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defaultThemeVersion="124226"/>
  <bookViews>
    <workbookView xWindow="0" yWindow="0" windowWidth="28800" windowHeight="11520" tabRatio="687" activeTab="3"/>
  </bookViews>
  <sheets>
    <sheet name="ORÇAMENTO" sheetId="13" r:id="rId1"/>
    <sheet name="MEMÓRIA DE CÁLCULO" sheetId="2" r:id="rId2"/>
    <sheet name="RELATÓRIO DE COMPOSIÇÃO" sheetId="10" r:id="rId3"/>
    <sheet name="CRONOGRAMA" sheetId="7" r:id="rId4"/>
    <sheet name="BDI (23,83%)" sheetId="16" r:id="rId5"/>
    <sheet name="Goinfra" sheetId="19" r:id="rId6"/>
  </sheets>
  <externalReferences>
    <externalReference r:id="rId7"/>
    <externalReference r:id="rId8"/>
    <externalReference r:id="rId9"/>
    <externalReference r:id="rId10"/>
  </externalReferences>
  <definedNames>
    <definedName name="___xlnm.Print_Area_5" localSheetId="4">#REF!</definedName>
    <definedName name="___xlnm.Print_Area_5">#REF!</definedName>
    <definedName name="___xlnm.Print_Titles_4">([1]Cronograma!$A:$D,[1]Cronograma!$1:$8)</definedName>
    <definedName name="__xlnm.Print_Area_5" localSheetId="4">#REF!</definedName>
    <definedName name="__xlnm.Print_Area_5">#REF!</definedName>
    <definedName name="__xlnm.Print_Titles_4">([1]Cronograma!$A$1:$D$65536,[1]Cronograma!$A$1:$IV$8)</definedName>
    <definedName name="_5515162156052">#REF!</definedName>
    <definedName name="_bbgfnfdn">#REF!</definedName>
    <definedName name="_Material_Asfáltico">#REF!</definedName>
    <definedName name="_xlnm.Print_Area" localSheetId="4">'BDI (23,83%)'!$A$1:$N$32</definedName>
    <definedName name="_xlnm.Print_Area" localSheetId="1">'MEMÓRIA DE CÁLCULO'!$B$12:$E$81</definedName>
    <definedName name="_xlnm.Print_Area" localSheetId="0">ORÇAMENTO!$B$2:$J$178</definedName>
    <definedName name="BDI" localSheetId="4">[2]ORÇAMENTO!$E$13/100</definedName>
    <definedName name="BDI">#REF!/100</definedName>
    <definedName name="dfsdfsdf">#REF!</definedName>
    <definedName name="ÉServiço">[3]BM!$E1&lt;&gt;""</definedName>
    <definedName name="Excel_BuiltIn_Database" localSheetId="4">#REF!</definedName>
    <definedName name="Excel_BuiltIn_Database">#REF!</definedName>
    <definedName name="Excel_BuiltIn_Print_Area_1_1" localSheetId="4">#REF!</definedName>
    <definedName name="Excel_BuiltIn_Print_Area_1_1">#REF!</definedName>
    <definedName name="Excel_BuiltIn_Print_Area_1_1_1" localSheetId="4">#REF!</definedName>
    <definedName name="Excel_BuiltIn_Print_Area_1_1_1">#REF!</definedName>
    <definedName name="Excel_BuiltIn_Print_Area_1_1_1_1" localSheetId="4">#REF!</definedName>
    <definedName name="Excel_BuiltIn_Print_Area_1_1_1_1">#REF!</definedName>
    <definedName name="Excel_BuiltIn_Print_Area_1_1_1_1_1" localSheetId="4">#REF!</definedName>
    <definedName name="Excel_BuiltIn_Print_Area_1_1_1_1_1">#REF!</definedName>
    <definedName name="Excel_BuiltIn_Print_Area_1_9" localSheetId="4">#REF!</definedName>
    <definedName name="Excel_BuiltIn_Print_Area_1_9">#REF!</definedName>
    <definedName name="Excel_BuiltIn_Print_Area_2_1" localSheetId="4">#REF!</definedName>
    <definedName name="Excel_BuiltIn_Print_Area_2_1">#REF!</definedName>
    <definedName name="Excel_BuiltIn_Print_Area_8_1_1_1" localSheetId="4">#REF!</definedName>
    <definedName name="Excel_BuiltIn_Print_Area_8_1_1_1">#REF!</definedName>
    <definedName name="Excel_BuiltIn_Print_Area_9" localSheetId="4">#REF!</definedName>
    <definedName name="Excel_BuiltIn_Print_Area_9">#REF!</definedName>
    <definedName name="Excel_BuiltIn_Print_Area_9_1" localSheetId="4">#REF!</definedName>
    <definedName name="Excel_BuiltIn_Print_Area_9_1">#REF!</definedName>
    <definedName name="Excel_BuiltIn_Print_Titles_1_1" localSheetId="4">#REF!</definedName>
    <definedName name="Excel_BuiltIn_Print_Titles_1_1">#REF!</definedName>
    <definedName name="Excel_BuiltIn_Print_Titles_2" localSheetId="4">#REF!</definedName>
    <definedName name="Excel_BuiltIn_Print_Titles_2">#REF!</definedName>
    <definedName name="Excel_BuiltIn_Print_Titles_9" localSheetId="4">#REF!</definedName>
    <definedName name="Excel_BuiltIn_Print_Titles_9">#REF!</definedName>
    <definedName name="ORÇAMENTO.BancoRef" localSheetId="4" hidden="1">#REF!</definedName>
    <definedName name="ORÇAMENTO.BancoRef" hidden="1">#REF!</definedName>
    <definedName name="REFERENCIA.Descricao" localSheetId="4" hidden="1">IF(ISNUMBER(#REF!),OFFSET(INDIRECT('BDI (23,83%)'!ORÇAMENTO.BancoRef),#REF!-1,3,1),#REF!)</definedName>
    <definedName name="REFERENCIA.Descricao" hidden="1">IF(ISNUMBER(#REF!),OFFSET(INDIRECT(ORÇAMENTO.BancoRef),#REF!-1,3,1),#REF!)</definedName>
    <definedName name="RegimeExecucao">IF(OR([3]DADOS!$A$33="Empreitada Preço Global",[3]DADOS!$A$33="Empreitada Integral"),"Global","Unitário")</definedName>
    <definedName name="SomaAgrup" hidden="1">SUMIF(OFFSET('[4]MEMÓRIA DE CÁLCULO '!$C1,1,0,'[4]MEMÓRIA DE CÁLCULO '!$D1),"S",OFFSET('[4]MEMÓRIA DE CÁLCULO '!A1,1,0,'[4]MEMÓRIA DE CÁLCULO '!$D1))</definedName>
    <definedName name="_xlnm.Print_Titles" localSheetId="4">'BDI (23,83%)'!$1:$6</definedName>
    <definedName name="VALOR_TOTAL" localSheetId="4">[2]ORÇAMENTO!$J$189</definedName>
    <definedName name="VALOR_TOTAL">#REF!</definedName>
    <definedName name="VTOTAL1" hidden="1">ROUND('[4]MEMÓRIA DE CÁLCULO '!$T1*'[4]MEMÓRIA DE CÁLCULO '!$W1,15-13*'[4]MEMÓRIA DE CÁLCULO '!$AF$11)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3" i="13" l="1"/>
  <c r="I124" i="13" l="1"/>
  <c r="H124" i="13"/>
  <c r="E124" i="13"/>
  <c r="I162" i="13"/>
  <c r="H162" i="13"/>
  <c r="G162" i="13"/>
  <c r="E162" i="13"/>
  <c r="I161" i="13"/>
  <c r="H161" i="13"/>
  <c r="G161" i="13"/>
  <c r="E161" i="13"/>
  <c r="I157" i="13"/>
  <c r="H157" i="13"/>
  <c r="G157" i="13"/>
  <c r="E157" i="13"/>
  <c r="I156" i="13"/>
  <c r="H156" i="13"/>
  <c r="G156" i="13"/>
  <c r="E156" i="13"/>
  <c r="I155" i="13"/>
  <c r="H155" i="13"/>
  <c r="G155" i="13"/>
  <c r="E155" i="13"/>
  <c r="I154" i="13"/>
  <c r="H154" i="13"/>
  <c r="G154" i="13"/>
  <c r="E154" i="13"/>
  <c r="I153" i="13"/>
  <c r="H153" i="13"/>
  <c r="G153" i="13"/>
  <c r="E153" i="13"/>
  <c r="I152" i="13"/>
  <c r="H152" i="13"/>
  <c r="G152" i="13"/>
  <c r="E152" i="13"/>
  <c r="I143" i="13"/>
  <c r="H143" i="13"/>
  <c r="G143" i="13"/>
  <c r="E143" i="13"/>
  <c r="I142" i="13"/>
  <c r="H142" i="13"/>
  <c r="G142" i="13"/>
  <c r="E142" i="13"/>
  <c r="I138" i="13"/>
  <c r="H138" i="13"/>
  <c r="G138" i="13"/>
  <c r="E138" i="13"/>
  <c r="I137" i="13"/>
  <c r="H137" i="13"/>
  <c r="G137" i="13"/>
  <c r="E137" i="13"/>
  <c r="I133" i="13"/>
  <c r="H133" i="13"/>
  <c r="G133" i="13"/>
  <c r="E133" i="13"/>
  <c r="I132" i="13"/>
  <c r="H132" i="13"/>
  <c r="G132" i="13"/>
  <c r="E132" i="13"/>
  <c r="I128" i="13"/>
  <c r="H128" i="13"/>
  <c r="G128" i="13"/>
  <c r="E128" i="13"/>
  <c r="I123" i="13"/>
  <c r="H123" i="13"/>
  <c r="G123" i="13"/>
  <c r="E123" i="13"/>
  <c r="I122" i="13"/>
  <c r="H122" i="13"/>
  <c r="G122" i="13"/>
  <c r="E122" i="13"/>
  <c r="I121" i="13"/>
  <c r="H121" i="13"/>
  <c r="G121" i="13"/>
  <c r="E121" i="13"/>
  <c r="I120" i="13"/>
  <c r="H120" i="13"/>
  <c r="G120" i="13"/>
  <c r="E120" i="13"/>
  <c r="I119" i="13"/>
  <c r="H119" i="13"/>
  <c r="G119" i="13"/>
  <c r="E119" i="13"/>
  <c r="I118" i="13"/>
  <c r="H118" i="13"/>
  <c r="G118" i="13"/>
  <c r="E118" i="13"/>
  <c r="I114" i="13"/>
  <c r="H114" i="13"/>
  <c r="G114" i="13"/>
  <c r="E114" i="13"/>
  <c r="I112" i="13"/>
  <c r="H112" i="13"/>
  <c r="G112" i="13"/>
  <c r="E112" i="13"/>
  <c r="I111" i="13"/>
  <c r="H111" i="13"/>
  <c r="G111" i="13"/>
  <c r="E111" i="13"/>
  <c r="I110" i="13"/>
  <c r="H110" i="13"/>
  <c r="G110" i="13"/>
  <c r="E110" i="13"/>
  <c r="I106" i="13"/>
  <c r="H106" i="13"/>
  <c r="G106" i="13"/>
  <c r="E106" i="13"/>
  <c r="I102" i="13"/>
  <c r="H102" i="13"/>
  <c r="G102" i="13"/>
  <c r="E102" i="13"/>
  <c r="I101" i="13"/>
  <c r="H101" i="13"/>
  <c r="G101" i="13"/>
  <c r="E101" i="13"/>
  <c r="I99" i="13"/>
  <c r="H99" i="13"/>
  <c r="G99" i="13"/>
  <c r="E99" i="13"/>
  <c r="I98" i="13"/>
  <c r="H98" i="13"/>
  <c r="G98" i="13"/>
  <c r="E98" i="13"/>
  <c r="I97" i="13"/>
  <c r="H97" i="13"/>
  <c r="G97" i="13"/>
  <c r="E97" i="13"/>
  <c r="I96" i="13"/>
  <c r="H96" i="13"/>
  <c r="G96" i="13"/>
  <c r="E96" i="13"/>
  <c r="I95" i="13"/>
  <c r="H95" i="13"/>
  <c r="G95" i="13"/>
  <c r="E95" i="13"/>
  <c r="I93" i="13"/>
  <c r="H93" i="13"/>
  <c r="G93" i="13"/>
  <c r="E93" i="13"/>
  <c r="I92" i="13"/>
  <c r="H92" i="13"/>
  <c r="G92" i="13"/>
  <c r="E92" i="13"/>
  <c r="I91" i="13"/>
  <c r="H91" i="13"/>
  <c r="G91" i="13"/>
  <c r="E91" i="13"/>
  <c r="I90" i="13"/>
  <c r="H90" i="13"/>
  <c r="G90" i="13"/>
  <c r="E90" i="13"/>
  <c r="I89" i="13"/>
  <c r="H89" i="13"/>
  <c r="G89" i="13"/>
  <c r="E89" i="13"/>
  <c r="I88" i="13"/>
  <c r="H88" i="13"/>
  <c r="G88" i="13"/>
  <c r="E88" i="13"/>
  <c r="I84" i="13"/>
  <c r="H84" i="13"/>
  <c r="G84" i="13"/>
  <c r="E84" i="13"/>
  <c r="I83" i="13"/>
  <c r="H83" i="13"/>
  <c r="G83" i="13"/>
  <c r="E83" i="13"/>
  <c r="I82" i="13"/>
  <c r="H82" i="13"/>
  <c r="G82" i="13"/>
  <c r="E82" i="13"/>
  <c r="I81" i="13"/>
  <c r="H81" i="13"/>
  <c r="G81" i="13"/>
  <c r="E81" i="13"/>
  <c r="I80" i="13"/>
  <c r="H80" i="13"/>
  <c r="G80" i="13"/>
  <c r="E80" i="13"/>
  <c r="I79" i="13"/>
  <c r="H79" i="13"/>
  <c r="G79" i="13"/>
  <c r="E79" i="13"/>
  <c r="I78" i="13"/>
  <c r="H78" i="13"/>
  <c r="G78" i="13"/>
  <c r="E78" i="13"/>
  <c r="I77" i="13"/>
  <c r="H77" i="13"/>
  <c r="G77" i="13"/>
  <c r="E77" i="13"/>
  <c r="I76" i="13"/>
  <c r="H76" i="13"/>
  <c r="G76" i="13"/>
  <c r="E76" i="13"/>
  <c r="I75" i="13"/>
  <c r="H75" i="13"/>
  <c r="G75" i="13"/>
  <c r="E75" i="13"/>
  <c r="I74" i="13"/>
  <c r="H74" i="13"/>
  <c r="G74" i="13"/>
  <c r="E74" i="13"/>
  <c r="I73" i="13"/>
  <c r="H73" i="13"/>
  <c r="G73" i="13"/>
  <c r="E73" i="13"/>
  <c r="I72" i="13"/>
  <c r="H72" i="13"/>
  <c r="G72" i="13"/>
  <c r="E72" i="13"/>
  <c r="I71" i="13"/>
  <c r="H71" i="13"/>
  <c r="G71" i="13"/>
  <c r="E71" i="13"/>
  <c r="I70" i="13"/>
  <c r="H70" i="13"/>
  <c r="G70" i="13"/>
  <c r="E70" i="13"/>
  <c r="I69" i="13"/>
  <c r="H69" i="13"/>
  <c r="G69" i="13"/>
  <c r="E69" i="13"/>
  <c r="I68" i="13"/>
  <c r="H68" i="13"/>
  <c r="G68" i="13"/>
  <c r="E68" i="13"/>
  <c r="I64" i="13"/>
  <c r="H64" i="13"/>
  <c r="G64" i="13"/>
  <c r="E64" i="13"/>
  <c r="I63" i="13"/>
  <c r="H63" i="13"/>
  <c r="G63" i="13"/>
  <c r="E63" i="13"/>
  <c r="I62" i="13"/>
  <c r="H62" i="13"/>
  <c r="G62" i="13"/>
  <c r="E62" i="13"/>
  <c r="I61" i="13"/>
  <c r="H61" i="13"/>
  <c r="G61" i="13"/>
  <c r="E61" i="13"/>
  <c r="I60" i="13"/>
  <c r="H60" i="13"/>
  <c r="G60" i="13"/>
  <c r="E60" i="13"/>
  <c r="I59" i="13"/>
  <c r="H59" i="13"/>
  <c r="G59" i="13"/>
  <c r="E59" i="13"/>
  <c r="I58" i="13"/>
  <c r="H58" i="13"/>
  <c r="G58" i="13"/>
  <c r="E58" i="13"/>
  <c r="I57" i="13"/>
  <c r="H57" i="13"/>
  <c r="G57" i="13"/>
  <c r="E57" i="13"/>
  <c r="I56" i="13"/>
  <c r="H56" i="13"/>
  <c r="G56" i="13"/>
  <c r="E56" i="13"/>
  <c r="I55" i="13"/>
  <c r="H55" i="13"/>
  <c r="G55" i="13"/>
  <c r="E55" i="13"/>
  <c r="I54" i="13"/>
  <c r="H54" i="13"/>
  <c r="G54" i="13"/>
  <c r="E54" i="13"/>
  <c r="I53" i="13"/>
  <c r="H53" i="13"/>
  <c r="G53" i="13"/>
  <c r="E53" i="13"/>
  <c r="I49" i="13"/>
  <c r="H49" i="13"/>
  <c r="G49" i="13"/>
  <c r="E49" i="13"/>
  <c r="I48" i="13"/>
  <c r="H48" i="13"/>
  <c r="G48" i="13"/>
  <c r="E48" i="13"/>
  <c r="I47" i="13"/>
  <c r="H47" i="13"/>
  <c r="G47" i="13"/>
  <c r="E47" i="13"/>
  <c r="I46" i="13"/>
  <c r="H46" i="13"/>
  <c r="G46" i="13"/>
  <c r="E46" i="13"/>
  <c r="I45" i="13"/>
  <c r="H45" i="13"/>
  <c r="G45" i="13"/>
  <c r="E45" i="13"/>
  <c r="I44" i="13"/>
  <c r="H44" i="13"/>
  <c r="G44" i="13"/>
  <c r="E44" i="13"/>
  <c r="I43" i="13"/>
  <c r="H43" i="13"/>
  <c r="G43" i="13"/>
  <c r="E43" i="13"/>
  <c r="I42" i="13"/>
  <c r="H42" i="13"/>
  <c r="G42" i="13"/>
  <c r="E42" i="13"/>
  <c r="I41" i="13"/>
  <c r="H41" i="13"/>
  <c r="G41" i="13"/>
  <c r="E41" i="13"/>
  <c r="I36" i="13"/>
  <c r="H36" i="13"/>
  <c r="G36" i="13"/>
  <c r="E36" i="13"/>
  <c r="I35" i="13"/>
  <c r="H35" i="13"/>
  <c r="G35" i="13"/>
  <c r="E35" i="13"/>
  <c r="I34" i="13"/>
  <c r="H34" i="13"/>
  <c r="G34" i="13"/>
  <c r="E34" i="13"/>
  <c r="I33" i="13"/>
  <c r="H33" i="13"/>
  <c r="G33" i="13"/>
  <c r="E33" i="13"/>
  <c r="I29" i="13"/>
  <c r="H29" i="13"/>
  <c r="G29" i="13"/>
  <c r="E29" i="13"/>
  <c r="I28" i="13"/>
  <c r="H28" i="13"/>
  <c r="G28" i="13"/>
  <c r="E28" i="13"/>
  <c r="I27" i="13"/>
  <c r="H27" i="13"/>
  <c r="G27" i="13"/>
  <c r="E27" i="13"/>
  <c r="I26" i="13"/>
  <c r="H26" i="13"/>
  <c r="G26" i="13"/>
  <c r="E26" i="13"/>
  <c r="I25" i="13"/>
  <c r="H25" i="13"/>
  <c r="G25" i="13"/>
  <c r="E25" i="13"/>
  <c r="I20" i="13"/>
  <c r="H20" i="13"/>
  <c r="G20" i="13"/>
  <c r="E20" i="13"/>
  <c r="I19" i="13"/>
  <c r="H19" i="13"/>
  <c r="G19" i="13"/>
  <c r="E19" i="13"/>
  <c r="I18" i="13"/>
  <c r="H18" i="13"/>
  <c r="G18" i="13"/>
  <c r="E18" i="13"/>
  <c r="I17" i="13"/>
  <c r="H17" i="13"/>
  <c r="G17" i="13"/>
  <c r="E17" i="13"/>
  <c r="I16" i="13"/>
  <c r="H16" i="13"/>
  <c r="G16" i="13"/>
  <c r="E16" i="13"/>
  <c r="I15" i="13"/>
  <c r="H15" i="13"/>
  <c r="G15" i="13"/>
  <c r="E15" i="13"/>
  <c r="Y2059" i="19"/>
  <c r="Y2058" i="19"/>
  <c r="Y2057" i="19"/>
  <c r="Y2056" i="19"/>
  <c r="Y2055" i="19"/>
  <c r="Y2054" i="19"/>
  <c r="Y2053" i="19"/>
  <c r="Y2052" i="19"/>
  <c r="Y2051" i="19"/>
  <c r="Y2050" i="19"/>
  <c r="Y2049" i="19"/>
  <c r="Y2048" i="19"/>
  <c r="Y2047" i="19"/>
  <c r="Y2046" i="19"/>
  <c r="Y2045" i="19"/>
  <c r="Y2044" i="19"/>
  <c r="Y2043" i="19"/>
  <c r="Y2042" i="19"/>
  <c r="Y2041" i="19"/>
  <c r="Y2040" i="19"/>
  <c r="Y2039" i="19"/>
  <c r="Y2038" i="19"/>
  <c r="Y2037" i="19"/>
  <c r="Y2036" i="19"/>
  <c r="Y2035" i="19"/>
  <c r="Y2034" i="19"/>
  <c r="Y2033" i="19"/>
  <c r="Y2032" i="19"/>
  <c r="Y2031" i="19"/>
  <c r="Y2030" i="19"/>
  <c r="Y2029" i="19"/>
  <c r="Y2028" i="19"/>
  <c r="Y2027" i="19"/>
  <c r="Y2026" i="19"/>
  <c r="Y2025" i="19"/>
  <c r="Y2024" i="19"/>
  <c r="Y2023" i="19"/>
  <c r="Y2022" i="19"/>
  <c r="Y2021" i="19"/>
  <c r="Y2020" i="19"/>
  <c r="Y2019" i="19"/>
  <c r="Y2018" i="19"/>
  <c r="Y2017" i="19"/>
  <c r="Y2016" i="19"/>
  <c r="Y2015" i="19"/>
  <c r="Y2014" i="19"/>
  <c r="Y2013" i="19"/>
  <c r="Y2012" i="19"/>
  <c r="Y2011" i="19"/>
  <c r="Y2010" i="19"/>
  <c r="Y2009" i="19"/>
  <c r="Y2008" i="19"/>
  <c r="Y2007" i="19"/>
  <c r="Y2006" i="19"/>
  <c r="Y2005" i="19"/>
  <c r="Y2004" i="19"/>
  <c r="Y2003" i="19"/>
  <c r="Y2002" i="19"/>
  <c r="Y2001" i="19"/>
  <c r="Y2000" i="19"/>
  <c r="Y1999" i="19"/>
  <c r="Y1998" i="19"/>
  <c r="Y1997" i="19"/>
  <c r="Y1996" i="19"/>
  <c r="Y1995" i="19"/>
  <c r="Y1994" i="19"/>
  <c r="Y1993" i="19"/>
  <c r="Y1992" i="19"/>
  <c r="Y1991" i="19"/>
  <c r="Y1990" i="19"/>
  <c r="Y1989" i="19"/>
  <c r="Y1988" i="19"/>
  <c r="Y1987" i="19"/>
  <c r="Y1986" i="19"/>
  <c r="Y1985" i="19"/>
  <c r="Y1984" i="19"/>
  <c r="Y1983" i="19"/>
  <c r="Y1982" i="19"/>
  <c r="Y1981" i="19"/>
  <c r="Y1980" i="19"/>
  <c r="Y1979" i="19"/>
  <c r="Y1978" i="19"/>
  <c r="Y1977" i="19"/>
  <c r="Y1976" i="19"/>
  <c r="Y1975" i="19"/>
  <c r="Y1974" i="19"/>
  <c r="Y1973" i="19"/>
  <c r="Y1972" i="19"/>
  <c r="Y1971" i="19"/>
  <c r="Y1970" i="19"/>
  <c r="Y1969" i="19"/>
  <c r="Y1968" i="19"/>
  <c r="Y1967" i="19"/>
  <c r="Y1966" i="19"/>
  <c r="Y1965" i="19"/>
  <c r="Y1964" i="19"/>
  <c r="Y1963" i="19"/>
  <c r="Y1962" i="19"/>
  <c r="Y1961" i="19"/>
  <c r="Y1960" i="19"/>
  <c r="Y1959" i="19"/>
  <c r="Y1958" i="19"/>
  <c r="Y1957" i="19"/>
  <c r="Y1956" i="19"/>
  <c r="Y1955" i="19"/>
  <c r="Y1954" i="19"/>
  <c r="Y1953" i="19"/>
  <c r="Y1952" i="19"/>
  <c r="Y1951" i="19"/>
  <c r="Y1950" i="19"/>
  <c r="Y1949" i="19"/>
  <c r="Y1948" i="19"/>
  <c r="Y1947" i="19"/>
  <c r="Y1946" i="19"/>
  <c r="Y1945" i="19"/>
  <c r="Y1944" i="19"/>
  <c r="Y1943" i="19"/>
  <c r="Y1942" i="19"/>
  <c r="Y1941" i="19"/>
  <c r="Y1940" i="19"/>
  <c r="Y1939" i="19"/>
  <c r="Y1938" i="19"/>
  <c r="Y1937" i="19"/>
  <c r="Y1936" i="19"/>
  <c r="Y1935" i="19"/>
  <c r="Y1934" i="19"/>
  <c r="Y1933" i="19"/>
  <c r="Y1932" i="19"/>
  <c r="Y1931" i="19"/>
  <c r="Y1930" i="19"/>
  <c r="Y1929" i="19"/>
  <c r="Y1928" i="19"/>
  <c r="Y1927" i="19"/>
  <c r="Y1926" i="19"/>
  <c r="Y1925" i="19"/>
  <c r="Y1924" i="19"/>
  <c r="Y1923" i="19"/>
  <c r="Y1922" i="19"/>
  <c r="Y1921" i="19"/>
  <c r="Y1920" i="19"/>
  <c r="Y1919" i="19"/>
  <c r="Y1918" i="19"/>
  <c r="Y1917" i="19"/>
  <c r="Y1916" i="19"/>
  <c r="Y1915" i="19"/>
  <c r="Y1914" i="19"/>
  <c r="Y1913" i="19"/>
  <c r="Y1912" i="19"/>
  <c r="Y1911" i="19"/>
  <c r="Y1910" i="19"/>
  <c r="Y1909" i="19"/>
  <c r="Y1908" i="19"/>
  <c r="Y1907" i="19"/>
  <c r="Y1906" i="19"/>
  <c r="Y1905" i="19"/>
  <c r="Y1904" i="19"/>
  <c r="Y1903" i="19"/>
  <c r="Y1902" i="19"/>
  <c r="Y1901" i="19"/>
  <c r="Y1900" i="19"/>
  <c r="Y1899" i="19"/>
  <c r="Y1898" i="19"/>
  <c r="Y1897" i="19"/>
  <c r="Y1896" i="19"/>
  <c r="Y1895" i="19"/>
  <c r="Y1894" i="19"/>
  <c r="Y1893" i="19"/>
  <c r="Y1892" i="19"/>
  <c r="Y1891" i="19"/>
  <c r="Y1890" i="19"/>
  <c r="Y1889" i="19"/>
  <c r="Y1888" i="19"/>
  <c r="Y1887" i="19"/>
  <c r="Y1886" i="19"/>
  <c r="Y1885" i="19"/>
  <c r="Y1884" i="19"/>
  <c r="Y1883" i="19"/>
  <c r="Y1882" i="19"/>
  <c r="Y1881" i="19"/>
  <c r="Y1880" i="19"/>
  <c r="Y1879" i="19"/>
  <c r="Y1878" i="19"/>
  <c r="Y1877" i="19"/>
  <c r="Y1876" i="19"/>
  <c r="Y1875" i="19"/>
  <c r="Y1874" i="19"/>
  <c r="Y1873" i="19"/>
  <c r="Y1872" i="19"/>
  <c r="Y1871" i="19"/>
  <c r="Y1870" i="19"/>
  <c r="Y1869" i="19"/>
  <c r="Y1868" i="19"/>
  <c r="Y1867" i="19"/>
  <c r="Y1866" i="19"/>
  <c r="Y1865" i="19"/>
  <c r="Y1864" i="19"/>
  <c r="Y1863" i="19"/>
  <c r="Y1862" i="19"/>
  <c r="Y1861" i="19"/>
  <c r="Y1860" i="19"/>
  <c r="Y1859" i="19"/>
  <c r="Y1858" i="19"/>
  <c r="Y1857" i="19"/>
  <c r="Y1856" i="19"/>
  <c r="Y1855" i="19"/>
  <c r="Y1854" i="19"/>
  <c r="Y1853" i="19"/>
  <c r="Y1852" i="19"/>
  <c r="Y1851" i="19"/>
  <c r="Y1850" i="19"/>
  <c r="Y1849" i="19"/>
  <c r="Y1848" i="19"/>
  <c r="Y1847" i="19"/>
  <c r="Y1846" i="19"/>
  <c r="Y1845" i="19"/>
  <c r="Y1844" i="19"/>
  <c r="Y1843" i="19"/>
  <c r="Y1842" i="19"/>
  <c r="Y1841" i="19"/>
  <c r="Y1840" i="19"/>
  <c r="Y1839" i="19"/>
  <c r="Y1838" i="19"/>
  <c r="Y1837" i="19"/>
  <c r="Y1836" i="19"/>
  <c r="Y1835" i="19"/>
  <c r="Y1834" i="19"/>
  <c r="Y1833" i="19"/>
  <c r="Y1832" i="19"/>
  <c r="Y1831" i="19"/>
  <c r="Y1830" i="19"/>
  <c r="Y1829" i="19"/>
  <c r="Y1828" i="19"/>
  <c r="Y1827" i="19"/>
  <c r="Y1826" i="19"/>
  <c r="Y1825" i="19"/>
  <c r="Y1824" i="19"/>
  <c r="Y1823" i="19"/>
  <c r="Y1822" i="19"/>
  <c r="Y1821" i="19"/>
  <c r="Y1820" i="19"/>
  <c r="Y1819" i="19"/>
  <c r="Y1818" i="19"/>
  <c r="Y1817" i="19"/>
  <c r="Y1816" i="19"/>
  <c r="Y1815" i="19"/>
  <c r="Y1814" i="19"/>
  <c r="Y1813" i="19"/>
  <c r="Y1812" i="19"/>
  <c r="Y1811" i="19"/>
  <c r="Y1810" i="19"/>
  <c r="Y1809" i="19"/>
  <c r="Y1808" i="19"/>
  <c r="Y1807" i="19"/>
  <c r="Y1806" i="19"/>
  <c r="Y1805" i="19"/>
  <c r="Y1804" i="19"/>
  <c r="Y1803" i="19"/>
  <c r="Y1802" i="19"/>
  <c r="Y1801" i="19"/>
  <c r="Y1800" i="19"/>
  <c r="Y1799" i="19"/>
  <c r="Y1798" i="19"/>
  <c r="Y1797" i="19"/>
  <c r="Y1796" i="19"/>
  <c r="Y1795" i="19"/>
  <c r="Y1794" i="19"/>
  <c r="Y1793" i="19"/>
  <c r="Y1792" i="19"/>
  <c r="Y1791" i="19"/>
  <c r="Y1790" i="19"/>
  <c r="Y1789" i="19"/>
  <c r="Y1788" i="19"/>
  <c r="Y1787" i="19"/>
  <c r="Y1786" i="19"/>
  <c r="Y1785" i="19"/>
  <c r="Y1784" i="19"/>
  <c r="Y1783" i="19"/>
  <c r="Y1782" i="19"/>
  <c r="Y1781" i="19"/>
  <c r="Y1780" i="19"/>
  <c r="Y1779" i="19"/>
  <c r="Y1778" i="19"/>
  <c r="Y1777" i="19"/>
  <c r="Y1776" i="19"/>
  <c r="Y1775" i="19"/>
  <c r="Y1774" i="19"/>
  <c r="Y1773" i="19"/>
  <c r="Y1772" i="19"/>
  <c r="Y1771" i="19"/>
  <c r="Y1770" i="19"/>
  <c r="Y1769" i="19"/>
  <c r="Y1768" i="19"/>
  <c r="Y1767" i="19"/>
  <c r="Y1766" i="19"/>
  <c r="Y1765" i="19"/>
  <c r="Y1764" i="19"/>
  <c r="Y1763" i="19"/>
  <c r="Y1762" i="19"/>
  <c r="Y1761" i="19"/>
  <c r="Y1760" i="19"/>
  <c r="Y1759" i="19"/>
  <c r="Y1758" i="19"/>
  <c r="Y1757" i="19"/>
  <c r="Y1756" i="19"/>
  <c r="Y1755" i="19"/>
  <c r="Y1754" i="19"/>
  <c r="Y1753" i="19"/>
  <c r="Y1752" i="19"/>
  <c r="Y1751" i="19"/>
  <c r="Y1750" i="19"/>
  <c r="Y1749" i="19"/>
  <c r="Y1748" i="19"/>
  <c r="Y1747" i="19"/>
  <c r="Y1746" i="19"/>
  <c r="Y1745" i="19"/>
  <c r="Y1744" i="19"/>
  <c r="Y1743" i="19"/>
  <c r="Y1742" i="19"/>
  <c r="Y1741" i="19"/>
  <c r="Y1740" i="19"/>
  <c r="Y1739" i="19"/>
  <c r="Y1738" i="19"/>
  <c r="Y1737" i="19"/>
  <c r="Y1736" i="19"/>
  <c r="Y1735" i="19"/>
  <c r="Y1734" i="19"/>
  <c r="Y1733" i="19"/>
  <c r="Y1732" i="19"/>
  <c r="Y1731" i="19"/>
  <c r="Y1730" i="19"/>
  <c r="Y1729" i="19"/>
  <c r="Y1728" i="19"/>
  <c r="Y1727" i="19"/>
  <c r="Y1726" i="19"/>
  <c r="Y1725" i="19"/>
  <c r="Y1724" i="19"/>
  <c r="Y1723" i="19"/>
  <c r="Y1722" i="19"/>
  <c r="Y1721" i="19"/>
  <c r="Y1720" i="19"/>
  <c r="Y1719" i="19"/>
  <c r="Y1718" i="19"/>
  <c r="Y1717" i="19"/>
  <c r="Y1716" i="19"/>
  <c r="Y1715" i="19"/>
  <c r="Y1714" i="19"/>
  <c r="Y1713" i="19"/>
  <c r="Y1712" i="19"/>
  <c r="Y1711" i="19"/>
  <c r="Y1710" i="19"/>
  <c r="Y1709" i="19"/>
  <c r="Y1708" i="19"/>
  <c r="Y1707" i="19"/>
  <c r="Y1706" i="19"/>
  <c r="Y1705" i="19"/>
  <c r="Y1704" i="19"/>
  <c r="Y1703" i="19"/>
  <c r="Y1702" i="19"/>
  <c r="Y1701" i="19"/>
  <c r="Y1700" i="19"/>
  <c r="Y1699" i="19"/>
  <c r="Y1698" i="19"/>
  <c r="Y1697" i="19"/>
  <c r="Y1696" i="19"/>
  <c r="Y1695" i="19"/>
  <c r="Y1694" i="19"/>
  <c r="Y1693" i="19"/>
  <c r="Y1692" i="19"/>
  <c r="Y1691" i="19"/>
  <c r="Y1690" i="19"/>
  <c r="Y1689" i="19"/>
  <c r="Y1688" i="19"/>
  <c r="Y1687" i="19"/>
  <c r="Y1686" i="19"/>
  <c r="Y1685" i="19"/>
  <c r="Y1684" i="19"/>
  <c r="Y1683" i="19"/>
  <c r="Y1682" i="19"/>
  <c r="Y1681" i="19"/>
  <c r="Y1680" i="19"/>
  <c r="Y1679" i="19"/>
  <c r="Y1678" i="19"/>
  <c r="Y1677" i="19"/>
  <c r="Y1676" i="19"/>
  <c r="Y1675" i="19"/>
  <c r="Y1674" i="19"/>
  <c r="Y1673" i="19"/>
  <c r="Y1672" i="19"/>
  <c r="Y1671" i="19"/>
  <c r="Y1670" i="19"/>
  <c r="Y1669" i="19"/>
  <c r="Y1668" i="19"/>
  <c r="Y1667" i="19"/>
  <c r="Y1666" i="19"/>
  <c r="Y1665" i="19"/>
  <c r="Y1664" i="19"/>
  <c r="Y1663" i="19"/>
  <c r="Y1662" i="19"/>
  <c r="Y1661" i="19"/>
  <c r="Y1660" i="19"/>
  <c r="Y1659" i="19"/>
  <c r="Y1658" i="19"/>
  <c r="Y1657" i="19"/>
  <c r="Y1656" i="19"/>
  <c r="Y1655" i="19"/>
  <c r="Y1654" i="19"/>
  <c r="Y1653" i="19"/>
  <c r="Y1652" i="19"/>
  <c r="Y1651" i="19"/>
  <c r="Y1650" i="19"/>
  <c r="Y1649" i="19"/>
  <c r="Y1648" i="19"/>
  <c r="Y1647" i="19"/>
  <c r="Y1646" i="19"/>
  <c r="Y1645" i="19"/>
  <c r="Y1644" i="19"/>
  <c r="Y1643" i="19"/>
  <c r="Y1642" i="19"/>
  <c r="Y1641" i="19"/>
  <c r="Y1640" i="19"/>
  <c r="Y1639" i="19"/>
  <c r="Y1638" i="19"/>
  <c r="Y1637" i="19"/>
  <c r="Y1636" i="19"/>
  <c r="Y1635" i="19"/>
  <c r="Y1634" i="19"/>
  <c r="Y1633" i="19"/>
  <c r="Y1632" i="19"/>
  <c r="Y1631" i="19"/>
  <c r="Y1630" i="19"/>
  <c r="Y1629" i="19"/>
  <c r="Y1628" i="19"/>
  <c r="Y1627" i="19"/>
  <c r="Y1626" i="19"/>
  <c r="Y1625" i="19"/>
  <c r="Y1624" i="19"/>
  <c r="Y1623" i="19"/>
  <c r="Y1622" i="19"/>
  <c r="Y1621" i="19"/>
  <c r="Y1620" i="19"/>
  <c r="Y1619" i="19"/>
  <c r="Y1618" i="19"/>
  <c r="Y1617" i="19"/>
  <c r="Y1616" i="19"/>
  <c r="Y1615" i="19"/>
  <c r="Y1614" i="19"/>
  <c r="Y1613" i="19"/>
  <c r="Y1612" i="19"/>
  <c r="Y1611" i="19"/>
  <c r="Y1610" i="19"/>
  <c r="Y1609" i="19"/>
  <c r="Y1608" i="19"/>
  <c r="Y1607" i="19"/>
  <c r="Y1606" i="19"/>
  <c r="Y1605" i="19"/>
  <c r="Y1604" i="19"/>
  <c r="Y1603" i="19"/>
  <c r="Y1602" i="19"/>
  <c r="Y1601" i="19"/>
  <c r="Y1600" i="19"/>
  <c r="Y1599" i="19"/>
  <c r="Y1598" i="19"/>
  <c r="Y1597" i="19"/>
  <c r="Y1596" i="19"/>
  <c r="Y1595" i="19"/>
  <c r="Y1594" i="19"/>
  <c r="Y1593" i="19"/>
  <c r="Y1592" i="19"/>
  <c r="Y1591" i="19"/>
  <c r="Y1590" i="19"/>
  <c r="Y1589" i="19"/>
  <c r="Y1588" i="19"/>
  <c r="Y1587" i="19"/>
  <c r="Y1586" i="19"/>
  <c r="Y1585" i="19"/>
  <c r="Y1584" i="19"/>
  <c r="Y1583" i="19"/>
  <c r="Y1582" i="19"/>
  <c r="Y1581" i="19"/>
  <c r="Y1580" i="19"/>
  <c r="Y1579" i="19"/>
  <c r="Y1578" i="19"/>
  <c r="Y1577" i="19"/>
  <c r="Y1576" i="19"/>
  <c r="Y1575" i="19"/>
  <c r="Y1574" i="19"/>
  <c r="Y1573" i="19"/>
  <c r="Y1572" i="19"/>
  <c r="Y1571" i="19"/>
  <c r="Y1570" i="19"/>
  <c r="Y1569" i="19"/>
  <c r="Y1568" i="19"/>
  <c r="Y1567" i="19"/>
  <c r="Y1566" i="19"/>
  <c r="Y1565" i="19"/>
  <c r="Y1564" i="19"/>
  <c r="Y1563" i="19"/>
  <c r="Y1562" i="19"/>
  <c r="Y1561" i="19"/>
  <c r="Y1560" i="19"/>
  <c r="Y1559" i="19"/>
  <c r="Y1558" i="19"/>
  <c r="Y1557" i="19"/>
  <c r="Y1556" i="19"/>
  <c r="Y1555" i="19"/>
  <c r="Y1554" i="19"/>
  <c r="Y1553" i="19"/>
  <c r="Y1552" i="19"/>
  <c r="Y1551" i="19"/>
  <c r="Y1550" i="19"/>
  <c r="Y1549" i="19"/>
  <c r="Y1548" i="19"/>
  <c r="Y1547" i="19"/>
  <c r="Y1546" i="19"/>
  <c r="Y1545" i="19"/>
  <c r="Y1544" i="19"/>
  <c r="Y1543" i="19"/>
  <c r="Y1542" i="19"/>
  <c r="Y1541" i="19"/>
  <c r="Y1540" i="19"/>
  <c r="Y1539" i="19"/>
  <c r="Y1538" i="19"/>
  <c r="Y1537" i="19"/>
  <c r="Y1536" i="19"/>
  <c r="Y1535" i="19"/>
  <c r="Y1534" i="19"/>
  <c r="Y1533" i="19"/>
  <c r="Y1532" i="19"/>
  <c r="Y1531" i="19"/>
  <c r="Y1530" i="19"/>
  <c r="Y1529" i="19"/>
  <c r="Y1528" i="19"/>
  <c r="Y1527" i="19"/>
  <c r="Y1526" i="19"/>
  <c r="Y1525" i="19"/>
  <c r="Y1524" i="19"/>
  <c r="Y1523" i="19"/>
  <c r="Y1522" i="19"/>
  <c r="Y1521" i="19"/>
  <c r="Y1520" i="19"/>
  <c r="Y1519" i="19"/>
  <c r="Y1518" i="19"/>
  <c r="Y1517" i="19"/>
  <c r="Y1516" i="19"/>
  <c r="Y1515" i="19"/>
  <c r="Y1514" i="19"/>
  <c r="Y1513" i="19"/>
  <c r="Y1512" i="19"/>
  <c r="Y1511" i="19"/>
  <c r="Y1510" i="19"/>
  <c r="Y1509" i="19"/>
  <c r="Y1508" i="19"/>
  <c r="Y1507" i="19"/>
  <c r="Y1506" i="19"/>
  <c r="Y1505" i="19"/>
  <c r="Y1504" i="19"/>
  <c r="Y1503" i="19"/>
  <c r="Y1502" i="19"/>
  <c r="Y1501" i="19"/>
  <c r="Y1500" i="19"/>
  <c r="Y1499" i="19"/>
  <c r="Y1498" i="19"/>
  <c r="Y1497" i="19"/>
  <c r="Y1496" i="19"/>
  <c r="Y1495" i="19"/>
  <c r="Y1494" i="19"/>
  <c r="Y1493" i="19"/>
  <c r="Y1492" i="19"/>
  <c r="Y1491" i="19"/>
  <c r="Y1490" i="19"/>
  <c r="Y1489" i="19"/>
  <c r="Y1488" i="19"/>
  <c r="Y1487" i="19"/>
  <c r="Y1486" i="19"/>
  <c r="Y1485" i="19"/>
  <c r="Y1484" i="19"/>
  <c r="Y1483" i="19"/>
  <c r="Y1482" i="19"/>
  <c r="Y1481" i="19"/>
  <c r="Y1480" i="19"/>
  <c r="Y1479" i="19"/>
  <c r="Y1478" i="19"/>
  <c r="Y1477" i="19"/>
  <c r="Y1476" i="19"/>
  <c r="Y1475" i="19"/>
  <c r="Y1474" i="19"/>
  <c r="Y1473" i="19"/>
  <c r="Y1472" i="19"/>
  <c r="Y1471" i="19"/>
  <c r="Y1470" i="19"/>
  <c r="Y1469" i="19"/>
  <c r="Y1468" i="19"/>
  <c r="Y1467" i="19"/>
  <c r="Y1466" i="19"/>
  <c r="Y1465" i="19"/>
  <c r="Y1464" i="19"/>
  <c r="Y1463" i="19"/>
  <c r="Y1462" i="19"/>
  <c r="Y1461" i="19"/>
  <c r="Y1460" i="19"/>
  <c r="Y1459" i="19"/>
  <c r="Y1458" i="19"/>
  <c r="Y1457" i="19"/>
  <c r="Y1456" i="19"/>
  <c r="Y1455" i="19"/>
  <c r="Y1454" i="19"/>
  <c r="Y1453" i="19"/>
  <c r="Y1452" i="19"/>
  <c r="Y1451" i="19"/>
  <c r="Y1450" i="19"/>
  <c r="Y1449" i="19"/>
  <c r="Y1448" i="19"/>
  <c r="Y1447" i="19"/>
  <c r="Y1446" i="19"/>
  <c r="Y1445" i="19"/>
  <c r="Y1444" i="19"/>
  <c r="Y1443" i="19"/>
  <c r="Y1442" i="19"/>
  <c r="Y1441" i="19"/>
  <c r="Y1440" i="19"/>
  <c r="Y1439" i="19"/>
  <c r="Y1438" i="19"/>
  <c r="Y1437" i="19"/>
  <c r="Y1436" i="19"/>
  <c r="Y1435" i="19"/>
  <c r="Y1434" i="19"/>
  <c r="Y1433" i="19"/>
  <c r="Y1432" i="19"/>
  <c r="Y1431" i="19"/>
  <c r="Y1430" i="19"/>
  <c r="Y1429" i="19"/>
  <c r="Y1428" i="19"/>
  <c r="Y1427" i="19"/>
  <c r="Y1426" i="19"/>
  <c r="Y1425" i="19"/>
  <c r="Y1424" i="19"/>
  <c r="Y1423" i="19"/>
  <c r="Y1422" i="19"/>
  <c r="Y1421" i="19"/>
  <c r="Y1420" i="19"/>
  <c r="Y1419" i="19"/>
  <c r="Y1418" i="19"/>
  <c r="Y1417" i="19"/>
  <c r="Y1416" i="19"/>
  <c r="Y1415" i="19"/>
  <c r="Y1414" i="19"/>
  <c r="Y1413" i="19"/>
  <c r="Y1412" i="19"/>
  <c r="Y1411" i="19"/>
  <c r="Y1410" i="19"/>
  <c r="Y1409" i="19"/>
  <c r="Y1408" i="19"/>
  <c r="Y1407" i="19"/>
  <c r="Y1406" i="19"/>
  <c r="Y1405" i="19"/>
  <c r="Y1404" i="19"/>
  <c r="Y1403" i="19"/>
  <c r="Y1402" i="19"/>
  <c r="Y1401" i="19"/>
  <c r="Y1400" i="19"/>
  <c r="Y1399" i="19"/>
  <c r="Y1398" i="19"/>
  <c r="Y1397" i="19"/>
  <c r="Y1396" i="19"/>
  <c r="Y1395" i="19"/>
  <c r="Y1394" i="19"/>
  <c r="Y1393" i="19"/>
  <c r="Y1392" i="19"/>
  <c r="Y1391" i="19"/>
  <c r="Y1390" i="19"/>
  <c r="Y1389" i="19"/>
  <c r="Y1388" i="19"/>
  <c r="Y1387" i="19"/>
  <c r="Y1386" i="19"/>
  <c r="Y1385" i="19"/>
  <c r="Y1384" i="19"/>
  <c r="Y1383" i="19"/>
  <c r="Y1382" i="19"/>
  <c r="Y1381" i="19"/>
  <c r="Y1380" i="19"/>
  <c r="Y1379" i="19"/>
  <c r="Y1378" i="19"/>
  <c r="Y1377" i="19"/>
  <c r="Y1376" i="19"/>
  <c r="Y1375" i="19"/>
  <c r="Y1374" i="19"/>
  <c r="Y1373" i="19"/>
  <c r="Y1372" i="19"/>
  <c r="Y1371" i="19"/>
  <c r="Y1370" i="19"/>
  <c r="Y1369" i="19"/>
  <c r="Y1368" i="19"/>
  <c r="Y1367" i="19"/>
  <c r="Y1366" i="19"/>
  <c r="Y1365" i="19"/>
  <c r="Y1364" i="19"/>
  <c r="Y1363" i="19"/>
  <c r="Y1362" i="19"/>
  <c r="Y1361" i="19"/>
  <c r="Y1360" i="19"/>
  <c r="Y1359" i="19"/>
  <c r="Y1358" i="19"/>
  <c r="Y1357" i="19"/>
  <c r="Y1356" i="19"/>
  <c r="Y1355" i="19"/>
  <c r="Y1354" i="19"/>
  <c r="Y1353" i="19"/>
  <c r="Y1352" i="19"/>
  <c r="Y1351" i="19"/>
  <c r="Y1350" i="19"/>
  <c r="Y1349" i="19"/>
  <c r="Y1348" i="19"/>
  <c r="Y1347" i="19"/>
  <c r="Y1346" i="19"/>
  <c r="Y1345" i="19"/>
  <c r="Y1344" i="19"/>
  <c r="Y1343" i="19"/>
  <c r="Y1342" i="19"/>
  <c r="Y1341" i="19"/>
  <c r="Y1340" i="19"/>
  <c r="Y1339" i="19"/>
  <c r="Y1338" i="19"/>
  <c r="Y1337" i="19"/>
  <c r="Y1336" i="19"/>
  <c r="Y1335" i="19"/>
  <c r="Y1334" i="19"/>
  <c r="Y1333" i="19"/>
  <c r="Y1332" i="19"/>
  <c r="Y1331" i="19"/>
  <c r="Y1330" i="19"/>
  <c r="Y1329" i="19"/>
  <c r="Y1328" i="19"/>
  <c r="Y1327" i="19"/>
  <c r="Y1326" i="19"/>
  <c r="Y1325" i="19"/>
  <c r="Y1324" i="19"/>
  <c r="Y1323" i="19"/>
  <c r="Y1322" i="19"/>
  <c r="Y1321" i="19"/>
  <c r="Y1320" i="19"/>
  <c r="Y1319" i="19"/>
  <c r="Y1318" i="19"/>
  <c r="Y1317" i="19"/>
  <c r="Y1316" i="19"/>
  <c r="Y1315" i="19"/>
  <c r="Y1314" i="19"/>
  <c r="Y1313" i="19"/>
  <c r="Y1312" i="19"/>
  <c r="Y1311" i="19"/>
  <c r="Y1310" i="19"/>
  <c r="Y1309" i="19"/>
  <c r="Y1308" i="19"/>
  <c r="Y1307" i="19"/>
  <c r="Y1306" i="19"/>
  <c r="Y1305" i="19"/>
  <c r="Y1304" i="19"/>
  <c r="Y1303" i="19"/>
  <c r="Y1302" i="19"/>
  <c r="Y1301" i="19"/>
  <c r="Y1300" i="19"/>
  <c r="Y1299" i="19"/>
  <c r="Y1298" i="19"/>
  <c r="Y1297" i="19"/>
  <c r="Y1296" i="19"/>
  <c r="Y1295" i="19"/>
  <c r="Y1294" i="19"/>
  <c r="Y1293" i="19"/>
  <c r="Y1292" i="19"/>
  <c r="Y1291" i="19"/>
  <c r="Y1290" i="19"/>
  <c r="Y1289" i="19"/>
  <c r="Y1288" i="19"/>
  <c r="Y1287" i="19"/>
  <c r="Y1286" i="19"/>
  <c r="Y1285" i="19"/>
  <c r="Y1284" i="19"/>
  <c r="Y1283" i="19"/>
  <c r="Y1282" i="19"/>
  <c r="Y1281" i="19"/>
  <c r="Y1280" i="19"/>
  <c r="Y1279" i="19"/>
  <c r="Y1278" i="19"/>
  <c r="Y1277" i="19"/>
  <c r="Y1276" i="19"/>
  <c r="Y1275" i="19"/>
  <c r="Y1274" i="19"/>
  <c r="Y1273" i="19"/>
  <c r="Y1272" i="19"/>
  <c r="Y1271" i="19"/>
  <c r="Y1270" i="19"/>
  <c r="Y1269" i="19"/>
  <c r="Y1268" i="19"/>
  <c r="Y1267" i="19"/>
  <c r="Y1266" i="19"/>
  <c r="Y1265" i="19"/>
  <c r="Y1264" i="19"/>
  <c r="Y1263" i="19"/>
  <c r="Y1262" i="19"/>
  <c r="Y1261" i="19"/>
  <c r="Y1260" i="19"/>
  <c r="Y1259" i="19"/>
  <c r="Y1258" i="19"/>
  <c r="Y1257" i="19"/>
  <c r="Y1256" i="19"/>
  <c r="Y1255" i="19"/>
  <c r="Y1254" i="19"/>
  <c r="Y1253" i="19"/>
  <c r="Y1252" i="19"/>
  <c r="Y1251" i="19"/>
  <c r="Y1250" i="19"/>
  <c r="Y1249" i="19"/>
  <c r="Y1248" i="19"/>
  <c r="Y1247" i="19"/>
  <c r="Y1246" i="19"/>
  <c r="Y1245" i="19"/>
  <c r="Y1244" i="19"/>
  <c r="Y1243" i="19"/>
  <c r="Y1242" i="19"/>
  <c r="Y1241" i="19"/>
  <c r="Y1240" i="19"/>
  <c r="Y1239" i="19"/>
  <c r="Y1238" i="19"/>
  <c r="Y1237" i="19"/>
  <c r="Y1236" i="19"/>
  <c r="Y1235" i="19"/>
  <c r="Y1234" i="19"/>
  <c r="Y1233" i="19"/>
  <c r="Y1232" i="19"/>
  <c r="Y1231" i="19"/>
  <c r="Y1230" i="19"/>
  <c r="Y1229" i="19"/>
  <c r="Y1228" i="19"/>
  <c r="Y1227" i="19"/>
  <c r="Y1226" i="19"/>
  <c r="Y1225" i="19"/>
  <c r="Y1224" i="19"/>
  <c r="Y1223" i="19"/>
  <c r="Y1222" i="19"/>
  <c r="Y1221" i="19"/>
  <c r="Y1220" i="19"/>
  <c r="Y1219" i="19"/>
  <c r="Y1218" i="19"/>
  <c r="Y1217" i="19"/>
  <c r="Y1216" i="19"/>
  <c r="Y1215" i="19"/>
  <c r="Y1214" i="19"/>
  <c r="Y1213" i="19"/>
  <c r="Y1212" i="19"/>
  <c r="Y1211" i="19"/>
  <c r="Y1210" i="19"/>
  <c r="Y1209" i="19"/>
  <c r="Y1208" i="19"/>
  <c r="Y1207" i="19"/>
  <c r="Y1206" i="19"/>
  <c r="Y1205" i="19"/>
  <c r="Y1204" i="19"/>
  <c r="Y1203" i="19"/>
  <c r="Y1202" i="19"/>
  <c r="Y1201" i="19"/>
  <c r="Y1200" i="19"/>
  <c r="Y1199" i="19"/>
  <c r="Y1198" i="19"/>
  <c r="Y1197" i="19"/>
  <c r="Y1196" i="19"/>
  <c r="Y1195" i="19"/>
  <c r="Y1194" i="19"/>
  <c r="Y1193" i="19"/>
  <c r="Y1192" i="19"/>
  <c r="Y1191" i="19"/>
  <c r="Y1190" i="19"/>
  <c r="Y1189" i="19"/>
  <c r="Y1188" i="19"/>
  <c r="Y1187" i="19"/>
  <c r="Y1186" i="19"/>
  <c r="Y1185" i="19"/>
  <c r="Y1184" i="19"/>
  <c r="Y1183" i="19"/>
  <c r="Y1182" i="19"/>
  <c r="Y1181" i="19"/>
  <c r="Y1180" i="19"/>
  <c r="Y1179" i="19"/>
  <c r="Y1178" i="19"/>
  <c r="Y1177" i="19"/>
  <c r="Y1176" i="19"/>
  <c r="Y1175" i="19"/>
  <c r="Y1174" i="19"/>
  <c r="Y1173" i="19"/>
  <c r="Y1172" i="19"/>
  <c r="Y1171" i="19"/>
  <c r="Y1170" i="19"/>
  <c r="Y1169" i="19"/>
  <c r="Y1168" i="19"/>
  <c r="Y1167" i="19"/>
  <c r="Y1166" i="19"/>
  <c r="Y1165" i="19"/>
  <c r="Y1164" i="19"/>
  <c r="Y1163" i="19"/>
  <c r="Y1162" i="19"/>
  <c r="Y1161" i="19"/>
  <c r="Y1160" i="19"/>
  <c r="Y1159" i="19"/>
  <c r="Y1158" i="19"/>
  <c r="Y1157" i="19"/>
  <c r="Y1156" i="19"/>
  <c r="Y1155" i="19"/>
  <c r="Y1154" i="19"/>
  <c r="Y1153" i="19"/>
  <c r="Y1152" i="19"/>
  <c r="Y1151" i="19"/>
  <c r="Y1150" i="19"/>
  <c r="Y1149" i="19"/>
  <c r="Y1148" i="19"/>
  <c r="Y1147" i="19"/>
  <c r="Y1146" i="19"/>
  <c r="Y1145" i="19"/>
  <c r="Y1144" i="19"/>
  <c r="Y1143" i="19"/>
  <c r="Y1142" i="19"/>
  <c r="Y1141" i="19"/>
  <c r="Y1140" i="19"/>
  <c r="Y1139" i="19"/>
  <c r="Y1138" i="19"/>
  <c r="Y1137" i="19"/>
  <c r="Y1136" i="19"/>
  <c r="Y1135" i="19"/>
  <c r="Y1134" i="19"/>
  <c r="Y1133" i="19"/>
  <c r="Y1132" i="19"/>
  <c r="Y1131" i="19"/>
  <c r="Y1130" i="19"/>
  <c r="Y1129" i="19"/>
  <c r="Y1128" i="19"/>
  <c r="Y1127" i="19"/>
  <c r="Y1126" i="19"/>
  <c r="Y1125" i="19"/>
  <c r="Y1124" i="19"/>
  <c r="Y1123" i="19"/>
  <c r="Y1122" i="19"/>
  <c r="Y1121" i="19"/>
  <c r="Y1120" i="19"/>
  <c r="Y1119" i="19"/>
  <c r="Y1118" i="19"/>
  <c r="Y1117" i="19"/>
  <c r="Y1116" i="19"/>
  <c r="Y1115" i="19"/>
  <c r="Y1114" i="19"/>
  <c r="Y1113" i="19"/>
  <c r="Y1112" i="19"/>
  <c r="Y1111" i="19"/>
  <c r="Y1110" i="19"/>
  <c r="Y1109" i="19"/>
  <c r="Y1108" i="19"/>
  <c r="Y1107" i="19"/>
  <c r="Y1106" i="19"/>
  <c r="Y1105" i="19"/>
  <c r="Y1104" i="19"/>
  <c r="Y1103" i="19"/>
  <c r="Y1102" i="19"/>
  <c r="Y1101" i="19"/>
  <c r="Y1100" i="19"/>
  <c r="Y1099" i="19"/>
  <c r="Y1098" i="19"/>
  <c r="Y1097" i="19"/>
  <c r="Y1096" i="19"/>
  <c r="Y1095" i="19"/>
  <c r="Y1094" i="19"/>
  <c r="Y1093" i="19"/>
  <c r="Y1092" i="19"/>
  <c r="Y1091" i="19"/>
  <c r="Y1090" i="19"/>
  <c r="Y1089" i="19"/>
  <c r="Y1088" i="19"/>
  <c r="Y1087" i="19"/>
  <c r="Y1086" i="19"/>
  <c r="Y1085" i="19"/>
  <c r="Y1084" i="19"/>
  <c r="Y1083" i="19"/>
  <c r="Y1082" i="19"/>
  <c r="Y1081" i="19"/>
  <c r="Y1080" i="19"/>
  <c r="Y1079" i="19"/>
  <c r="Y1078" i="19"/>
  <c r="Y1077" i="19"/>
  <c r="Y1076" i="19"/>
  <c r="Y1075" i="19"/>
  <c r="Y1074" i="19"/>
  <c r="Y1073" i="19"/>
  <c r="Y1072" i="19"/>
  <c r="Y1071" i="19"/>
  <c r="Y1070" i="19"/>
  <c r="Y1069" i="19"/>
  <c r="Y1068" i="19"/>
  <c r="Y1067" i="19"/>
  <c r="Y1066" i="19"/>
  <c r="Y1065" i="19"/>
  <c r="Y1064" i="19"/>
  <c r="Y1063" i="19"/>
  <c r="Y1062" i="19"/>
  <c r="Y1061" i="19"/>
  <c r="Y1060" i="19"/>
  <c r="Y1059" i="19"/>
  <c r="Y1058" i="19"/>
  <c r="Y1057" i="19"/>
  <c r="Y1056" i="19"/>
  <c r="Y1055" i="19"/>
  <c r="Y1054" i="19"/>
  <c r="Y1053" i="19"/>
  <c r="Y1052" i="19"/>
  <c r="Y1051" i="19"/>
  <c r="Y1050" i="19"/>
  <c r="Y1049" i="19"/>
  <c r="Y1048" i="19"/>
  <c r="Y1047" i="19"/>
  <c r="Y1046" i="19"/>
  <c r="Y1045" i="19"/>
  <c r="Y1044" i="19"/>
  <c r="Y1043" i="19"/>
  <c r="Y1042" i="19"/>
  <c r="Y1041" i="19"/>
  <c r="Y1040" i="19"/>
  <c r="Y1039" i="19"/>
  <c r="Y1038" i="19"/>
  <c r="Y1037" i="19"/>
  <c r="Y1036" i="19"/>
  <c r="Y1035" i="19"/>
  <c r="Y1034" i="19"/>
  <c r="Y1033" i="19"/>
  <c r="Y1032" i="19"/>
  <c r="Y1031" i="19"/>
  <c r="Y1030" i="19"/>
  <c r="Y1029" i="19"/>
  <c r="Y1028" i="19"/>
  <c r="Y1027" i="19"/>
  <c r="Y1026" i="19"/>
  <c r="Y1025" i="19"/>
  <c r="Y1024" i="19"/>
  <c r="Y1023" i="19"/>
  <c r="Y1022" i="19"/>
  <c r="Y1021" i="19"/>
  <c r="Y1020" i="19"/>
  <c r="Y1019" i="19"/>
  <c r="Y1018" i="19"/>
  <c r="Y1017" i="19"/>
  <c r="Y1016" i="19"/>
  <c r="Y1015" i="19"/>
  <c r="Y1014" i="19"/>
  <c r="Y1013" i="19"/>
  <c r="Y1012" i="19"/>
  <c r="Y1011" i="19"/>
  <c r="Y1010" i="19"/>
  <c r="Y1009" i="19"/>
  <c r="Y1008" i="19"/>
  <c r="Y1007" i="19"/>
  <c r="Y1006" i="19"/>
  <c r="Y1005" i="19"/>
  <c r="Y1004" i="19"/>
  <c r="Y1003" i="19"/>
  <c r="Y1002" i="19"/>
  <c r="Y1001" i="19"/>
  <c r="Y1000" i="19"/>
  <c r="Y999" i="19"/>
  <c r="Y998" i="19"/>
  <c r="Y997" i="19"/>
  <c r="Y996" i="19"/>
  <c r="Y995" i="19"/>
  <c r="Y994" i="19"/>
  <c r="Y993" i="19"/>
  <c r="Y992" i="19"/>
  <c r="Y991" i="19"/>
  <c r="Y990" i="19"/>
  <c r="Y989" i="19"/>
  <c r="Y988" i="19"/>
  <c r="Y987" i="19"/>
  <c r="Y986" i="19"/>
  <c r="Y985" i="19"/>
  <c r="Y984" i="19"/>
  <c r="Y983" i="19"/>
  <c r="Y982" i="19"/>
  <c r="Y981" i="19"/>
  <c r="Y980" i="19"/>
  <c r="Y979" i="19"/>
  <c r="Y978" i="19"/>
  <c r="Y977" i="19"/>
  <c r="Y976" i="19"/>
  <c r="Y975" i="19"/>
  <c r="Y974" i="19"/>
  <c r="Y973" i="19"/>
  <c r="Y972" i="19"/>
  <c r="Y971" i="19"/>
  <c r="Y970" i="19"/>
  <c r="Y969" i="19"/>
  <c r="Y968" i="19"/>
  <c r="Y967" i="19"/>
  <c r="Y966" i="19"/>
  <c r="Y965" i="19"/>
  <c r="Y964" i="19"/>
  <c r="Y963" i="19"/>
  <c r="Y962" i="19"/>
  <c r="Y961" i="19"/>
  <c r="Y960" i="19"/>
  <c r="Y959" i="19"/>
  <c r="Y958" i="19"/>
  <c r="Y957" i="19"/>
  <c r="Y956" i="19"/>
  <c r="Y955" i="19"/>
  <c r="Y954" i="19"/>
  <c r="Y953" i="19"/>
  <c r="Y952" i="19"/>
  <c r="Y951" i="19"/>
  <c r="Y950" i="19"/>
  <c r="Y949" i="19"/>
  <c r="Y948" i="19"/>
  <c r="Y947" i="19"/>
  <c r="Y946" i="19"/>
  <c r="Y945" i="19"/>
  <c r="Y944" i="19"/>
  <c r="Y943" i="19"/>
  <c r="Y942" i="19"/>
  <c r="Y941" i="19"/>
  <c r="Y940" i="19"/>
  <c r="Y939" i="19"/>
  <c r="Y938" i="19"/>
  <c r="Y937" i="19"/>
  <c r="Y936" i="19"/>
  <c r="Y935" i="19"/>
  <c r="Y934" i="19"/>
  <c r="Y933" i="19"/>
  <c r="Y932" i="19"/>
  <c r="Y931" i="19"/>
  <c r="Y930" i="19"/>
  <c r="Y929" i="19"/>
  <c r="Y928" i="19"/>
  <c r="Y927" i="19"/>
  <c r="Y926" i="19"/>
  <c r="Y925" i="19"/>
  <c r="Y924" i="19"/>
  <c r="Y923" i="19"/>
  <c r="Y922" i="19"/>
  <c r="Y921" i="19"/>
  <c r="Y920" i="19"/>
  <c r="Y919" i="19"/>
  <c r="Y918" i="19"/>
  <c r="Y917" i="19"/>
  <c r="Y916" i="19"/>
  <c r="Y915" i="19"/>
  <c r="Y914" i="19"/>
  <c r="Y913" i="19"/>
  <c r="Y912" i="19"/>
  <c r="Y911" i="19"/>
  <c r="Y910" i="19"/>
  <c r="Y909" i="19"/>
  <c r="Y908" i="19"/>
  <c r="Y907" i="19"/>
  <c r="Y906" i="19"/>
  <c r="Y905" i="19"/>
  <c r="Y904" i="19"/>
  <c r="Y903" i="19"/>
  <c r="Y902" i="19"/>
  <c r="Y901" i="19"/>
  <c r="Y900" i="19"/>
  <c r="Y899" i="19"/>
  <c r="Y898" i="19"/>
  <c r="Y897" i="19"/>
  <c r="Y896" i="19"/>
  <c r="Y895" i="19"/>
  <c r="Y894" i="19"/>
  <c r="Y893" i="19"/>
  <c r="Y892" i="19"/>
  <c r="Y891" i="19"/>
  <c r="Y890" i="19"/>
  <c r="Y889" i="19"/>
  <c r="Y888" i="19"/>
  <c r="Y887" i="19"/>
  <c r="Y886" i="19"/>
  <c r="Y885" i="19"/>
  <c r="Y884" i="19"/>
  <c r="Y883" i="19"/>
  <c r="Y882" i="19"/>
  <c r="Y881" i="19"/>
  <c r="Y880" i="19"/>
  <c r="Y879" i="19"/>
  <c r="Y878" i="19"/>
  <c r="Y877" i="19"/>
  <c r="Y876" i="19"/>
  <c r="Y875" i="19"/>
  <c r="Y874" i="19"/>
  <c r="Y873" i="19"/>
  <c r="Y872" i="19"/>
  <c r="Y871" i="19"/>
  <c r="Y870" i="19"/>
  <c r="Y869" i="19"/>
  <c r="Y868" i="19"/>
  <c r="Y867" i="19"/>
  <c r="Y866" i="19"/>
  <c r="Y865" i="19"/>
  <c r="Y864" i="19"/>
  <c r="Y863" i="19"/>
  <c r="Y862" i="19"/>
  <c r="Y861" i="19"/>
  <c r="Y860" i="19"/>
  <c r="Y859" i="19"/>
  <c r="Y858" i="19"/>
  <c r="Y857" i="19"/>
  <c r="Y856" i="19"/>
  <c r="Y855" i="19"/>
  <c r="Y854" i="19"/>
  <c r="Y853" i="19"/>
  <c r="Y852" i="19"/>
  <c r="Y851" i="19"/>
  <c r="Y850" i="19"/>
  <c r="Y849" i="19"/>
  <c r="Y848" i="19"/>
  <c r="Y847" i="19"/>
  <c r="Y846" i="19"/>
  <c r="Y845" i="19"/>
  <c r="Y844" i="19"/>
  <c r="Y843" i="19"/>
  <c r="Y842" i="19"/>
  <c r="Y841" i="19"/>
  <c r="Y840" i="19"/>
  <c r="Y839" i="19"/>
  <c r="Y838" i="19"/>
  <c r="Y837" i="19"/>
  <c r="Y836" i="19"/>
  <c r="Y835" i="19"/>
  <c r="Y834" i="19"/>
  <c r="Y833" i="19"/>
  <c r="Y832" i="19"/>
  <c r="Y831" i="19"/>
  <c r="Y830" i="19"/>
  <c r="Y829" i="19"/>
  <c r="Y828" i="19"/>
  <c r="Y827" i="19"/>
  <c r="Y826" i="19"/>
  <c r="Y825" i="19"/>
  <c r="Y824" i="19"/>
  <c r="Y823" i="19"/>
  <c r="Y822" i="19"/>
  <c r="Y821" i="19"/>
  <c r="Y820" i="19"/>
  <c r="Y819" i="19"/>
  <c r="Y818" i="19"/>
  <c r="Y817" i="19"/>
  <c r="Y816" i="19"/>
  <c r="Y815" i="19"/>
  <c r="Y814" i="19"/>
  <c r="Y813" i="19"/>
  <c r="Y812" i="19"/>
  <c r="Y811" i="19"/>
  <c r="Y810" i="19"/>
  <c r="Y809" i="19"/>
  <c r="Y808" i="19"/>
  <c r="Y807" i="19"/>
  <c r="Y806" i="19"/>
  <c r="Y805" i="19"/>
  <c r="Y804" i="19"/>
  <c r="Y803" i="19"/>
  <c r="Y802" i="19"/>
  <c r="Y801" i="19"/>
  <c r="Y800" i="19"/>
  <c r="Y799" i="19"/>
  <c r="Y798" i="19"/>
  <c r="Y797" i="19"/>
  <c r="Y796" i="19"/>
  <c r="Y795" i="19"/>
  <c r="Y794" i="19"/>
  <c r="Y793" i="19"/>
  <c r="Y792" i="19"/>
  <c r="Y791" i="19"/>
  <c r="Y790" i="19"/>
  <c r="Y789" i="19"/>
  <c r="Y788" i="19"/>
  <c r="Y787" i="19"/>
  <c r="Y786" i="19"/>
  <c r="Y785" i="19"/>
  <c r="Y784" i="19"/>
  <c r="Y783" i="19"/>
  <c r="Y782" i="19"/>
  <c r="Y781" i="19"/>
  <c r="Y780" i="19"/>
  <c r="Y779" i="19"/>
  <c r="Y778" i="19"/>
  <c r="Y777" i="19"/>
  <c r="Y776" i="19"/>
  <c r="Y775" i="19"/>
  <c r="Y774" i="19"/>
  <c r="Y773" i="19"/>
  <c r="Y772" i="19"/>
  <c r="Y771" i="19"/>
  <c r="Y770" i="19"/>
  <c r="Y769" i="19"/>
  <c r="Y768" i="19"/>
  <c r="Y767" i="19"/>
  <c r="Y766" i="19"/>
  <c r="Y765" i="19"/>
  <c r="Y764" i="19"/>
  <c r="Y763" i="19"/>
  <c r="Y762" i="19"/>
  <c r="Y761" i="19"/>
  <c r="Y760" i="19"/>
  <c r="Y759" i="19"/>
  <c r="Y758" i="19"/>
  <c r="Y757" i="19"/>
  <c r="Y756" i="19"/>
  <c r="Y755" i="19"/>
  <c r="Y754" i="19"/>
  <c r="Y753" i="19"/>
  <c r="Y752" i="19"/>
  <c r="Y751" i="19"/>
  <c r="Y750" i="19"/>
  <c r="Y749" i="19"/>
  <c r="Y748" i="19"/>
  <c r="Y747" i="19"/>
  <c r="Y746" i="19"/>
  <c r="Y745" i="19"/>
  <c r="Y744" i="19"/>
  <c r="Y743" i="19"/>
  <c r="Y742" i="19"/>
  <c r="Y741" i="19"/>
  <c r="Y740" i="19"/>
  <c r="Y739" i="19"/>
  <c r="Y738" i="19"/>
  <c r="Y737" i="19"/>
  <c r="Y736" i="19"/>
  <c r="Y735" i="19"/>
  <c r="Y734" i="19"/>
  <c r="Y733" i="19"/>
  <c r="Y732" i="19"/>
  <c r="Y731" i="19"/>
  <c r="Y730" i="19"/>
  <c r="Y729" i="19"/>
  <c r="Y728" i="19"/>
  <c r="Y727" i="19"/>
  <c r="Y726" i="19"/>
  <c r="Y725" i="19"/>
  <c r="Y724" i="19"/>
  <c r="Y723" i="19"/>
  <c r="Y722" i="19"/>
  <c r="Y721" i="19"/>
  <c r="Y720" i="19"/>
  <c r="Y719" i="19"/>
  <c r="Y718" i="19"/>
  <c r="Y717" i="19"/>
  <c r="Y716" i="19"/>
  <c r="Y715" i="19"/>
  <c r="Y714" i="19"/>
  <c r="Y713" i="19"/>
  <c r="Y712" i="19"/>
  <c r="Y711" i="19"/>
  <c r="Y710" i="19"/>
  <c r="Y709" i="19"/>
  <c r="Y708" i="19"/>
  <c r="Y707" i="19"/>
  <c r="Y706" i="19"/>
  <c r="Y705" i="19"/>
  <c r="Y704" i="19"/>
  <c r="Y703" i="19"/>
  <c r="Y702" i="19"/>
  <c r="Y701" i="19"/>
  <c r="Y700" i="19"/>
  <c r="Y699" i="19"/>
  <c r="Y698" i="19"/>
  <c r="Y697" i="19"/>
  <c r="Y696" i="19"/>
  <c r="Y695" i="19"/>
  <c r="Y694" i="19"/>
  <c r="Y693" i="19"/>
  <c r="Y692" i="19"/>
  <c r="Y691" i="19"/>
  <c r="Y690" i="19"/>
  <c r="Y689" i="19"/>
  <c r="Y688" i="19"/>
  <c r="Y687" i="19"/>
  <c r="Y686" i="19"/>
  <c r="Y685" i="19"/>
  <c r="Y684" i="19"/>
  <c r="Y683" i="19"/>
  <c r="Y682" i="19"/>
  <c r="Y681" i="19"/>
  <c r="Y680" i="19"/>
  <c r="Y679" i="19"/>
  <c r="Y678" i="19"/>
  <c r="Y677" i="19"/>
  <c r="Y676" i="19"/>
  <c r="Y675" i="19"/>
  <c r="Y674" i="19"/>
  <c r="Y673" i="19"/>
  <c r="Y672" i="19"/>
  <c r="Y671" i="19"/>
  <c r="Y670" i="19"/>
  <c r="Y669" i="19"/>
  <c r="Y668" i="19"/>
  <c r="Y667" i="19"/>
  <c r="Y666" i="19"/>
  <c r="Y665" i="19"/>
  <c r="Y664" i="19"/>
  <c r="Y663" i="19"/>
  <c r="Y662" i="19"/>
  <c r="Y661" i="19"/>
  <c r="Y660" i="19"/>
  <c r="Y659" i="19"/>
  <c r="Y658" i="19"/>
  <c r="Y657" i="19"/>
  <c r="Y656" i="19"/>
  <c r="Y655" i="19"/>
  <c r="Y654" i="19"/>
  <c r="Y653" i="19"/>
  <c r="Y652" i="19"/>
  <c r="Y651" i="19"/>
  <c r="Y650" i="19"/>
  <c r="Y649" i="19"/>
  <c r="Y648" i="19"/>
  <c r="Y647" i="19"/>
  <c r="Y646" i="19"/>
  <c r="Y645" i="19"/>
  <c r="Y644" i="19"/>
  <c r="Y643" i="19"/>
  <c r="Y642" i="19"/>
  <c r="Y641" i="19"/>
  <c r="Y640" i="19"/>
  <c r="Y639" i="19"/>
  <c r="Y638" i="19"/>
  <c r="Y637" i="19"/>
  <c r="Y636" i="19"/>
  <c r="Y635" i="19"/>
  <c r="Y634" i="19"/>
  <c r="Y633" i="19"/>
  <c r="Y632" i="19"/>
  <c r="Y631" i="19"/>
  <c r="Y630" i="19"/>
  <c r="Y629" i="19"/>
  <c r="Y628" i="19"/>
  <c r="Y627" i="19"/>
  <c r="Y626" i="19"/>
  <c r="Y625" i="19"/>
  <c r="Y624" i="19"/>
  <c r="Y623" i="19"/>
  <c r="Y622" i="19"/>
  <c r="Y621" i="19"/>
  <c r="Y620" i="19"/>
  <c r="Y619" i="19"/>
  <c r="Y618" i="19"/>
  <c r="Y617" i="19"/>
  <c r="Y616" i="19"/>
  <c r="Y615" i="19"/>
  <c r="Y614" i="19"/>
  <c r="Y613" i="19"/>
  <c r="Y612" i="19"/>
  <c r="Y611" i="19"/>
  <c r="Y610" i="19"/>
  <c r="Y609" i="19"/>
  <c r="Y608" i="19"/>
  <c r="Y607" i="19"/>
  <c r="Y606" i="19"/>
  <c r="Y605" i="19"/>
  <c r="Y604" i="19"/>
  <c r="Y603" i="19"/>
  <c r="Y602" i="19"/>
  <c r="Y601" i="19"/>
  <c r="Y600" i="19"/>
  <c r="Y599" i="19"/>
  <c r="Y598" i="19"/>
  <c r="Y597" i="19"/>
  <c r="Y596" i="19"/>
  <c r="Y595" i="19"/>
  <c r="Y594" i="19"/>
  <c r="Y593" i="19"/>
  <c r="Y592" i="19"/>
  <c r="Y591" i="19"/>
  <c r="Y590" i="19"/>
  <c r="Y589" i="19"/>
  <c r="Y588" i="19"/>
  <c r="Y587" i="19"/>
  <c r="Y586" i="19"/>
  <c r="Y585" i="19"/>
  <c r="Y584" i="19"/>
  <c r="Y583" i="19"/>
  <c r="Y582" i="19"/>
  <c r="Y581" i="19"/>
  <c r="Y580" i="19"/>
  <c r="Y579" i="19"/>
  <c r="Y578" i="19"/>
  <c r="Y577" i="19"/>
  <c r="Y576" i="19"/>
  <c r="Y575" i="19"/>
  <c r="Y574" i="19"/>
  <c r="Y573" i="19"/>
  <c r="Y572" i="19"/>
  <c r="Y571" i="19"/>
  <c r="Y570" i="19"/>
  <c r="Y569" i="19"/>
  <c r="Y568" i="19"/>
  <c r="Y567" i="19"/>
  <c r="Y566" i="19"/>
  <c r="Y565" i="19"/>
  <c r="Y564" i="19"/>
  <c r="Y563" i="19"/>
  <c r="Y562" i="19"/>
  <c r="Y561" i="19"/>
  <c r="Y560" i="19"/>
  <c r="Y559" i="19"/>
  <c r="Y558" i="19"/>
  <c r="Y557" i="19"/>
  <c r="Y556" i="19"/>
  <c r="Y555" i="19"/>
  <c r="Y554" i="19"/>
  <c r="Y553" i="19"/>
  <c r="Y552" i="19"/>
  <c r="Y551" i="19"/>
  <c r="Y550" i="19"/>
  <c r="Y549" i="19"/>
  <c r="Y548" i="19"/>
  <c r="Y547" i="19"/>
  <c r="Y546" i="19"/>
  <c r="Y545" i="19"/>
  <c r="Y544" i="19"/>
  <c r="Y543" i="19"/>
  <c r="Y542" i="19"/>
  <c r="Y541" i="19"/>
  <c r="Y540" i="19"/>
  <c r="Y539" i="19"/>
  <c r="Y538" i="19"/>
  <c r="Y537" i="19"/>
  <c r="Y536" i="19"/>
  <c r="Y535" i="19"/>
  <c r="Y534" i="19"/>
  <c r="Y533" i="19"/>
  <c r="Y532" i="19"/>
  <c r="Y531" i="19"/>
  <c r="Y530" i="19"/>
  <c r="Y529" i="19"/>
  <c r="Y528" i="19"/>
  <c r="Y527" i="19"/>
  <c r="Y526" i="19"/>
  <c r="Y525" i="19"/>
  <c r="Y524" i="19"/>
  <c r="Y523" i="19"/>
  <c r="Y522" i="19"/>
  <c r="Y521" i="19"/>
  <c r="Y520" i="19"/>
  <c r="Y519" i="19"/>
  <c r="Y518" i="19"/>
  <c r="Y517" i="19"/>
  <c r="Y516" i="19"/>
  <c r="Y515" i="19"/>
  <c r="Y514" i="19"/>
  <c r="Y513" i="19"/>
  <c r="Y512" i="19"/>
  <c r="Y511" i="19"/>
  <c r="Y510" i="19"/>
  <c r="Y509" i="19"/>
  <c r="Y508" i="19"/>
  <c r="Y507" i="19"/>
  <c r="Y506" i="19"/>
  <c r="Y505" i="19"/>
  <c r="Y504" i="19"/>
  <c r="Y503" i="19"/>
  <c r="Y502" i="19"/>
  <c r="Y501" i="19"/>
  <c r="Y500" i="19"/>
  <c r="Y499" i="19"/>
  <c r="Y498" i="19"/>
  <c r="Y497" i="19"/>
  <c r="Y496" i="19"/>
  <c r="Y495" i="19"/>
  <c r="Y494" i="19"/>
  <c r="Y493" i="19"/>
  <c r="Y492" i="19"/>
  <c r="Y491" i="19"/>
  <c r="Y490" i="19"/>
  <c r="Y489" i="19"/>
  <c r="Y488" i="19"/>
  <c r="Y487" i="19"/>
  <c r="Y486" i="19"/>
  <c r="Y485" i="19"/>
  <c r="Y484" i="19"/>
  <c r="Y483" i="19"/>
  <c r="Y482" i="19"/>
  <c r="Y481" i="19"/>
  <c r="Y480" i="19"/>
  <c r="Y479" i="19"/>
  <c r="Y478" i="19"/>
  <c r="Y477" i="19"/>
  <c r="Y476" i="19"/>
  <c r="Y475" i="19"/>
  <c r="Y474" i="19"/>
  <c r="Y473" i="19"/>
  <c r="Y472" i="19"/>
  <c r="Y471" i="19"/>
  <c r="Y470" i="19"/>
  <c r="Y469" i="19"/>
  <c r="Y468" i="19"/>
  <c r="Y467" i="19"/>
  <c r="Y466" i="19"/>
  <c r="Y465" i="19"/>
  <c r="Y464" i="19"/>
  <c r="Y463" i="19"/>
  <c r="Y462" i="19"/>
  <c r="Y461" i="19"/>
  <c r="Y460" i="19"/>
  <c r="Y459" i="19"/>
  <c r="Y458" i="19"/>
  <c r="Y457" i="19"/>
  <c r="Y456" i="19"/>
  <c r="Y455" i="19"/>
  <c r="Y454" i="19"/>
  <c r="Y453" i="19"/>
  <c r="Y452" i="19"/>
  <c r="Y451" i="19"/>
  <c r="Y450" i="19"/>
  <c r="Y449" i="19"/>
  <c r="Y448" i="19"/>
  <c r="Y447" i="19"/>
  <c r="Y446" i="19"/>
  <c r="Y445" i="19"/>
  <c r="Y444" i="19"/>
  <c r="Y443" i="19"/>
  <c r="Y442" i="19"/>
  <c r="Y441" i="19"/>
  <c r="Y440" i="19"/>
  <c r="Y439" i="19"/>
  <c r="Y438" i="19"/>
  <c r="Y437" i="19"/>
  <c r="Y436" i="19"/>
  <c r="Y435" i="19"/>
  <c r="Y434" i="19"/>
  <c r="Y433" i="19"/>
  <c r="Y432" i="19"/>
  <c r="Y431" i="19"/>
  <c r="Y430" i="19"/>
  <c r="Y429" i="19"/>
  <c r="Y428" i="19"/>
  <c r="Y427" i="19"/>
  <c r="Y426" i="19"/>
  <c r="Y425" i="19"/>
  <c r="Y424" i="19"/>
  <c r="Y423" i="19"/>
  <c r="Y422" i="19"/>
  <c r="Y421" i="19"/>
  <c r="Y420" i="19"/>
  <c r="Y419" i="19"/>
  <c r="Y418" i="19"/>
  <c r="Y417" i="19"/>
  <c r="Y416" i="19"/>
  <c r="Y415" i="19"/>
  <c r="Y414" i="19"/>
  <c r="Y413" i="19"/>
  <c r="Y412" i="19"/>
  <c r="Y411" i="19"/>
  <c r="Y410" i="19"/>
  <c r="Y409" i="19"/>
  <c r="Y408" i="19"/>
  <c r="Y407" i="19"/>
  <c r="Y406" i="19"/>
  <c r="Y405" i="19"/>
  <c r="Y404" i="19"/>
  <c r="Y403" i="19"/>
  <c r="Y402" i="19"/>
  <c r="Y401" i="19"/>
  <c r="Y400" i="19"/>
  <c r="Y399" i="19"/>
  <c r="Y398" i="19"/>
  <c r="Y397" i="19"/>
  <c r="Y396" i="19"/>
  <c r="Y395" i="19"/>
  <c r="Y394" i="19"/>
  <c r="Y393" i="19"/>
  <c r="Y392" i="19"/>
  <c r="Y391" i="19"/>
  <c r="Y390" i="19"/>
  <c r="Y389" i="19"/>
  <c r="Y388" i="19"/>
  <c r="Y387" i="19"/>
  <c r="Y386" i="19"/>
  <c r="Y385" i="19"/>
  <c r="Y384" i="19"/>
  <c r="Y383" i="19"/>
  <c r="Y382" i="19"/>
  <c r="Y381" i="19"/>
  <c r="Y380" i="19"/>
  <c r="Y379" i="19"/>
  <c r="Y378" i="19"/>
  <c r="Y377" i="19"/>
  <c r="Y376" i="19"/>
  <c r="Y375" i="19"/>
  <c r="Y374" i="19"/>
  <c r="Y373" i="19"/>
  <c r="Y372" i="19"/>
  <c r="Y371" i="19"/>
  <c r="Y370" i="19"/>
  <c r="Y369" i="19"/>
  <c r="Y368" i="19"/>
  <c r="Y367" i="19"/>
  <c r="Y366" i="19"/>
  <c r="Y365" i="19"/>
  <c r="Y364" i="19"/>
  <c r="Y363" i="19"/>
  <c r="Y362" i="19"/>
  <c r="Y361" i="19"/>
  <c r="Y360" i="19"/>
  <c r="Y359" i="19"/>
  <c r="Y358" i="19"/>
  <c r="Y357" i="19"/>
  <c r="Y356" i="19"/>
  <c r="Y355" i="19"/>
  <c r="Y354" i="19"/>
  <c r="Y353" i="19"/>
  <c r="Y352" i="19"/>
  <c r="Y351" i="19"/>
  <c r="Y350" i="19"/>
  <c r="Y349" i="19"/>
  <c r="Y348" i="19"/>
  <c r="Y347" i="19"/>
  <c r="Y346" i="19"/>
  <c r="Y345" i="19"/>
  <c r="Y344" i="19"/>
  <c r="Y343" i="19"/>
  <c r="Y342" i="19"/>
  <c r="Y341" i="19"/>
  <c r="Y340" i="19"/>
  <c r="Y339" i="19"/>
  <c r="Y338" i="19"/>
  <c r="Y337" i="19"/>
  <c r="Y336" i="19"/>
  <c r="Y335" i="19"/>
  <c r="Y334" i="19"/>
  <c r="Y333" i="19"/>
  <c r="Y332" i="19"/>
  <c r="Y331" i="19"/>
  <c r="Y330" i="19"/>
  <c r="Y329" i="19"/>
  <c r="Y328" i="19"/>
  <c r="Y327" i="19"/>
  <c r="Y326" i="19"/>
  <c r="Y325" i="19"/>
  <c r="Y324" i="19"/>
  <c r="Y323" i="19"/>
  <c r="Y322" i="19"/>
  <c r="Y321" i="19"/>
  <c r="Y320" i="19"/>
  <c r="Y319" i="19"/>
  <c r="Y318" i="19"/>
  <c r="Y317" i="19"/>
  <c r="Y316" i="19"/>
  <c r="Y315" i="19"/>
  <c r="Y314" i="19"/>
  <c r="Y313" i="19"/>
  <c r="Y312" i="19"/>
  <c r="Y311" i="19"/>
  <c r="Y310" i="19"/>
  <c r="Y309" i="19"/>
  <c r="Y308" i="19"/>
  <c r="Y307" i="19"/>
  <c r="Y306" i="19"/>
  <c r="Y305" i="19"/>
  <c r="Y304" i="19"/>
  <c r="Y303" i="19"/>
  <c r="Y302" i="19"/>
  <c r="Y301" i="19"/>
  <c r="Y300" i="19"/>
  <c r="Y299" i="19"/>
  <c r="Y298" i="19"/>
  <c r="Y297" i="19"/>
  <c r="Y296" i="19"/>
  <c r="Y295" i="19"/>
  <c r="Y294" i="19"/>
  <c r="Y293" i="19"/>
  <c r="Y292" i="19"/>
  <c r="Y291" i="19"/>
  <c r="Y290" i="19"/>
  <c r="Y289" i="19"/>
  <c r="Y288" i="19"/>
  <c r="Y287" i="19"/>
  <c r="Y286" i="19"/>
  <c r="Y285" i="19"/>
  <c r="Y284" i="19"/>
  <c r="Y283" i="19"/>
  <c r="Y282" i="19"/>
  <c r="Y281" i="19"/>
  <c r="Y280" i="19"/>
  <c r="Y279" i="19"/>
  <c r="Y278" i="19"/>
  <c r="Y277" i="19"/>
  <c r="Y276" i="19"/>
  <c r="Y275" i="19"/>
  <c r="Y274" i="19"/>
  <c r="Y273" i="19"/>
  <c r="Y272" i="19"/>
  <c r="Y271" i="19"/>
  <c r="Y270" i="19"/>
  <c r="Y269" i="19"/>
  <c r="Y268" i="19"/>
  <c r="Y267" i="19"/>
  <c r="Y266" i="19"/>
  <c r="Y265" i="19"/>
  <c r="Y264" i="19"/>
  <c r="Y263" i="19"/>
  <c r="Y262" i="19"/>
  <c r="Y261" i="19"/>
  <c r="Y260" i="19"/>
  <c r="Y259" i="19"/>
  <c r="Y258" i="19"/>
  <c r="Y257" i="19"/>
  <c r="Y256" i="19"/>
  <c r="Y255" i="19"/>
  <c r="Y254" i="19"/>
  <c r="Y253" i="19"/>
  <c r="Y252" i="19"/>
  <c r="Y251" i="19"/>
  <c r="Y250" i="19"/>
  <c r="Y249" i="19"/>
  <c r="Y248" i="19"/>
  <c r="Y247" i="19"/>
  <c r="Y246" i="19"/>
  <c r="Y245" i="19"/>
  <c r="Y244" i="19"/>
  <c r="Y243" i="19"/>
  <c r="Y242" i="19"/>
  <c r="Y241" i="19"/>
  <c r="Y240" i="19"/>
  <c r="Y239" i="19"/>
  <c r="Y238" i="19"/>
  <c r="Y237" i="19"/>
  <c r="Y236" i="19"/>
  <c r="Y235" i="19"/>
  <c r="Y234" i="19"/>
  <c r="Y233" i="19"/>
  <c r="Y232" i="19"/>
  <c r="Y231" i="19"/>
  <c r="Y230" i="19"/>
  <c r="Y229" i="19"/>
  <c r="Y228" i="19"/>
  <c r="Y227" i="19"/>
  <c r="Y226" i="19"/>
  <c r="Y225" i="19"/>
  <c r="Y224" i="19"/>
  <c r="Y223" i="19"/>
  <c r="Y222" i="19"/>
  <c r="Y221" i="19"/>
  <c r="Y220" i="19"/>
  <c r="Y219" i="19"/>
  <c r="Y218" i="19"/>
  <c r="Y217" i="19"/>
  <c r="Y216" i="19"/>
  <c r="Y215" i="19"/>
  <c r="Y214" i="19"/>
  <c r="Y213" i="19"/>
  <c r="Y212" i="19"/>
  <c r="Y211" i="19"/>
  <c r="Y210" i="19"/>
  <c r="Y209" i="19"/>
  <c r="Y208" i="19"/>
  <c r="Y207" i="19"/>
  <c r="Y206" i="19"/>
  <c r="Y205" i="19"/>
  <c r="Y204" i="19"/>
  <c r="Y203" i="19"/>
  <c r="Y202" i="19"/>
  <c r="Y201" i="19"/>
  <c r="Y200" i="19"/>
  <c r="Y199" i="19"/>
  <c r="Y198" i="19"/>
  <c r="Y197" i="19"/>
  <c r="Y196" i="19"/>
  <c r="Y195" i="19"/>
  <c r="Y194" i="19"/>
  <c r="Y193" i="19"/>
  <c r="Y192" i="19"/>
  <c r="Y191" i="19"/>
  <c r="Y190" i="19"/>
  <c r="Y189" i="19"/>
  <c r="Y188" i="19"/>
  <c r="Y187" i="19"/>
  <c r="Y186" i="19"/>
  <c r="Y185" i="19"/>
  <c r="Y184" i="19"/>
  <c r="Y183" i="19"/>
  <c r="Y182" i="19"/>
  <c r="Y181" i="19"/>
  <c r="Y180" i="19"/>
  <c r="Y179" i="19"/>
  <c r="Y178" i="19"/>
  <c r="Y177" i="19"/>
  <c r="Y176" i="19"/>
  <c r="Y175" i="19"/>
  <c r="Y174" i="19"/>
  <c r="Y173" i="19"/>
  <c r="Y172" i="19"/>
  <c r="Y171" i="19"/>
  <c r="Y170" i="19"/>
  <c r="Y169" i="19"/>
  <c r="Y168" i="19"/>
  <c r="Y167" i="19"/>
  <c r="Y166" i="19"/>
  <c r="Y165" i="19"/>
  <c r="Y164" i="19"/>
  <c r="Y163" i="19"/>
  <c r="Y162" i="19"/>
  <c r="Y161" i="19"/>
  <c r="Y160" i="19"/>
  <c r="Y159" i="19"/>
  <c r="Y158" i="19"/>
  <c r="Y157" i="19"/>
  <c r="Y156" i="19"/>
  <c r="Y155" i="19"/>
  <c r="Y154" i="19"/>
  <c r="Y153" i="19"/>
  <c r="Y152" i="19"/>
  <c r="Y151" i="19"/>
  <c r="Y150" i="19"/>
  <c r="Y149" i="19"/>
  <c r="Y148" i="19"/>
  <c r="Y147" i="19"/>
  <c r="Y146" i="19"/>
  <c r="Y145" i="19"/>
  <c r="Y144" i="19"/>
  <c r="Y143" i="19"/>
  <c r="Y142" i="19"/>
  <c r="Y141" i="19"/>
  <c r="Y140" i="19"/>
  <c r="Y139" i="19"/>
  <c r="Y138" i="19"/>
  <c r="Y137" i="19"/>
  <c r="Y136" i="19"/>
  <c r="Y135" i="19"/>
  <c r="Y134" i="19"/>
  <c r="Y133" i="19"/>
  <c r="Y132" i="19"/>
  <c r="Y131" i="19"/>
  <c r="Y130" i="19"/>
  <c r="Y129" i="19"/>
  <c r="Y128" i="19"/>
  <c r="Y127" i="19"/>
  <c r="Y126" i="19"/>
  <c r="Y125" i="19"/>
  <c r="Y124" i="19"/>
  <c r="Y123" i="19"/>
  <c r="Y122" i="19"/>
  <c r="Y121" i="19"/>
  <c r="Y120" i="19"/>
  <c r="Y119" i="19"/>
  <c r="Y118" i="19"/>
  <c r="Y117" i="19"/>
  <c r="Y116" i="19"/>
  <c r="Y115" i="19"/>
  <c r="Y114" i="19"/>
  <c r="Y113" i="19"/>
  <c r="Y112" i="19"/>
  <c r="Y111" i="19"/>
  <c r="Y110" i="19"/>
  <c r="Y109" i="19"/>
  <c r="Y108" i="19"/>
  <c r="Y107" i="19"/>
  <c r="Y106" i="19"/>
  <c r="Y105" i="19"/>
  <c r="Y104" i="19"/>
  <c r="Y103" i="19"/>
  <c r="Y102" i="19"/>
  <c r="Y101" i="19"/>
  <c r="Y100" i="19"/>
  <c r="Y99" i="19"/>
  <c r="Y98" i="19"/>
  <c r="Y97" i="19"/>
  <c r="Y96" i="19"/>
  <c r="Y95" i="19"/>
  <c r="Y94" i="19"/>
  <c r="Y93" i="19"/>
  <c r="Y92" i="19"/>
  <c r="Y91" i="19"/>
  <c r="Y90" i="19"/>
  <c r="Y89" i="19"/>
  <c r="Y88" i="19"/>
  <c r="Y87" i="19"/>
  <c r="Y86" i="19"/>
  <c r="Y85" i="19"/>
  <c r="Y84" i="19"/>
  <c r="Y83" i="19"/>
  <c r="Y82" i="19"/>
  <c r="Y81" i="19"/>
  <c r="Y80" i="19"/>
  <c r="Y79" i="19"/>
  <c r="Y78" i="19"/>
  <c r="Y77" i="19"/>
  <c r="Y76" i="19"/>
  <c r="Y75" i="19"/>
  <c r="Y74" i="19"/>
  <c r="Y73" i="19"/>
  <c r="Y72" i="19"/>
  <c r="Y71" i="19"/>
  <c r="Y70" i="19"/>
  <c r="Y69" i="19"/>
  <c r="Y68" i="19"/>
  <c r="Y67" i="19"/>
  <c r="Y66" i="19"/>
  <c r="Y65" i="19"/>
  <c r="Y64" i="19"/>
  <c r="Y63" i="19"/>
  <c r="Y62" i="19"/>
  <c r="Y61" i="19"/>
  <c r="Y60" i="19"/>
  <c r="Y59" i="19"/>
  <c r="Y58" i="19"/>
  <c r="Y57" i="19"/>
  <c r="Y56" i="19"/>
  <c r="Y55" i="19"/>
  <c r="Y54" i="19"/>
  <c r="Y53" i="19"/>
  <c r="Y52" i="19"/>
  <c r="Y51" i="19"/>
  <c r="Y50" i="19"/>
  <c r="Y49" i="19"/>
  <c r="Y48" i="19"/>
  <c r="Y47" i="19"/>
  <c r="Y46" i="19"/>
  <c r="Y45" i="19"/>
  <c r="Y44" i="19"/>
  <c r="Y43" i="19"/>
  <c r="Y42" i="19"/>
  <c r="Y41" i="19"/>
  <c r="Y40" i="19"/>
  <c r="Y39" i="19"/>
  <c r="Y38" i="19"/>
  <c r="Y37" i="19"/>
  <c r="Y36" i="19"/>
  <c r="Y35" i="19"/>
  <c r="Y34" i="19"/>
  <c r="Y33" i="19"/>
  <c r="Y32" i="19"/>
  <c r="Y31" i="19"/>
  <c r="Y30" i="19"/>
  <c r="Y29" i="19"/>
  <c r="Y28" i="19"/>
  <c r="Y27" i="19"/>
  <c r="Y26" i="19"/>
  <c r="Y25" i="19"/>
  <c r="Y24" i="19"/>
  <c r="Y23" i="19"/>
  <c r="Y22" i="19"/>
  <c r="Y21" i="19"/>
  <c r="Y20" i="19"/>
  <c r="Y19" i="19"/>
  <c r="Y18" i="19"/>
  <c r="Y17" i="19"/>
  <c r="Y16" i="19"/>
  <c r="Y15" i="19"/>
  <c r="Y14" i="19"/>
  <c r="Y13" i="19"/>
  <c r="Y12" i="19"/>
  <c r="Y11" i="19"/>
  <c r="Y10" i="19"/>
  <c r="Y9" i="19"/>
  <c r="Y8" i="19"/>
  <c r="K114" i="7" l="1"/>
  <c r="G22" i="7"/>
  <c r="I22" i="7"/>
  <c r="K22" i="7"/>
  <c r="M62" i="7"/>
  <c r="M59" i="7"/>
  <c r="M56" i="7"/>
  <c r="M53" i="7"/>
  <c r="M50" i="7"/>
  <c r="M47" i="7"/>
  <c r="M44" i="7"/>
  <c r="M41" i="7"/>
  <c r="M38" i="7"/>
  <c r="M35" i="7"/>
  <c r="M32" i="7"/>
  <c r="M29" i="7"/>
  <c r="M26" i="7"/>
  <c r="M23" i="7"/>
  <c r="M20" i="7"/>
  <c r="M17" i="7"/>
  <c r="M14" i="7"/>
  <c r="C62" i="7"/>
  <c r="B62" i="7"/>
  <c r="C59" i="7"/>
  <c r="B59" i="7"/>
  <c r="C56" i="7"/>
  <c r="B56" i="7"/>
  <c r="C53" i="7"/>
  <c r="B53" i="7"/>
  <c r="C50" i="7"/>
  <c r="B50" i="7"/>
  <c r="C47" i="7"/>
  <c r="B47" i="7"/>
  <c r="C44" i="7"/>
  <c r="B44" i="7"/>
  <c r="C41" i="7"/>
  <c r="B41" i="7"/>
  <c r="C38" i="7"/>
  <c r="B38" i="7"/>
  <c r="C35" i="7"/>
  <c r="B35" i="7"/>
  <c r="C32" i="7"/>
  <c r="B32" i="7"/>
  <c r="C29" i="7"/>
  <c r="B29" i="7"/>
  <c r="C26" i="7"/>
  <c r="B26" i="7"/>
  <c r="C23" i="7"/>
  <c r="B23" i="7"/>
  <c r="C20" i="7"/>
  <c r="B20" i="7"/>
  <c r="C17" i="7"/>
  <c r="B17" i="7"/>
  <c r="E345" i="2" l="1"/>
  <c r="E347" i="2" s="1"/>
  <c r="F124" i="13" s="1"/>
  <c r="J124" i="13" s="1"/>
  <c r="D344" i="2"/>
  <c r="C344" i="2"/>
  <c r="B344" i="2"/>
  <c r="E424" i="2"/>
  <c r="E425" i="2" s="1"/>
  <c r="F164" i="13" s="1"/>
  <c r="J164" i="13" s="1"/>
  <c r="D422" i="2"/>
  <c r="D424" i="2" s="1"/>
  <c r="C422" i="2"/>
  <c r="B422" i="2"/>
  <c r="E192" i="2"/>
  <c r="E191" i="2"/>
  <c r="E193" i="2" s="1"/>
  <c r="F64" i="13" s="1"/>
  <c r="J163" i="13"/>
  <c r="C189" i="2"/>
  <c r="B189" i="2"/>
  <c r="D189" i="2"/>
  <c r="J64" i="13" l="1"/>
  <c r="B416" i="2"/>
  <c r="D416" i="2"/>
  <c r="E408" i="2"/>
  <c r="B407" i="2"/>
  <c r="E409" i="2"/>
  <c r="F157" i="13" s="1"/>
  <c r="C405" i="2"/>
  <c r="B404" i="2"/>
  <c r="D407" i="2"/>
  <c r="C407" i="2"/>
  <c r="E376" i="2"/>
  <c r="B341" i="2"/>
  <c r="D341" i="2"/>
  <c r="C341" i="2"/>
  <c r="E343" i="2"/>
  <c r="F123" i="13" s="1"/>
  <c r="E339" i="2"/>
  <c r="E340" i="2" s="1"/>
  <c r="F122" i="13" s="1"/>
  <c r="E336" i="2"/>
  <c r="E337" i="2" s="1"/>
  <c r="F121" i="13" s="1"/>
  <c r="B338" i="2"/>
  <c r="B335" i="2"/>
  <c r="D338" i="2"/>
  <c r="C338" i="2"/>
  <c r="D335" i="2"/>
  <c r="C335" i="2"/>
  <c r="B321" i="2"/>
  <c r="E322" i="2"/>
  <c r="E323" i="2" s="1"/>
  <c r="F114" i="13" s="1"/>
  <c r="B315" i="2"/>
  <c r="E316" i="2"/>
  <c r="E317" i="2" s="1"/>
  <c r="F112" i="13" s="1"/>
  <c r="D321" i="2"/>
  <c r="C321" i="2"/>
  <c r="D315" i="2"/>
  <c r="C315" i="2"/>
  <c r="B318" i="2"/>
  <c r="E319" i="2"/>
  <c r="E320" i="2" s="1"/>
  <c r="F113" i="13" s="1"/>
  <c r="E313" i="2"/>
  <c r="E314" i="2" s="1"/>
  <c r="F111" i="13" s="1"/>
  <c r="B309" i="2"/>
  <c r="E311" i="2"/>
  <c r="F110" i="13" s="1"/>
  <c r="C307" i="2"/>
  <c r="B307" i="2"/>
  <c r="B312" i="2"/>
  <c r="E401" i="2" l="1"/>
  <c r="E402" i="2"/>
  <c r="J157" i="13"/>
  <c r="J122" i="13"/>
  <c r="J123" i="13"/>
  <c r="J121" i="13"/>
  <c r="J114" i="13"/>
  <c r="J112" i="13"/>
  <c r="D312" i="2" l="1"/>
  <c r="C312" i="2"/>
  <c r="D318" i="2"/>
  <c r="C318" i="2"/>
  <c r="D309" i="2"/>
  <c r="C309" i="2"/>
  <c r="J111" i="13" l="1"/>
  <c r="J110" i="13"/>
  <c r="J113" i="13"/>
  <c r="K113" i="13" s="1"/>
  <c r="E377" i="2"/>
  <c r="F143" i="13" s="1"/>
  <c r="B375" i="2"/>
  <c r="D375" i="2"/>
  <c r="C375" i="2"/>
  <c r="E365" i="2"/>
  <c r="B367" i="2"/>
  <c r="C368" i="2"/>
  <c r="B364" i="2"/>
  <c r="C362" i="2"/>
  <c r="B362" i="2"/>
  <c r="D367" i="2"/>
  <c r="C367" i="2"/>
  <c r="D364" i="2"/>
  <c r="C364" i="2"/>
  <c r="E357" i="2"/>
  <c r="E391" i="2" s="1"/>
  <c r="E356" i="2"/>
  <c r="E394" i="2" s="1"/>
  <c r="K110" i="13" l="1"/>
  <c r="J115" i="13"/>
  <c r="E358" i="2"/>
  <c r="J143" i="13"/>
  <c r="E360" i="2"/>
  <c r="E361" i="2" s="1"/>
  <c r="F132" i="13"/>
  <c r="B332" i="2"/>
  <c r="B329" i="2"/>
  <c r="E328" i="2"/>
  <c r="B326" i="2"/>
  <c r="C324" i="2"/>
  <c r="B324" i="2"/>
  <c r="E182" i="2"/>
  <c r="E184" i="2" s="1"/>
  <c r="E179" i="2"/>
  <c r="K115" i="13" l="1"/>
  <c r="D40" i="7" s="1"/>
  <c r="D38" i="7"/>
  <c r="K111" i="13"/>
  <c r="F133" i="13"/>
  <c r="B171" i="2"/>
  <c r="B168" i="2"/>
  <c r="B158" i="2"/>
  <c r="B148" i="2"/>
  <c r="E174" i="2"/>
  <c r="F59" i="13" s="1"/>
  <c r="B185" i="2"/>
  <c r="B181" i="2"/>
  <c r="E188" i="2"/>
  <c r="F63" i="13" s="1"/>
  <c r="F62" i="13"/>
  <c r="E180" i="2"/>
  <c r="F61" i="13" s="1"/>
  <c r="B178" i="2"/>
  <c r="E177" i="2"/>
  <c r="F60" i="13" s="1"/>
  <c r="B175" i="2"/>
  <c r="B140" i="2"/>
  <c r="B129" i="2"/>
  <c r="B119" i="2"/>
  <c r="C117" i="2"/>
  <c r="B117" i="2"/>
  <c r="D178" i="2"/>
  <c r="C178" i="2"/>
  <c r="E115" i="2"/>
  <c r="E114" i="2"/>
  <c r="B113" i="2"/>
  <c r="D113" i="2"/>
  <c r="C113" i="2"/>
  <c r="D171" i="2"/>
  <c r="C171" i="2"/>
  <c r="D168" i="2"/>
  <c r="C168" i="2"/>
  <c r="D185" i="2"/>
  <c r="C185" i="2"/>
  <c r="D181" i="2"/>
  <c r="C181" i="2"/>
  <c r="D175" i="2"/>
  <c r="C175" i="2"/>
  <c r="D158" i="2"/>
  <c r="C158" i="2"/>
  <c r="D148" i="2"/>
  <c r="C148" i="2"/>
  <c r="D140" i="2"/>
  <c r="C140" i="2"/>
  <c r="D129" i="2"/>
  <c r="C129" i="2"/>
  <c r="B110" i="2"/>
  <c r="D110" i="2"/>
  <c r="C110" i="2"/>
  <c r="E109" i="2"/>
  <c r="E94" i="2"/>
  <c r="E88" i="2"/>
  <c r="E98" i="2"/>
  <c r="E87" i="2"/>
  <c r="E83" i="2"/>
  <c r="E80" i="2"/>
  <c r="E79" i="2"/>
  <c r="E81" i="2" s="1"/>
  <c r="E93" i="2"/>
  <c r="E92" i="2"/>
  <c r="E104" i="2"/>
  <c r="F46" i="13" s="1"/>
  <c r="E76" i="2"/>
  <c r="E77" i="2" s="1"/>
  <c r="F40" i="13" s="1"/>
  <c r="J40" i="13" s="1"/>
  <c r="D75" i="2"/>
  <c r="C75" i="2"/>
  <c r="B75" i="2"/>
  <c r="E60" i="2"/>
  <c r="E62" i="2" s="1"/>
  <c r="B70" i="2"/>
  <c r="B67" i="2"/>
  <c r="B63" i="2"/>
  <c r="B59" i="2"/>
  <c r="E141" i="2" l="1"/>
  <c r="E147" i="2" s="1"/>
  <c r="F55" i="13" s="1"/>
  <c r="J55" i="13" s="1"/>
  <c r="J63" i="13"/>
  <c r="J59" i="13"/>
  <c r="J61" i="13"/>
  <c r="F41" i="13"/>
  <c r="E120" i="2"/>
  <c r="E128" i="2" s="1"/>
  <c r="F53" i="13" s="1"/>
  <c r="J60" i="13"/>
  <c r="E90" i="2"/>
  <c r="F43" i="13" s="1"/>
  <c r="E130" i="2"/>
  <c r="E139" i="2" s="1"/>
  <c r="F54" i="13" s="1"/>
  <c r="J62" i="13"/>
  <c r="E100" i="2"/>
  <c r="F45" i="13" s="1"/>
  <c r="E149" i="2"/>
  <c r="E157" i="2" s="1"/>
  <c r="F56" i="13" s="1"/>
  <c r="J56" i="13" s="1"/>
  <c r="E111" i="2"/>
  <c r="E159" i="2"/>
  <c r="E167" i="2" s="1"/>
  <c r="J54" i="13"/>
  <c r="E116" i="2"/>
  <c r="E96" i="2"/>
  <c r="F44" i="13" s="1"/>
  <c r="E71" i="2"/>
  <c r="E72" i="2" s="1"/>
  <c r="F36" i="13" s="1"/>
  <c r="F33" i="13"/>
  <c r="E68" i="2"/>
  <c r="E69" i="2" s="1"/>
  <c r="F35" i="13" s="1"/>
  <c r="C63" i="2"/>
  <c r="D63" i="2"/>
  <c r="C67" i="2"/>
  <c r="D67" i="2"/>
  <c r="C70" i="2"/>
  <c r="D70" i="2"/>
  <c r="D59" i="2"/>
  <c r="C59" i="2"/>
  <c r="E53" i="2"/>
  <c r="F28" i="13" s="1"/>
  <c r="E49" i="2"/>
  <c r="F27" i="13" s="1"/>
  <c r="B54" i="2"/>
  <c r="B50" i="2"/>
  <c r="B46" i="2"/>
  <c r="E56" i="2"/>
  <c r="F29" i="13" s="1"/>
  <c r="D46" i="2"/>
  <c r="D50" i="2"/>
  <c r="D54" i="2"/>
  <c r="C46" i="2"/>
  <c r="C50" i="2"/>
  <c r="C54" i="2"/>
  <c r="E15" i="2"/>
  <c r="B38" i="2"/>
  <c r="D38" i="2"/>
  <c r="C38" i="2"/>
  <c r="F57" i="13" l="1"/>
  <c r="J57" i="13" s="1"/>
  <c r="E169" i="2"/>
  <c r="E170" i="2" s="1"/>
  <c r="F58" i="13" s="1"/>
  <c r="J58" i="13" s="1"/>
  <c r="J35" i="13"/>
  <c r="J36" i="13"/>
  <c r="J33" i="13"/>
  <c r="J28" i="13"/>
  <c r="J27" i="13"/>
  <c r="J29" i="13"/>
  <c r="B42" i="2"/>
  <c r="E28" i="2"/>
  <c r="E25" i="2"/>
  <c r="B33" i="2" l="1"/>
  <c r="E35" i="2"/>
  <c r="F21" i="13" s="1"/>
  <c r="J21" i="13" s="1"/>
  <c r="B30" i="2"/>
  <c r="B27" i="2"/>
  <c r="E29" i="2"/>
  <c r="F19" i="13" s="1"/>
  <c r="B24" i="2"/>
  <c r="B21" i="2"/>
  <c r="E26" i="2"/>
  <c r="E23" i="2"/>
  <c r="F17" i="13" s="1"/>
  <c r="E18" i="2"/>
  <c r="E19" i="2" s="1"/>
  <c r="E20" i="2" s="1"/>
  <c r="B17" i="2"/>
  <c r="E64" i="2"/>
  <c r="E66" i="2" s="1"/>
  <c r="F34" i="13" s="1"/>
  <c r="J34" i="13" s="1"/>
  <c r="J37" i="13" s="1"/>
  <c r="C73" i="2"/>
  <c r="B73" i="2"/>
  <c r="C57" i="2"/>
  <c r="B57" i="2"/>
  <c r="C36" i="2"/>
  <c r="B36" i="2"/>
  <c r="D42" i="2"/>
  <c r="C42" i="2"/>
  <c r="C24" i="2"/>
  <c r="C17" i="2"/>
  <c r="D17" i="2"/>
  <c r="C21" i="2"/>
  <c r="D21" i="2"/>
  <c r="D24" i="2"/>
  <c r="C27" i="2"/>
  <c r="D27" i="2"/>
  <c r="C30" i="2"/>
  <c r="D30" i="2"/>
  <c r="C33" i="2"/>
  <c r="D33" i="2"/>
  <c r="D119" i="2"/>
  <c r="C119" i="2"/>
  <c r="K37" i="13" l="1"/>
  <c r="D22" i="7" s="1"/>
  <c r="E22" i="7" s="1"/>
  <c r="D20" i="7"/>
  <c r="J53" i="13"/>
  <c r="J65" i="13" s="1"/>
  <c r="E39" i="2"/>
  <c r="E41" i="2" s="1"/>
  <c r="F25" i="13" s="1"/>
  <c r="J25" i="13" s="1"/>
  <c r="F16" i="13"/>
  <c r="J16" i="13" s="1"/>
  <c r="E43" i="2"/>
  <c r="E45" i="2" s="1"/>
  <c r="F26" i="13" s="1"/>
  <c r="J26" i="13" s="1"/>
  <c r="E31" i="2"/>
  <c r="E32" i="2" s="1"/>
  <c r="F20" i="13" s="1"/>
  <c r="J20" i="13" s="1"/>
  <c r="F18" i="13"/>
  <c r="J18" i="13" s="1"/>
  <c r="J19" i="13"/>
  <c r="J17" i="13"/>
  <c r="C350" i="2"/>
  <c r="E330" i="2"/>
  <c r="E333" i="2"/>
  <c r="C232" i="13"/>
  <c r="D333" i="2"/>
  <c r="D330" i="2"/>
  <c r="C329" i="2"/>
  <c r="C365" i="2"/>
  <c r="E373" i="2"/>
  <c r="K65" i="13" l="1"/>
  <c r="D28" i="7" s="1"/>
  <c r="D26" i="7"/>
  <c r="K64" i="13"/>
  <c r="E331" i="2"/>
  <c r="E351" i="2"/>
  <c r="E334" i="2"/>
  <c r="F120" i="13" s="1"/>
  <c r="J120" i="13" s="1"/>
  <c r="J30" i="13"/>
  <c r="F119" i="13"/>
  <c r="J119" i="13" s="1"/>
  <c r="D329" i="2"/>
  <c r="C332" i="2"/>
  <c r="D332" i="2"/>
  <c r="F118" i="13"/>
  <c r="D404" i="2"/>
  <c r="D326" i="2"/>
  <c r="C404" i="2"/>
  <c r="C326" i="2"/>
  <c r="K30" i="13" l="1"/>
  <c r="D19" i="7" s="1"/>
  <c r="D17" i="7"/>
  <c r="K28" i="13"/>
  <c r="K26" i="13"/>
  <c r="K27" i="13" s="1"/>
  <c r="E400" i="2"/>
  <c r="E403" i="2" s="1"/>
  <c r="F155" i="13" s="1"/>
  <c r="E405" i="2"/>
  <c r="J118" i="13"/>
  <c r="J125" i="13" s="1"/>
  <c r="K125" i="13" l="1"/>
  <c r="D43" i="7" s="1"/>
  <c r="D41" i="7"/>
  <c r="K124" i="13"/>
  <c r="G19" i="7"/>
  <c r="E19" i="7"/>
  <c r="E406" i="2"/>
  <c r="F156" i="13" s="1"/>
  <c r="J156" i="13" s="1"/>
  <c r="E397" i="2"/>
  <c r="E306" i="2" l="1"/>
  <c r="F106" i="13" s="1"/>
  <c r="E392" i="2"/>
  <c r="F152" i="13" s="1"/>
  <c r="E84" i="2" l="1"/>
  <c r="F42" i="13" s="1"/>
  <c r="E366" i="2" l="1"/>
  <c r="E227" i="2"/>
  <c r="E217" i="2"/>
  <c r="E212" i="2"/>
  <c r="E200" i="2"/>
  <c r="B252" i="2"/>
  <c r="B249" i="2"/>
  <c r="B246" i="2"/>
  <c r="B243" i="2"/>
  <c r="B240" i="2"/>
  <c r="E254" i="2"/>
  <c r="E251" i="2"/>
  <c r="E248" i="2"/>
  <c r="E245" i="2"/>
  <c r="E242" i="2"/>
  <c r="F80" i="13" s="1"/>
  <c r="E368" i="2" l="1"/>
  <c r="E369" i="2" s="1"/>
  <c r="F138" i="13" s="1"/>
  <c r="J138" i="13" s="1"/>
  <c r="F137" i="13"/>
  <c r="J137" i="13" s="1"/>
  <c r="J139" i="13" s="1"/>
  <c r="F71" i="13"/>
  <c r="F68" i="13"/>
  <c r="B237" i="2"/>
  <c r="B234" i="2"/>
  <c r="B231" i="2"/>
  <c r="B228" i="2"/>
  <c r="B224" i="2"/>
  <c r="B221" i="2"/>
  <c r="E239" i="2"/>
  <c r="F79" i="13" s="1"/>
  <c r="E236" i="2"/>
  <c r="F78" i="13" s="1"/>
  <c r="E233" i="2"/>
  <c r="F77" i="13" s="1"/>
  <c r="E230" i="2"/>
  <c r="F76" i="13" s="1"/>
  <c r="F75" i="13"/>
  <c r="E223" i="2"/>
  <c r="F74" i="13" s="1"/>
  <c r="B218" i="2"/>
  <c r="B213" i="2"/>
  <c r="B204" i="2"/>
  <c r="B201" i="2"/>
  <c r="E206" i="2"/>
  <c r="F70" i="13" s="1"/>
  <c r="E203" i="2"/>
  <c r="F69" i="13" s="1"/>
  <c r="E220" i="2"/>
  <c r="F73" i="13" s="1"/>
  <c r="F72" i="13"/>
  <c r="B207" i="2"/>
  <c r="B196" i="2"/>
  <c r="C194" i="2"/>
  <c r="B194" i="2"/>
  <c r="D240" i="2"/>
  <c r="C240" i="2"/>
  <c r="D237" i="2"/>
  <c r="C237" i="2"/>
  <c r="D234" i="2"/>
  <c r="C234" i="2"/>
  <c r="D231" i="2"/>
  <c r="C231" i="2"/>
  <c r="D228" i="2"/>
  <c r="C228" i="2"/>
  <c r="D224" i="2"/>
  <c r="C224" i="2"/>
  <c r="D221" i="2"/>
  <c r="C221" i="2"/>
  <c r="D218" i="2"/>
  <c r="C218" i="2"/>
  <c r="D213" i="2"/>
  <c r="C213" i="2"/>
  <c r="D207" i="2"/>
  <c r="C207" i="2"/>
  <c r="D204" i="2"/>
  <c r="C204" i="2"/>
  <c r="D201" i="2"/>
  <c r="C201" i="2"/>
  <c r="D252" i="2"/>
  <c r="C252" i="2"/>
  <c r="D249" i="2"/>
  <c r="C249" i="2"/>
  <c r="C246" i="2"/>
  <c r="D246" i="2"/>
  <c r="D243" i="2"/>
  <c r="C243" i="2"/>
  <c r="D196" i="2"/>
  <c r="C196" i="2"/>
  <c r="B299" i="2"/>
  <c r="E301" i="2"/>
  <c r="F102" i="13" s="1"/>
  <c r="B296" i="2"/>
  <c r="D293" i="2"/>
  <c r="C293" i="2"/>
  <c r="B293" i="2"/>
  <c r="D299" i="2"/>
  <c r="C299" i="2"/>
  <c r="E298" i="2"/>
  <c r="F101" i="13" s="1"/>
  <c r="E295" i="2"/>
  <c r="F100" i="13" s="1"/>
  <c r="D296" i="2"/>
  <c r="C296" i="2"/>
  <c r="J100" i="13"/>
  <c r="B281" i="2"/>
  <c r="E283" i="2"/>
  <c r="F96" i="13" s="1"/>
  <c r="D281" i="2"/>
  <c r="C281" i="2"/>
  <c r="K139" i="13" l="1"/>
  <c r="D52" i="7" s="1"/>
  <c r="I52" i="7" s="1"/>
  <c r="D50" i="7"/>
  <c r="J79" i="13"/>
  <c r="J77" i="13"/>
  <c r="J80" i="13"/>
  <c r="J74" i="13"/>
  <c r="J78" i="13"/>
  <c r="J75" i="13"/>
  <c r="J73" i="13"/>
  <c r="J76" i="13"/>
  <c r="J70" i="13"/>
  <c r="J84" i="13"/>
  <c r="J71" i="13"/>
  <c r="J72" i="13"/>
  <c r="J69" i="13"/>
  <c r="J83" i="13"/>
  <c r="J82" i="13"/>
  <c r="J81" i="13"/>
  <c r="J68" i="13"/>
  <c r="J102" i="13"/>
  <c r="J101" i="13"/>
  <c r="J96" i="13"/>
  <c r="D396" i="2"/>
  <c r="C396" i="2"/>
  <c r="B396" i="2"/>
  <c r="E398" i="2"/>
  <c r="F154" i="13" l="1"/>
  <c r="J154" i="13" s="1"/>
  <c r="J85" i="13"/>
  <c r="E4" i="16"/>
  <c r="K85" i="13" l="1"/>
  <c r="D31" i="7" s="1"/>
  <c r="D29" i="7"/>
  <c r="C14" i="7"/>
  <c r="B14" i="7"/>
  <c r="D390" i="2"/>
  <c r="C390" i="2"/>
  <c r="B390" i="2"/>
  <c r="J17" i="10"/>
  <c r="D419" i="2"/>
  <c r="C419" i="2"/>
  <c r="B419" i="2"/>
  <c r="E421" i="2"/>
  <c r="D393" i="2"/>
  <c r="D372" i="2"/>
  <c r="C372" i="2"/>
  <c r="B372" i="2"/>
  <c r="D359" i="2"/>
  <c r="C359" i="2"/>
  <c r="B359" i="2"/>
  <c r="D355" i="2"/>
  <c r="C355" i="2"/>
  <c r="B355" i="2"/>
  <c r="C388" i="2"/>
  <c r="B388" i="2"/>
  <c r="C370" i="2"/>
  <c r="B370" i="2"/>
  <c r="C353" i="2"/>
  <c r="B353" i="2"/>
  <c r="D399" i="2"/>
  <c r="C399" i="2"/>
  <c r="B399" i="2"/>
  <c r="J155" i="13"/>
  <c r="D304" i="2"/>
  <c r="C304" i="2"/>
  <c r="B304" i="2"/>
  <c r="B350" i="2"/>
  <c r="C348" i="2"/>
  <c r="B348" i="2"/>
  <c r="E289" i="2"/>
  <c r="F98" i="13" s="1"/>
  <c r="J98" i="13" s="1"/>
  <c r="D290" i="2"/>
  <c r="C290" i="2"/>
  <c r="B290" i="2"/>
  <c r="B287" i="2"/>
  <c r="C287" i="2"/>
  <c r="D287" i="2"/>
  <c r="D284" i="2"/>
  <c r="C284" i="2"/>
  <c r="B284" i="2"/>
  <c r="B278" i="2"/>
  <c r="C278" i="2"/>
  <c r="D278" i="2"/>
  <c r="D275" i="2"/>
  <c r="C275" i="2"/>
  <c r="B275" i="2"/>
  <c r="B272" i="2"/>
  <c r="C272" i="2"/>
  <c r="D272" i="2"/>
  <c r="D269" i="2"/>
  <c r="C269" i="2"/>
  <c r="B269" i="2"/>
  <c r="B266" i="2"/>
  <c r="C266" i="2"/>
  <c r="D266" i="2"/>
  <c r="D263" i="2"/>
  <c r="C263" i="2"/>
  <c r="B263" i="2"/>
  <c r="C302" i="2"/>
  <c r="B302" i="2"/>
  <c r="E292" i="2"/>
  <c r="F99" i="13" s="1"/>
  <c r="J99" i="13" s="1"/>
  <c r="E286" i="2"/>
  <c r="F97" i="13" s="1"/>
  <c r="J97" i="13" s="1"/>
  <c r="E280" i="2"/>
  <c r="F95" i="13" s="1"/>
  <c r="J95" i="13" s="1"/>
  <c r="E277" i="2"/>
  <c r="F94" i="13" s="1"/>
  <c r="J94" i="13" s="1"/>
  <c r="E274" i="2"/>
  <c r="F93" i="13" s="1"/>
  <c r="J93" i="13" s="1"/>
  <c r="E271" i="2"/>
  <c r="F92" i="13" s="1"/>
  <c r="J92" i="13" s="1"/>
  <c r="E268" i="2"/>
  <c r="F91" i="13" s="1"/>
  <c r="J91" i="13" s="1"/>
  <c r="E265" i="2"/>
  <c r="F90" i="13" s="1"/>
  <c r="J90" i="13" s="1"/>
  <c r="D260" i="2"/>
  <c r="C260" i="2"/>
  <c r="B260" i="2"/>
  <c r="B105" i="2"/>
  <c r="C105" i="2"/>
  <c r="D105" i="2"/>
  <c r="D101" i="2"/>
  <c r="C101" i="2"/>
  <c r="B101" i="2"/>
  <c r="B97" i="2"/>
  <c r="C97" i="2"/>
  <c r="D97" i="2"/>
  <c r="D91" i="2"/>
  <c r="C91" i="2"/>
  <c r="B91" i="2"/>
  <c r="B85" i="2"/>
  <c r="C85" i="2"/>
  <c r="D85" i="2"/>
  <c r="D82" i="2"/>
  <c r="C82" i="2"/>
  <c r="B82" i="2"/>
  <c r="F49" i="13"/>
  <c r="J49" i="13" s="1"/>
  <c r="E112" i="2"/>
  <c r="F48" i="13" s="1"/>
  <c r="J48" i="13" s="1"/>
  <c r="F47" i="13"/>
  <c r="J47" i="13" s="1"/>
  <c r="J46" i="13"/>
  <c r="J45" i="13"/>
  <c r="J44" i="13"/>
  <c r="J43" i="13"/>
  <c r="J42" i="13"/>
  <c r="D257" i="2"/>
  <c r="C257" i="2"/>
  <c r="B257" i="2"/>
  <c r="C255" i="2"/>
  <c r="B255" i="2"/>
  <c r="C5" i="2"/>
  <c r="C10" i="2"/>
  <c r="D78" i="2"/>
  <c r="C78" i="2"/>
  <c r="B78" i="2"/>
  <c r="D14" i="2"/>
  <c r="C14" i="2"/>
  <c r="B14" i="2"/>
  <c r="C12" i="2"/>
  <c r="B12" i="2"/>
  <c r="E383" i="2"/>
  <c r="F147" i="13" s="1"/>
  <c r="J147" i="13" s="1"/>
  <c r="E387" i="2"/>
  <c r="F148" i="13" s="1"/>
  <c r="A19" i="16"/>
  <c r="F14" i="16"/>
  <c r="J106" i="13" l="1"/>
  <c r="J107" i="13" s="1"/>
  <c r="E352" i="2"/>
  <c r="F128" i="13" s="1"/>
  <c r="F20" i="10"/>
  <c r="J20" i="10" s="1"/>
  <c r="F19" i="10"/>
  <c r="J19" i="10" s="1"/>
  <c r="J18" i="10"/>
  <c r="K107" i="13" l="1"/>
  <c r="D37" i="7" s="1"/>
  <c r="D35" i="7"/>
  <c r="J16" i="10"/>
  <c r="F30" i="10"/>
  <c r="F26" i="10"/>
  <c r="F27" i="10"/>
  <c r="J27" i="10"/>
  <c r="J28" i="10"/>
  <c r="J29" i="10"/>
  <c r="J30" i="10"/>
  <c r="C9" i="2" l="1"/>
  <c r="C8" i="2"/>
  <c r="C7" i="2"/>
  <c r="C6" i="2"/>
  <c r="E9" i="7"/>
  <c r="E8" i="7"/>
  <c r="I3" i="16"/>
  <c r="M5" i="16"/>
  <c r="E5" i="16"/>
  <c r="E3" i="16"/>
  <c r="E259" i="2" l="1"/>
  <c r="F88" i="13" s="1"/>
  <c r="C380" i="2" l="1"/>
  <c r="E16" i="2" l="1"/>
  <c r="F15" i="13" s="1"/>
  <c r="J15" i="13" s="1"/>
  <c r="J22" i="13" s="1"/>
  <c r="K22" i="13" l="1"/>
  <c r="D14" i="7"/>
  <c r="E418" i="2"/>
  <c r="F162" i="13" s="1"/>
  <c r="J162" i="13" s="1"/>
  <c r="C416" i="2"/>
  <c r="D16" i="7" l="1"/>
  <c r="E16" i="7" s="1"/>
  <c r="E374" i="2"/>
  <c r="E262" i="2"/>
  <c r="F89" i="13" s="1"/>
  <c r="J89" i="13" s="1"/>
  <c r="F142" i="13" l="1"/>
  <c r="J142" i="13" s="1"/>
  <c r="J144" i="13" s="1"/>
  <c r="E414" i="2"/>
  <c r="K144" i="13" l="1"/>
  <c r="D55" i="7" s="1"/>
  <c r="D53" i="7"/>
  <c r="C413" i="2"/>
  <c r="J128" i="13"/>
  <c r="J129" i="13" s="1"/>
  <c r="C393" i="2"/>
  <c r="K129" i="13" l="1"/>
  <c r="D46" i="7" s="1"/>
  <c r="E46" i="7" s="1"/>
  <c r="D44" i="7"/>
  <c r="K55" i="7"/>
  <c r="I55" i="7"/>
  <c r="J41" i="13"/>
  <c r="J50" i="13" s="1"/>
  <c r="K50" i="13" l="1"/>
  <c r="D25" i="7" s="1"/>
  <c r="D23" i="7"/>
  <c r="E28" i="7"/>
  <c r="K28" i="7"/>
  <c r="I28" i="7"/>
  <c r="J133" i="13"/>
  <c r="J132" i="13"/>
  <c r="J134" i="13" l="1"/>
  <c r="E25" i="7"/>
  <c r="K25" i="7"/>
  <c r="I25" i="7"/>
  <c r="D10" i="7"/>
  <c r="E10" i="7"/>
  <c r="E7" i="7"/>
  <c r="E6" i="7"/>
  <c r="E5" i="7"/>
  <c r="E4" i="7"/>
  <c r="D7" i="7"/>
  <c r="D8" i="7"/>
  <c r="D5" i="7"/>
  <c r="D6" i="7"/>
  <c r="D4" i="7"/>
  <c r="E11" i="10"/>
  <c r="E10" i="10"/>
  <c r="E9" i="10"/>
  <c r="E8" i="10"/>
  <c r="E7" i="10"/>
  <c r="E6" i="10"/>
  <c r="E5" i="10"/>
  <c r="C4" i="2"/>
  <c r="B10" i="2"/>
  <c r="B8" i="2"/>
  <c r="B7" i="2"/>
  <c r="B6" i="2"/>
  <c r="B5" i="2"/>
  <c r="B4" i="2"/>
  <c r="D413" i="2"/>
  <c r="C411" i="2"/>
  <c r="D384" i="2"/>
  <c r="D380" i="2"/>
  <c r="C384" i="2"/>
  <c r="C378" i="2"/>
  <c r="K134" i="13" l="1"/>
  <c r="D49" i="7" s="1"/>
  <c r="D47" i="7"/>
  <c r="I31" i="7"/>
  <c r="K31" i="7"/>
  <c r="G49" i="7" l="1"/>
  <c r="K49" i="7"/>
  <c r="I49" i="7"/>
  <c r="E37" i="7"/>
  <c r="K37" i="7"/>
  <c r="I37" i="7"/>
  <c r="B378" i="2"/>
  <c r="B380" i="2"/>
  <c r="B384" i="2"/>
  <c r="B393" i="2"/>
  <c r="B411" i="2"/>
  <c r="B413" i="2"/>
  <c r="J26" i="10" l="1"/>
  <c r="J25" i="10"/>
  <c r="J24" i="10"/>
  <c r="J23" i="10"/>
  <c r="J22" i="10"/>
  <c r="J21" i="10"/>
  <c r="J31" i="10" l="1"/>
  <c r="J148" i="13"/>
  <c r="J88" i="13"/>
  <c r="J103" i="13" s="1"/>
  <c r="K103" i="13" l="1"/>
  <c r="D32" i="7"/>
  <c r="G37" i="7"/>
  <c r="D34" i="7" l="1"/>
  <c r="K34" i="7"/>
  <c r="I34" i="7"/>
  <c r="E34" i="7"/>
  <c r="G28" i="7"/>
  <c r="I19" i="7" l="1"/>
  <c r="K19" i="7"/>
  <c r="E31" i="7"/>
  <c r="G31" i="7"/>
  <c r="G34" i="7"/>
  <c r="G25" i="7" l="1"/>
  <c r="J149" i="13" l="1"/>
  <c r="K149" i="13" l="1"/>
  <c r="D56" i="7"/>
  <c r="K40" i="7"/>
  <c r="I40" i="7"/>
  <c r="E40" i="7"/>
  <c r="G40" i="7"/>
  <c r="D58" i="7" l="1"/>
  <c r="G58" i="7"/>
  <c r="K58" i="7"/>
  <c r="E58" i="7"/>
  <c r="I58" i="7"/>
  <c r="E415" i="2"/>
  <c r="F161" i="13" s="1"/>
  <c r="J161" i="13" s="1"/>
  <c r="J165" i="13" s="1"/>
  <c r="K165" i="13" l="1"/>
  <c r="D64" i="7" s="1"/>
  <c r="K64" i="7" s="1"/>
  <c r="D62" i="7"/>
  <c r="N165" i="13"/>
  <c r="O165" i="13" s="1"/>
  <c r="P165" i="13" l="1"/>
  <c r="E64" i="7" l="1"/>
  <c r="I64" i="7"/>
  <c r="G64" i="7"/>
  <c r="G55" i="7"/>
  <c r="G61" i="7"/>
  <c r="E55" i="7"/>
  <c r="E61" i="7"/>
  <c r="G52" i="7"/>
  <c r="E52" i="7"/>
  <c r="E49" i="7"/>
  <c r="K52" i="7"/>
  <c r="K46" i="7"/>
  <c r="I46" i="7"/>
  <c r="G46" i="7"/>
  <c r="J152" i="13" l="1"/>
  <c r="E395" i="2"/>
  <c r="F153" i="13" l="1"/>
  <c r="J153" i="13" s="1"/>
  <c r="J158" i="13" s="1"/>
  <c r="J167" i="13" l="1"/>
  <c r="J168" i="13" s="1"/>
  <c r="K158" i="13"/>
  <c r="K168" i="13" s="1"/>
  <c r="D59" i="7"/>
  <c r="E43" i="7"/>
  <c r="E68" i="7" s="1"/>
  <c r="K43" i="7"/>
  <c r="I43" i="7"/>
  <c r="G43" i="7"/>
  <c r="D61" i="7" l="1"/>
  <c r="K61" i="7"/>
  <c r="I61" i="7"/>
  <c r="K16" i="7"/>
  <c r="I16" i="7"/>
  <c r="I68" i="7" s="1"/>
  <c r="E69" i="7"/>
  <c r="G16" i="7"/>
  <c r="G68" i="7" s="1"/>
  <c r="J169" i="13"/>
  <c r="E66" i="7" s="1"/>
  <c r="K68" i="7" l="1"/>
  <c r="G69" i="7"/>
  <c r="I69" i="7" s="1"/>
  <c r="J170" i="13"/>
  <c r="E67" i="7"/>
  <c r="L171" i="13"/>
  <c r="L174" i="13" s="1"/>
  <c r="K148" i="13"/>
  <c r="K69" i="7" l="1"/>
  <c r="G66" i="7" s="1"/>
  <c r="I66" i="7"/>
  <c r="G67" i="7"/>
  <c r="K66" i="7" l="1"/>
  <c r="I67" i="7"/>
  <c r="K67" i="7" s="1"/>
  <c r="D327" i="2"/>
</calcChain>
</file>

<file path=xl/sharedStrings.xml><?xml version="1.0" encoding="utf-8"?>
<sst xmlns="http://schemas.openxmlformats.org/spreadsheetml/2006/main" count="7400" uniqueCount="4525">
  <si>
    <t>SECRETARIA MUNICIPAL DE OBRAS</t>
  </si>
  <si>
    <t>ITEM</t>
  </si>
  <si>
    <t xml:space="preserve">DESCRIÇÃO </t>
  </si>
  <si>
    <t>QUANT.</t>
  </si>
  <si>
    <t>UND.</t>
  </si>
  <si>
    <t xml:space="preserve">MATERIAL </t>
  </si>
  <si>
    <t>MÃO DE OBRA</t>
  </si>
  <si>
    <t xml:space="preserve">TOTAL </t>
  </si>
  <si>
    <t>GOINFRA</t>
  </si>
  <si>
    <t xml:space="preserve">GOINFRA </t>
  </si>
  <si>
    <t>INSTALAÇÕES HIDROSSANITÁRIAS</t>
  </si>
  <si>
    <t>REVESTIMENTO DE PISO</t>
  </si>
  <si>
    <t>ADMINISTRAÇÃO - MENSALISTAS</t>
  </si>
  <si>
    <t>PINTURA</t>
  </si>
  <si>
    <t>DIVERSOS</t>
  </si>
  <si>
    <t xml:space="preserve">m3 </t>
  </si>
  <si>
    <t>m2</t>
  </si>
  <si>
    <t xml:space="preserve"> </t>
  </si>
  <si>
    <t>BDI</t>
  </si>
  <si>
    <t>TABELA</t>
  </si>
  <si>
    <t>CÓD.</t>
  </si>
  <si>
    <t>SETOR</t>
  </si>
  <si>
    <t>PROCESSO</t>
  </si>
  <si>
    <t>OBJETO</t>
  </si>
  <si>
    <t>ENDEREÇO</t>
  </si>
  <si>
    <t>TABELAS</t>
  </si>
  <si>
    <t xml:space="preserve">DATA </t>
  </si>
  <si>
    <t>TOTAL DO GRUPO</t>
  </si>
  <si>
    <t>CUSTO TOTAL</t>
  </si>
  <si>
    <t>VALOR TOTAL COM BDI</t>
  </si>
  <si>
    <t>DESCRIÇÃO</t>
  </si>
  <si>
    <t>UNID.</t>
  </si>
  <si>
    <t>MEMÓRIA CÁLCULO</t>
  </si>
  <si>
    <t>SERVIÇOS</t>
  </si>
  <si>
    <t>PERCENTUAL GLOBAL MENSAL</t>
  </si>
  <si>
    <t>PERCENTUAL GLOBAL ACUMULADO</t>
  </si>
  <si>
    <t>VALOR MENSAL</t>
  </si>
  <si>
    <t>VALOR ACUMULADO</t>
  </si>
  <si>
    <t>MEMORIAL DE CÁLCULO</t>
  </si>
  <si>
    <t>DURAÇÃO</t>
  </si>
  <si>
    <t>1º MÊS</t>
  </si>
  <si>
    <t>2º MÊS</t>
  </si>
  <si>
    <t>Total</t>
  </si>
  <si>
    <t>CRONOGRAMA FÍSICO E FINANCEIRO</t>
  </si>
  <si>
    <t>1.1</t>
  </si>
  <si>
    <t>1.3</t>
  </si>
  <si>
    <t>1.4</t>
  </si>
  <si>
    <t>1.5</t>
  </si>
  <si>
    <t>1.6</t>
  </si>
  <si>
    <t>m</t>
  </si>
  <si>
    <t>Horas trabalhadas</t>
  </si>
  <si>
    <t xml:space="preserve">Horas por dia </t>
  </si>
  <si>
    <t>Dias trabalhados</t>
  </si>
  <si>
    <t>dia</t>
  </si>
  <si>
    <t>m3</t>
  </si>
  <si>
    <t>LIMPEZA FINAL DE OBRA - (OBRAS CIVIS)</t>
  </si>
  <si>
    <t>ORÇAMENTO</t>
  </si>
  <si>
    <t>9.1</t>
  </si>
  <si>
    <t>1.2</t>
  </si>
  <si>
    <t>6.1</t>
  </si>
  <si>
    <t>6.2</t>
  </si>
  <si>
    <t>RESPONSABILIDADE TÉCNICA:</t>
  </si>
  <si>
    <t/>
  </si>
  <si>
    <t>RELATÓRIO DE COMPOSIÇÃO</t>
  </si>
  <si>
    <t>DESCRIÇÃO DO SERVIÇO</t>
  </si>
  <si>
    <t xml:space="preserve">Kg </t>
  </si>
  <si>
    <t xml:space="preserve">PREPARO COM BETONEIRA E TRANSPORTE MANUAL DE CONCRETO FCK=25 MPA </t>
  </si>
  <si>
    <t xml:space="preserve">LANÇAMENTO/APLICAÇÃO/ADENSAMENTO DE CONCRETO EM ESTRUTURA - (O.C.) </t>
  </si>
  <si>
    <t>TOTAL</t>
  </si>
  <si>
    <t>COMP. 01</t>
  </si>
  <si>
    <t>ACO CA-50 A - 8,0 MM (5/16") - (OBRAS CIVIS)</t>
  </si>
  <si>
    <t>ACO CA-50-A - 6,3 MM (1/4") - (OBRAS CIVIS)</t>
  </si>
  <si>
    <t>1.8</t>
  </si>
  <si>
    <t>1.7</t>
  </si>
  <si>
    <t>1.9</t>
  </si>
  <si>
    <t>1.10</t>
  </si>
  <si>
    <t>11.1</t>
  </si>
  <si>
    <t>PINTURA C/VERNIZ ACRILICO-02 DEMAOS</t>
  </si>
  <si>
    <t>7.1</t>
  </si>
  <si>
    <t>ACÓRDÃO 2.622/2013 – TCU – PLENÁRIO / PORTARIA 449/2015 PR-AGETOP</t>
  </si>
  <si>
    <t>Onde:</t>
  </si>
  <si>
    <t>AC = taxa de administração central</t>
  </si>
  <si>
    <t>S = taxa de seguros</t>
  </si>
  <si>
    <t>R = taxa de riscos</t>
  </si>
  <si>
    <t>G = Taxa de garantias</t>
  </si>
  <si>
    <t>DF = taxa de despesas financeiras</t>
  </si>
  <si>
    <t>L = taxa de lucro/remuneração</t>
  </si>
  <si>
    <t>I = taxa de incidência de impostos (PIS, COFINS, CPRB e ISS)</t>
  </si>
  <si>
    <t xml:space="preserve">RESPONSABILIDADE TÉCNICA:                       </t>
  </si>
  <si>
    <t>REVESTIMENTO DE PAREDE</t>
  </si>
  <si>
    <t>CHAPISCO COMUM</t>
  </si>
  <si>
    <t>REBOCO (1 CALH:4 ARFC+100kgCI/M3)</t>
  </si>
  <si>
    <t>ESCAVACAO MANUAL DE VALAS &lt; 1 MTS. (OBRAS CIVIS)</t>
  </si>
  <si>
    <t>FORNECIMENTO DE SOLO PARA ATERRO - EXCLUSO TRANSPORTE PARA OBRA</t>
  </si>
  <si>
    <t>1.11</t>
  </si>
  <si>
    <t>1.12</t>
  </si>
  <si>
    <t>1.13</t>
  </si>
  <si>
    <t>1.14</t>
  </si>
  <si>
    <t>1.15</t>
  </si>
  <si>
    <t>8.1</t>
  </si>
  <si>
    <t>TRANSPORTE DE MATERIAL ESCAVADO M3.KM</t>
  </si>
  <si>
    <t>TELA SOLDADA Q138</t>
  </si>
  <si>
    <t>SECRETARIA DE OBRAS PÚBLICAS                                                                                                                                                                                                                                                                                                                                 MUNICÍPIO DE CATALÃO-GO</t>
  </si>
  <si>
    <t>OBRA</t>
  </si>
  <si>
    <t>Bancos</t>
  </si>
  <si>
    <t>B.D.I.</t>
  </si>
  <si>
    <t>ENCARGOS SOCIAIS</t>
  </si>
  <si>
    <t>ONERADO ( ) DESONERADO (x)</t>
  </si>
  <si>
    <t>Data</t>
  </si>
  <si>
    <t>Administração Central</t>
  </si>
  <si>
    <t>Valores definidos a partir dos limites no Acórdão nº 2.622/2013 - TCU – Plenário. Valores 1° quartil.</t>
  </si>
  <si>
    <t>Lucro</t>
  </si>
  <si>
    <t>Valores definidos a partir dos limites definidos no Acórdão nº 2.622/2013 - TCU – Plenário.  Valores 1° quartil.</t>
  </si>
  <si>
    <t>Despesas financeiras</t>
  </si>
  <si>
    <t>Valor calculado pela expressão matemática do acórdão 2.369/2011 – TCU – Plenário. (Foi utilizado o valor da Taxa SELIC, estabelecida pela 271ª reunião do COPOM nos dias 17 e 18/06/2025 e ata de publicação em 24/06/2025)</t>
  </si>
  <si>
    <t>Seguros + garantias</t>
  </si>
  <si>
    <t>Valores definidos a partir dos limites no Acórdão nº2.622/2013 - TCU – Plenário. Valores médios. (Seguros contra erros de execução, incêndio e explosão, danos danos da natureza (vendaval, destelhamento, alagamento, inundação, desmoronamento, geadas etc.), emprego de material defeituoso ou inadequado, roubo e/ou furto qualificado, quebra de equipamentos, desmoronamento de estrutura, nas modalidades de Obras Civis em Construção (OCC); Instalação e Montagem (IM); e Obras Civis em Construção e Instalação e Montagem (OCC/IM). Bem como coberturas adicionais para ampliação dessas coberturas básicas, como: cobertura de responsabilidade civil geral, cobertura de responsabilidade civil cruzada, cobertura de despesas extraordinárias, cobertura de tumultos, cobertura de desentulho do local, cobertura de riscos do fabricante, dentre outras, incluindo o seguro de vida em grupo regido pela convenção coletiva dos trabalhadores na indústria da construção civil). Apartir de 24/02/2015 por intermédio da Portaria 449/2015 a Presidência desta casa, na pessoa do Senhor Jayme Eduardo Rincon, determinou a exclusão dos valores referentes aos Seguros de Risco de Engenharia e Responsabilidade Civil do Profissional na composição do cálculo do B.D.I..</t>
  </si>
  <si>
    <t>Riscos</t>
  </si>
  <si>
    <t>Valores definidos a partir dos limites no Acórdão nº 2.622/2013 - TCU – Plenário. Valores 1º quartil. Caso o regime de contratação seja por empreitada global, avaliar a aplicação do percentual médio do referido acórdão (1,27%)</t>
  </si>
  <si>
    <t>Tributos</t>
  </si>
  <si>
    <t>ISS</t>
  </si>
  <si>
    <t>Alíquota e base de cálculo definida pela legislação municipal, Lei 3.952 de 16 de dezembro de 2021.</t>
  </si>
  <si>
    <t>PIS</t>
  </si>
  <si>
    <t>Alíquota definida por lei (lucro presumido).</t>
  </si>
  <si>
    <t>COFINS</t>
  </si>
  <si>
    <t>CPRB</t>
  </si>
  <si>
    <t>Resultado</t>
  </si>
  <si>
    <t>A fórmula para estipulação da taxa de BDI estimado adotado é a mesma que foi aplicada para aobtenção das tabelas contidas no Acórdão n.2.622/2013 – TCU - Plenário.</t>
  </si>
  <si>
    <t>'</t>
  </si>
  <si>
    <t>SECRETARIA MUNICIPAL DE OBRAS PÚBLICAS DE CATALÃO</t>
  </si>
  <si>
    <t>PISO CONCRETO DESEMPENADO ESPESSURA = 5 CM 1:2,5:3,5</t>
  </si>
  <si>
    <t>PORTA LISA 80x210 C/PORTAL E ALISAR S/FERRAGENS</t>
  </si>
  <si>
    <t>VIDROS</t>
  </si>
  <si>
    <t>VIDRO LISO 6 MM - COLOCADO</t>
  </si>
  <si>
    <t>ALVENARIAS E DIVISÓRIAS</t>
  </si>
  <si>
    <t>RAMPA</t>
  </si>
  <si>
    <t>ALVENARIA DE TIJOLO FURADO 1/2 VEZ 9X14X29 - 6 FUROS - ARG. (1CALH:4ARML+ 100KG DE CI/M3)</t>
  </si>
  <si>
    <t>CORRIMÃO DUPLO EM TUBO INDUSTRIAL DE 1.1/2" FIXADO EM PAREDE</t>
  </si>
  <si>
    <t>CORRIMÃO DUPLO EM TUBO INDUSTRIAL DE 1.1/2" FIXADO EM PISO COM MONTANTES VERTICAIS DE 2"</t>
  </si>
  <si>
    <t>ARAME RECOZIDO 18 BWG</t>
  </si>
  <si>
    <t>REATERRO COM APILOAMENTO</t>
  </si>
  <si>
    <t>m³.km</t>
  </si>
  <si>
    <t>Alíquota definida pelas leis 12.546/11, 12844/13, 13.161/15 e 14.973/24. Esta última estabelece o regime de transição para a contribuição substitutiva prevista nos arts. 7º e 8º da Lei nº 12.546 (CPRB - Contribuição Previdenciária sobre a Receita Bruta). Dessa forma, para o período de 01º de janeiro a 31 de dezembro de 2025, as empresas sob o regime da desoneração da folha de pagamento serão tributadas com as seguintes proporções:
a) 80% (oitenta por cento) das alíquotas estabelecidas nos arts. 7º-A e 8º-A da Lei 12.546/11;
b) 25% (vinte e cinco por cento) das alíquotas previstas para o INSS nos encargos sociais;</t>
  </si>
  <si>
    <t>Un</t>
  </si>
  <si>
    <t>2.1</t>
  </si>
  <si>
    <t>3.1</t>
  </si>
  <si>
    <t>4.1</t>
  </si>
  <si>
    <t>5.1</t>
  </si>
  <si>
    <t>10.1</t>
  </si>
  <si>
    <t>QUANTIDADE</t>
  </si>
  <si>
    <t>Und.</t>
  </si>
  <si>
    <t>Quantidade conforme projeto elétrico elaborado em software próprio</t>
  </si>
  <si>
    <t>Quantidade conforme projeto arquitetônico</t>
  </si>
  <si>
    <t>Área total</t>
  </si>
  <si>
    <t>GOINFRA - I</t>
  </si>
  <si>
    <t>0102</t>
  </si>
  <si>
    <t>EMASSAMENTO COM MASSA PVA DUAS DEMAOS</t>
  </si>
  <si>
    <t>FORRO DE GESSO ACARTONADO PARA ÁREAS SECAS ESPESSURA DE 12,5MM</t>
  </si>
  <si>
    <t>SERVIÇOS PRELIMINARES</t>
  </si>
  <si>
    <t>DEMOLIÇÃO MANUAL DE RIPA COM TRANSPORTE ATÉ CAÇAMBA E CARGA</t>
  </si>
  <si>
    <t>DEMOLIÇÃO MANUAL FORRO PAULISTA COM TRANSPORTE ATÉ CAÇAMBA E CARGA</t>
  </si>
  <si>
    <t>DEMOLIÇÃO MANUAL DE LAMBRIL COM APROVEITAMENTO</t>
  </si>
  <si>
    <t>DEMOLICÃO MANUAL DE ALVENARIA DE TIJOLO COM REAPROVEITAMENTO</t>
  </si>
  <si>
    <t>DEMOLICÃO MANUAL DE PISO INTERTRAVADO COM EMPILHAMENTO</t>
  </si>
  <si>
    <t>DEMOLIÇÃO MANUAL DE PISO CARPETE COM TRANSPORTE ATE CAÇAMBA E CARGA</t>
  </si>
  <si>
    <t>DEMOLIÇÃO MANUAL DE PISO VINÍLICO COM TRANSPORTE ATE CAÇAMBA E CARGA</t>
  </si>
  <si>
    <t>DEMOLIÇÃO MANUAL DE FORRO GESSO COM TRANSPORTE ATÉ CAÇAMBA E CARGA</t>
  </si>
  <si>
    <t>DEMOLIÇÃO MANUAL DE CAIBRO E RIPA COM TRANSPORTE ATÉ CAÇAMBA E CARGA</t>
  </si>
  <si>
    <t>REMOÇÃO MANUAL DE BACIA SANITÁRIA COM TRANSPORTE ATÉ CAÇAMBA E CARGA</t>
  </si>
  <si>
    <t>REMOÇÃO MANUAL DE LAVATÓRIO COM TRANSPORTE ATÉ CAÇAMBA E CARGA</t>
  </si>
  <si>
    <t>DEMOLIÇÃO MANUAL DE BANCADA COM TRANSPORTE ATÉ CAÇAMBA E CARGA</t>
  </si>
  <si>
    <t>DEMOLIÇÃO MANUAL DE MEIO FIO COM REAPROVEITAMENTO</t>
  </si>
  <si>
    <t>REMOÇÃO MANUAL DE BACIA TURCA COM TRANSPORTE ATÉ CAÇAMBA E CARGA</t>
  </si>
  <si>
    <t>REMOÇÃO MANUAL DE MICTÓRIO COM TRANSPORTE ATÉ CAÇAMBA E CARGA</t>
  </si>
  <si>
    <t>020190</t>
  </si>
  <si>
    <t>LIMPEZA MECÂNICA DE TERRENO</t>
  </si>
  <si>
    <t>CORTE EM CAPOEIRA FINA A FOICE</t>
  </si>
  <si>
    <t>RASPAGEM E LIMPEZA MANUAL DO TERRENO</t>
  </si>
  <si>
    <t>CAPINA - (OBRAS CIVIS)</t>
  </si>
  <si>
    <t>LIGAÇÃO PROVISÓRIA LUZ E FORÇA - PD. GOINFRA</t>
  </si>
  <si>
    <t>020600</t>
  </si>
  <si>
    <t>020701</t>
  </si>
  <si>
    <t>030101</t>
  </si>
  <si>
    <t>TRANSPORTE DE ENTULHO CAÇAMBA ESTACIONÁRIA SEM CARGA</t>
  </si>
  <si>
    <t>030105</t>
  </si>
  <si>
    <t>TRANSPORTE DE ENTULHO EM CAMINHÃO SEM CARGA</t>
  </si>
  <si>
    <t>030117</t>
  </si>
  <si>
    <t>MOBILIZAÇÃO DE CONTAINER</t>
  </si>
  <si>
    <t>030118</t>
  </si>
  <si>
    <t>030119</t>
  </si>
  <si>
    <t>ESCAVAÇAO MANUAL DE VALAS PROF. 1 A 2 M</t>
  </si>
  <si>
    <t>ESCAVAÇAO MANUAL DE VALAS PROF. 2 A 4 M</t>
  </si>
  <si>
    <t>REATERRO COM APILOAMENTO MECÂNICO</t>
  </si>
  <si>
    <t>APILOAMENTO MECÂNICO</t>
  </si>
  <si>
    <t>ESCAVAÇÃO CAMPO ABERTO COM TRANSPORTE MANUAL DE TERRA</t>
  </si>
  <si>
    <t>APILOAMENTO</t>
  </si>
  <si>
    <t>041003</t>
  </si>
  <si>
    <t>ATERRO INTERNO SEM APILOAMENTO COM TRANSPORTE EM CARRINHO MÃO</t>
  </si>
  <si>
    <t>ESCAVACAO MECANICA</t>
  </si>
  <si>
    <t>CARGA MECANIZADA</t>
  </si>
  <si>
    <t>041006</t>
  </si>
  <si>
    <t>ESPALHAMENTO MECANICO</t>
  </si>
  <si>
    <t>COMPACTAÇÃO MECÂNICA COM CONTROLE DA UMIDADE (95% PN)</t>
  </si>
  <si>
    <t>COMPACTAÇÃO MECÂNICA SEM CONTROLE LABORATÓRIO</t>
  </si>
  <si>
    <t>TRANSPORTE COM LÂMINA ATE 100 M - (OBRAS CIVIS)</t>
  </si>
  <si>
    <t>041013</t>
  </si>
  <si>
    <t>041146</t>
  </si>
  <si>
    <t>SONDAGENS PARA INTERIOR - (OBRAS CIVIS)</t>
  </si>
  <si>
    <t>TRANSPORTE EQUIPAMENTOS PARA SONDAGEM (INCLUSO VALOR DE RETORNO)</t>
  </si>
  <si>
    <t>SONDAGENS PARA GOIÂNIA - (OBRAS CIVIS)</t>
  </si>
  <si>
    <t>EMBASAMENTO COM TIJOLO COMUM</t>
  </si>
  <si>
    <t>EMBASAMENTO COM PEDRA MARROADA</t>
  </si>
  <si>
    <t>PEDRA MARROADA COM LANCAMENTO</t>
  </si>
  <si>
    <t>050901</t>
  </si>
  <si>
    <t>ESCAVACAO MANUAL DE VALAS (SAPATAS/BLOCOS)</t>
  </si>
  <si>
    <t>APILOAMENTO (BLOCOS/SAPATAS)</t>
  </si>
  <si>
    <t>REATERRO COM APILOAMENTO MANUAL (BLOCOS/SAPATAS)</t>
  </si>
  <si>
    <t>CONCRETO USINADO BOMBEÁVEL FCK=15 MPA - (O.C.)</t>
  </si>
  <si>
    <t>051030</t>
  </si>
  <si>
    <t>PREPARO COM BETONEIRA E TRANSPORTE MANUAL DE CONCRETO FCK=25 MPA</t>
  </si>
  <si>
    <t>CONCRETO USINADO BOMBEÁVEL FCK=20 MPA (O.C.)</t>
  </si>
  <si>
    <t>CONCRETO USINADO BOMBEÁVEL FCK=25 MPA (O.C.)</t>
  </si>
  <si>
    <t>CONCRETO USINADO BOMBEÁVEL FCK=30 MPA (O.C.)</t>
  </si>
  <si>
    <t>060010</t>
  </si>
  <si>
    <t>VERGA/CONTRAVERGA EM CONCRETO ARMADO FCK = 20 MPA</t>
  </si>
  <si>
    <t>FORMA CHAPA DE COMPENSADO RESINADO 12 MM U=3 V (OBRAS CIVIS)</t>
  </si>
  <si>
    <t>FORMA CHAPA DE COMPENSADO PLASTIFICADO 17MM U=4 V (OBRAS CIVIS)</t>
  </si>
  <si>
    <t>060205</t>
  </si>
  <si>
    <t>FORMA CHAPA DE COMPENSADO PLASTIFICADO 17MM U=7 V - (OBRAS CIVIS)</t>
  </si>
  <si>
    <t>ACO CA-25 - 6,3 MM (1/4") - (OBRAS CIVIS)</t>
  </si>
  <si>
    <t>060303</t>
  </si>
  <si>
    <t>ACO CA-50 - 6,3 MM (1/4") - (OBRAS CIVIS)</t>
  </si>
  <si>
    <t>060304</t>
  </si>
  <si>
    <t>ACO CA-50 - 8,0 MM (5/16") - (OBRAS CIVIS)</t>
  </si>
  <si>
    <t>060305</t>
  </si>
  <si>
    <t>ACO CA-50 - 10,0 MM (3/8") - (OBRAS CIVIS)</t>
  </si>
  <si>
    <t>ACO CA-50 - 12,5 MM (1/2") - (OBRAS CIVIS)</t>
  </si>
  <si>
    <t>ACO CA-50 - 16,0 MM (5/8") - (OBRAS CIVIS)</t>
  </si>
  <si>
    <t>ACO CA-50 - 20,0 MM (3/4") - (OBRAS CIVIS)</t>
  </si>
  <si>
    <t>ACO CA-50 - 25,0 MM (1") - (OBRAS CIVIS)</t>
  </si>
  <si>
    <t>ACO CA-60 - 4,2 MM - (OBRAS CIVIS)</t>
  </si>
  <si>
    <t>ACO CA-60 - 5,0 MM - (OBRAS CIVIS)</t>
  </si>
  <si>
    <t>061101</t>
  </si>
  <si>
    <t>061102</t>
  </si>
  <si>
    <t>ALVENARIA DE TIJOLO COMUM 1/4 VEZ - ARGAMASSA (1CI : 2CH : 8ARML)</t>
  </si>
  <si>
    <t>ALVENARIA DE TIJOLO COMUM 1/2 VEZ - ARGAMASSA (1CI : 2CH : 8ARML)</t>
  </si>
  <si>
    <t>ALVENARIA DE TIJOLO COMUM 1/2 VEZ EM CRIVO - ARGAMASSA (1CI : 2CH : 8ARML)</t>
  </si>
  <si>
    <t>ALVENARIA DE TIJOLO FURADO 1/2 VEZ 14X19X29 CM - ARG. (1CI : 2CH : 8ARML)</t>
  </si>
  <si>
    <t>100112</t>
  </si>
  <si>
    <t>ALVENARIA DE TIJOLO FURADO 1/2 VEZ 14X19X39 CM - ARG. (1CI : 2CH : 8ARML)</t>
  </si>
  <si>
    <t>ALVENARIA DE TIJOLO COMUM 1 VEZ - ARGAMASSA (1CI : 2CH : 8ARML)</t>
  </si>
  <si>
    <t>ENCUNHAMENTO/ALVENARIAS COM TIJOLO COMUM</t>
  </si>
  <si>
    <t>ENCUNHAMENTO EM ALVENARIA COM CUNHA DE CONCRETO</t>
  </si>
  <si>
    <t>120101</t>
  </si>
  <si>
    <t>REGULARIZAÇÃO (1:3) E=2 CM</t>
  </si>
  <si>
    <t>MANTA AUTOPROTEGIDA ALUMINIO TIPO III - B</t>
  </si>
  <si>
    <t>MANTA ASFALTICA TIPO III - B (4MM)</t>
  </si>
  <si>
    <t>IMPERMEABILIZACAO - ARGAMASSA SINTÉTICA SEMI-FLEXIVEL</t>
  </si>
  <si>
    <t>120209</t>
  </si>
  <si>
    <t>IMPERMEABILIZACAO-C/CIMENTO CRISTALIZANTE 3 DEMAOS</t>
  </si>
  <si>
    <t>CUMEEIRA PARA TELHA AMERICANA RESINADA COR VERMELHA</t>
  </si>
  <si>
    <t>COBERTURA COM TELHA COLONIAL RESINADA COR VERMELHA</t>
  </si>
  <si>
    <t>CUMEEIRA P/TELHA COLONIAL RESINADA COR VERMELHA</t>
  </si>
  <si>
    <t>COBERTURA COM TELHA PLAN RESINADA COR VERMELHA</t>
  </si>
  <si>
    <t>COBERTURA COM TELHA ONDULADA DE FIBROCIMENTO</t>
  </si>
  <si>
    <t>CUMEEIRA PARA TELHA ONDULADA DE FIBROCIMENTO</t>
  </si>
  <si>
    <t>CALHA DE CHAPA GALVANIZADA Nº 26</t>
  </si>
  <si>
    <t>CALHA DE CHAPA GALVANIZADA Nº 26 DESENVOLVIMENTO 60 CM</t>
  </si>
  <si>
    <t>RUFO DE CHAPA GALVANIZADA Nº 26 DESENVOLVIMENTO 40 CM</t>
  </si>
  <si>
    <t>COBERTURA COM TELHA CANALETE 49 OU EQUIV. COM ACESSÓRIOS</t>
  </si>
  <si>
    <t>COBERTURA COM TELHA CANALETE 90 OU EQUIV. COM ACESSÓRIOS</t>
  </si>
  <si>
    <t>COBERTURA COM TELHA GALVANIZADA ONDULADA 0,5 MM COM ACESSÓRIOS</t>
  </si>
  <si>
    <t>200101</t>
  </si>
  <si>
    <t>EMBOÇO PARA REBOCO FINO (1CALH:4ARML+100kgCI/M3)</t>
  </si>
  <si>
    <t>200403</t>
  </si>
  <si>
    <t>REBOCO PAULISTA A-14 (1CALH:4ARMLC+100kgCI/M3)</t>
  </si>
  <si>
    <t>REBOCO PAULISTA A-7 (1 CALH,4 ARMLC)</t>
  </si>
  <si>
    <t>PASTILHA DE PORCELANA COM PASTA COLANTE</t>
  </si>
  <si>
    <t>LASTRO DE CONCRETO REGULARIZADO SEM IMPERMEAB. 1:3:6 ESP= 5CM (BASE)</t>
  </si>
  <si>
    <t>PISO EM PEDRA PORTUGUESA</t>
  </si>
  <si>
    <t>ASSOALHO EM MADEIRA DE LEI COM CONTRAPISO (1CI:3ARML)</t>
  </si>
  <si>
    <t>PISO EM GRANITO IMPERMEABILIZADO E COM CONTRAPISO (1CI:3ARML)</t>
  </si>
  <si>
    <t>CAIACAO TRES DEMAOS MUROS E PAREDES - (O.C.)</t>
  </si>
  <si>
    <t>PINTURA LATEX ACRILICA 3 DEMAOS C/SELADOR</t>
  </si>
  <si>
    <t>PINTURA LATEX ACRILICA 2 DEMAOS C/SELADOR</t>
  </si>
  <si>
    <t>261002</t>
  </si>
  <si>
    <t>PINTURA EPOXI 3 DEMÃOS</t>
  </si>
  <si>
    <t>261304</t>
  </si>
  <si>
    <t>EMASSAMENTO ACRILICO 2 DEMAOS</t>
  </si>
  <si>
    <t>EMASSAMENTO/OLEO/ESQUADRIAS MADEIRA</t>
  </si>
  <si>
    <t>PINTURA ESMALTE SEM FUNDO ANTICORROSIVO 2 DEMAOS</t>
  </si>
  <si>
    <t>VASO SANITÁRIO CONVENCIONAL (1ª LINHA)</t>
  </si>
  <si>
    <t>MICTORIO DE LOUCA C/SIFAO INTEGRADO</t>
  </si>
  <si>
    <t>REGISTRO GAVETA BRUTO DIAMETRO 1/2"</t>
  </si>
  <si>
    <t>REGISTRO DE GAVETA BRUTO DIAMETRO 3/4"</t>
  </si>
  <si>
    <t>080903</t>
  </si>
  <si>
    <t>REGISTRO DE GAVETA BRUTO DIAMETRO 1"</t>
  </si>
  <si>
    <t>REGISTRO DE ESFERA METAL DIAMETRO 1/2"</t>
  </si>
  <si>
    <t>REGISTRO DE ESFERA METAL DIAMETRO 3/4"</t>
  </si>
  <si>
    <t>REGISTRO DE ESFERA METAL DIAMETRO 1"</t>
  </si>
  <si>
    <t>TUBO SOLDAVEL PVC MARROM DIAM. 20 MM</t>
  </si>
  <si>
    <t>081003</t>
  </si>
  <si>
    <t>TUBO SOLDAVEL PVC MARROM DIAM. 25 MM</t>
  </si>
  <si>
    <t>M</t>
  </si>
  <si>
    <t>TUBO SOLDAVEL PVC MARROM DIAM. 32 MM</t>
  </si>
  <si>
    <t>TUBO SOLDAVEL PVC MARROM DIAM. 40 MM</t>
  </si>
  <si>
    <t>TUBO SOLDAVEL PVC MARROM DIAM. 50 MM</t>
  </si>
  <si>
    <t>TUBO SOLDAVEL PARA ESGOTO DIAMETRO 40 MM</t>
  </si>
  <si>
    <t>082302</t>
  </si>
  <si>
    <t>TUBO SOLDAVEL PARA ESGOTO DIAMETRO 50 MM</t>
  </si>
  <si>
    <t>TUBO SOLDAVEL PARA ESGOTO DIAMETRO 75 MM</t>
  </si>
  <si>
    <t>082304</t>
  </si>
  <si>
    <t>TUBO SOLDAVEL PARA ESGOTO DIAMETRO 100 MM</t>
  </si>
  <si>
    <t>PORTA CORTA FOGO COMPLETA - P90</t>
  </si>
  <si>
    <t>PORTA DE ENROLAR C/FERRAGENS</t>
  </si>
  <si>
    <t>PORTA LISA 60x210 C/PORTAL E ALISAR S/FERRAGENS</t>
  </si>
  <si>
    <t>PORTA LISA 70x210 C/PORTAL E ALISAR S/FERRAGENS</t>
  </si>
  <si>
    <t>PORTA LISA 90X210 COM PORTAL E ALISAR SEM FERRAGENS</t>
  </si>
  <si>
    <t>PORTA LISA 100X210 COM PORTAL E ALISAR SEM FERRAGENS</t>
  </si>
  <si>
    <t>VIDRO LISO 3 MM - COLOCADO</t>
  </si>
  <si>
    <t>190102</t>
  </si>
  <si>
    <t>VIDRO LISO 4 MM - COLOCADO</t>
  </si>
  <si>
    <t>VIDRO LISO 5 MM - COLOCADO</t>
  </si>
  <si>
    <t>FORRO DE GESSO ACARTONADO PARA ÁREAS MOLHADAS, ESPESSURA DE 12,5 MM</t>
  </si>
  <si>
    <t>FORRO DE GESSO COMUM</t>
  </si>
  <si>
    <t>GESSO CORRIDO EM TETO</t>
  </si>
  <si>
    <t>FORRO PAULISTA DE CEDRINHO (1ª QUALIDADE)</t>
  </si>
  <si>
    <t>PAVIMENTO INTERTRAVADO ESPESSURA DE 4CM E FCK = 20 MPA</t>
  </si>
  <si>
    <t>PAVIMENTO INTERTRAVADO ESPESSURA DE 6CM E FCK = 35 MPA</t>
  </si>
  <si>
    <t>PAVIMENTO INTERTRAVADO ESPESSURA DE 8CM E FCK = 35 MPA</t>
  </si>
  <si>
    <t>ALAMBRADO CANO FERRO GALVANIZADO 2" E TELA H=2M PADRÃO GOINFRA</t>
  </si>
  <si>
    <t>ALAMBRADO COM POSTE DE CONCRETO E CINTA ARMADA PADRÃO GOINFRA</t>
  </si>
  <si>
    <t>270501</t>
  </si>
  <si>
    <t>DOBRADICA 3" x 3 1/2" FERRO POLIDO</t>
  </si>
  <si>
    <t>DOBRADICA 3" X 3 1/2" CROMADA</t>
  </si>
  <si>
    <t>Unidade</t>
  </si>
  <si>
    <t>Material</t>
  </si>
  <si>
    <t>ABERTURA DE POÇOS (CISTERNA) - ÁGUA POTÁVEL</t>
  </si>
  <si>
    <t>REVESTIMENTO DE POÇOS (CISTERNA) COM TUBOS</t>
  </si>
  <si>
    <t>LAJE CIRCULAR PARA POÇOS (CISTERNA) COM ENCABEÇAMENTO</t>
  </si>
  <si>
    <t>CONSTRUÇÃO DE BANDEJA SALVA VIDAS PRIMÁRIA DE MADEIRA - LARGURA 2,50M</t>
  </si>
  <si>
    <t>CONSTRUÇÃO DE BANDEJA SALVA VIDAS TERCIÁRIA DE MADEIRA - LARGURA 2,20M</t>
  </si>
  <si>
    <t>021301</t>
  </si>
  <si>
    <t>CONSUMO DE ESGOTO</t>
  </si>
  <si>
    <t>CONSUMO DE ÁGUA</t>
  </si>
  <si>
    <t>CONSUMO DE ENERGIA ELÉTRICA</t>
  </si>
  <si>
    <t>CONSUMO DE TELEFONIA/INTERNET FIXA</t>
  </si>
  <si>
    <t>PGR/PCMSO/TREINAMENTOS - ÁREAS EDIFICADAS/COBERTAS/FECHADAS</t>
  </si>
  <si>
    <t>021610</t>
  </si>
  <si>
    <t>040000</t>
  </si>
  <si>
    <t>050000</t>
  </si>
  <si>
    <t>TRAÇO DE CONCRETO</t>
  </si>
  <si>
    <t>CORPO DE PROVA</t>
  </si>
  <si>
    <t>REATERRO COM APILOAMENTO MECÂNICO (BLOCOS/SAPATAS)</t>
  </si>
  <si>
    <t>APILOAMENTO MECÂNICO (BLOCOS/SAPATAS)</t>
  </si>
  <si>
    <t>ESCAVACAO TUBULOES A CEU ABERTO - (OBRAS CIVIS)</t>
  </si>
  <si>
    <t>ALARGAMENTO DE BASE PARA TUBULOES - (OBRAS CIVIS)</t>
  </si>
  <si>
    <t>FORMA TABUA PINHO PARA FUNDACOES U=3V - (OBRAS CIVIS)</t>
  </si>
  <si>
    <t>051026</t>
  </si>
  <si>
    <t>LANÇAMENTO/APLICAÇÃO/ADENSAMENTO DE CONCRETO EM FUNDAÇÃO- (O.C.)</t>
  </si>
  <si>
    <t>051027</t>
  </si>
  <si>
    <t>LASTRO DE BRITA (OBRAS CIVIS)</t>
  </si>
  <si>
    <t>TAXA DE BOMBEAMENTO CONCRETO MÍNIMO - 10 M3 (O.C.)</t>
  </si>
  <si>
    <t>LANÇAMENTO/APLICAÇÃO/ADENSAMENTO MANUAL DE CONCRETO - (O.C.)</t>
  </si>
  <si>
    <t>052003</t>
  </si>
  <si>
    <t>052004</t>
  </si>
  <si>
    <t>052005</t>
  </si>
  <si>
    <t>052006</t>
  </si>
  <si>
    <t>060103</t>
  </si>
  <si>
    <t>ESCORAMENTO METALICO - VIGAS/LAJES (ALUGUEL/MES)</t>
  </si>
  <si>
    <t>m2xmes</t>
  </si>
  <si>
    <t>ANDAIME METALICO TORRE (ALUGUEL/MES)</t>
  </si>
  <si>
    <t>060105</t>
  </si>
  <si>
    <t>ANDAIME METALICO FACHADEIRO (ALUGUEL/MES)</t>
  </si>
  <si>
    <t>EPS 20 MM PARA JUNTA DILATAÇÃO</t>
  </si>
  <si>
    <t>060191</t>
  </si>
  <si>
    <t>FORMA DE TABUA CINTA BALDRAME U=8 VEZES</t>
  </si>
  <si>
    <t>FORMA DE TABUA CINTA/PILAR SOBRE/ENTRE ALVENARIA U=8 VEZES</t>
  </si>
  <si>
    <t>FORMA CURVA COM TABUA E CHAPA DE COMPENSADO RESINADO U=2 V - (O.C.)</t>
  </si>
  <si>
    <t>FORMA TABUA COM REAPROVEITAMENTO 2 VEZES - (OBRAS CIVIS)</t>
  </si>
  <si>
    <t>FORMA CHAPA DE COMPENSADO RESINADO 12MM-VIGA/PILAR U=1V - (OBRAS CIVIS)</t>
  </si>
  <si>
    <t>FORMA CHAPA DE COMPENSADO RESINADO 12MM-VIGA/PILAR U=2V - (OBRAS CIVIS)</t>
  </si>
  <si>
    <t>FORMA CHAPA DE COMPENSADO RESINADO 12MM-VIGA/PILAR U=3V - (OBRAS CIVIS)</t>
  </si>
  <si>
    <t>FORMA CHAPA DE COMPENSADO RESINADO 12MM-VIGA/PILAR U=4V - (OBRAS CIVIS)</t>
  </si>
  <si>
    <t>FORMA CHAPA DE COMPENSADO PLASTIFICADO 12MM-U=5V - (OBRAS CIVIS)</t>
  </si>
  <si>
    <t>LASTRO DE BRITA - (OBRAS CIVIS)</t>
  </si>
  <si>
    <t>PREPARO COM BETONEIRA E TRANSPORTE MANUAL DE CONCRETO FCK-20 - (O.C.)</t>
  </si>
  <si>
    <t>060517</t>
  </si>
  <si>
    <t>060801</t>
  </si>
  <si>
    <t>LANÇAMENTO/APLICAÇÃO/ADENSAMENTO MANUAL DE CONCRETO - (OBRAS CIVIS)</t>
  </si>
  <si>
    <t>LANÇAMENTO/APLICAÇÃO/ADENSAMENTO DE CONCRETO EM ESTRUTURA - (O.C.)</t>
  </si>
  <si>
    <t>ESCORAMENTO, MONTAGEM E DESFORMA DA LAJE "TRELIÇADA" - U=1 VEZ</t>
  </si>
  <si>
    <t>ESCORAMENTO, MONTAGEM E DESFORMA DA LAJE "TRELIÇADA" - U=2 VEZES</t>
  </si>
  <si>
    <t>ESCORAMENTO, MONTAGEM E DESFORMA DA LAJE "TRELIÇADA" - U=3 VEZES</t>
  </si>
  <si>
    <t>RECUPERAÇÃO E TRATAMENTO EM ESTRUTURAS DE CONCRETO:</t>
  </si>
  <si>
    <t>ESCARIFICAÇÃO MANUAL, CORTE DE CONCRETO ATÉ 3CM DE PROFUNDIDADE</t>
  </si>
  <si>
    <t>LIMPEZA DE ARMADURA OU CHAPA METÁLICA COM FURADEIRA E BROCA</t>
  </si>
  <si>
    <t>ESCOVAMENTO MANUAL DE ARMADURA OU CHAPA METÁLICA</t>
  </si>
  <si>
    <t>ESCOVAMENTO MANUAL DE SUBSTRATO</t>
  </si>
  <si>
    <t>LIMPEZA DO SUBSTRATO COM APLICAÇÃO DE JATO DE ÁGUA FRIA</t>
  </si>
  <si>
    <t>PROTEÇÃO DE ARMADURA CONTRA CORROSÃO A BASE DE ZINCO - 2 DEMÃOS</t>
  </si>
  <si>
    <t>CURA QUÍMICA PARA SUBSTRATO CIMENTÍCIO</t>
  </si>
  <si>
    <t>ALÇA PRÉ-FORMADA DE DISTRIBUIÇÃO CA/CAA 4 AWG</t>
  </si>
  <si>
    <t>ANILHA PLÁSTICA 2,5 CM</t>
  </si>
  <si>
    <t>ARAME DE AÇO GALVANIZADO Nº 12 BWG</t>
  </si>
  <si>
    <t>ARAME GALVANIZADO 12 BWG</t>
  </si>
  <si>
    <t>ARMACAO SECUNDARIA LEVE 1 ELEMENTO</t>
  </si>
  <si>
    <t>ARMACAO SECUNDARIA LEVE 2 ELEMENTOS</t>
  </si>
  <si>
    <t>ARMACAO SECUNDARIA LEVE 3 ELEMENTOS</t>
  </si>
  <si>
    <t>ARMACAO SECUNDARIA LEVE 4 ELEMENTOS</t>
  </si>
  <si>
    <t>ARMACAO SECUNDARIA PESADA 1 ELEMENTO</t>
  </si>
  <si>
    <t>ARMACAO SECUNDARIA PESADA 2 ELEMENTOS</t>
  </si>
  <si>
    <t>ARMACAO SECUNDARIA PESADA 3 ELEMENTOS</t>
  </si>
  <si>
    <t>ARMACAO SECUNDARIA PESADA 4 ELEMENTOS</t>
  </si>
  <si>
    <t>ARRUELA QUADRADA EM ACO GALVANIZADO 3X38X38MM FURO 18MM</t>
  </si>
  <si>
    <t>ARRUELA LISA D=1/4"</t>
  </si>
  <si>
    <t>ARRUELA LISA D=5/16"</t>
  </si>
  <si>
    <t>ATERRAMENTO - SOLDA EXOTÉRMICA - CARTUCHO 32 G</t>
  </si>
  <si>
    <t>ATERRAMENTO - SOLDA EXOTÉRMICA - CARTUCHO 45 G</t>
  </si>
  <si>
    <t>ATERRAMENTO - SOLDA EXOTÉRMICA - CARTUCHO 90 G</t>
  </si>
  <si>
    <t>ATERRAMENTO - SOLDA EXOTÉRMICA - CARTUCHO 115 G</t>
  </si>
  <si>
    <t>ATERRAMENTO - SOLDA EXOTÉRMICA - CARTUCHO 150 G</t>
  </si>
  <si>
    <t>BARRA DE COBRE 1" X 1/8" (0,8052 KG/M)</t>
  </si>
  <si>
    <t>BARRA DE COBRE 1" X 3/16" (1,0432 KG/M)</t>
  </si>
  <si>
    <t>BARRA DE COBRE 1.1/2" X 1/8" (1,0483 KG/M)</t>
  </si>
  <si>
    <t>BARRA DE COBRE 1.1/2" X 3/16" (1,5648 KG/M)</t>
  </si>
  <si>
    <t>BARRA DE COBRE 1.1/4" X 3/16" (1,3040 KG/M)</t>
  </si>
  <si>
    <t>BARRA DE COBRE 1/2" X 3/16" (0,5216 KG/M)</t>
  </si>
  <si>
    <t>BARRA DE COBRE 2" X 1/8" (1,3905 KG/M)</t>
  </si>
  <si>
    <t>BARRA DE COBRE 3/4" X 3/16" (0,7823 KG/M)</t>
  </si>
  <si>
    <t>BARRA DE COBRE 3/4"X1/8" (0,5214 KG/M)</t>
  </si>
  <si>
    <t>BASE METÁLICA PARA MASTRO 1.1/2"</t>
  </si>
  <si>
    <t>BLOCO BER-10 (BLOCO DE ENGATE RAPIDO)</t>
  </si>
  <si>
    <t>BLOCO TELEFONICO BLI-10 COM CANALETA</t>
  </si>
  <si>
    <t>BORNE TERMINAL SAK 2,5 MM2</t>
  </si>
  <si>
    <t>BORNE TERMINAL SAK 4 MM2</t>
  </si>
  <si>
    <t>BORNE TERMINAL SAK 6 MM2</t>
  </si>
  <si>
    <t>BORNE TERMINAL SAK 10 MM2</t>
  </si>
  <si>
    <t>BORNE TERMINAL SAK 16 MM2</t>
  </si>
  <si>
    <t>BORNE TERMINAL SAK 25 MM2</t>
  </si>
  <si>
    <t>BORNE TERMINAL SAK 35 MM2</t>
  </si>
  <si>
    <t>BORNE TERMINAL SAK 50 MM2</t>
  </si>
  <si>
    <t>BORNE TERMINAL SAK 70 MM2</t>
  </si>
  <si>
    <t>BORNE TERMINAL SAK 95 MM2</t>
  </si>
  <si>
    <t>BORNE TERMINAL SAK 120 MM2</t>
  </si>
  <si>
    <t>BORNE TERMINAL SAK 150 MM2</t>
  </si>
  <si>
    <t>BOTOEIRA "LIGA-DESLIGA" DE EMBUTIR 30A</t>
  </si>
  <si>
    <t>BOX CURVO DIAMETRO 1/2"</t>
  </si>
  <si>
    <t>BOX CURVO DIAMETRO 3/4"</t>
  </si>
  <si>
    <t>BOX CURVO DIAMETRO 1"</t>
  </si>
  <si>
    <t>BOX RETO DIAMETRO 1/2"</t>
  </si>
  <si>
    <t>BOX RETO DIAMETRO 3/4"</t>
  </si>
  <si>
    <t>BOX RETO DIAMETRO 1"</t>
  </si>
  <si>
    <t>ABRAÇADEIRA METALICA TIPO "U" DIAM.1/2"</t>
  </si>
  <si>
    <t>ABRAÇADEIRA METALICA TIPO "U" DIAM. 3/4"</t>
  </si>
  <si>
    <t>ABRAÇADEIRA METALICA TIPO "U" DIAM. 1"</t>
  </si>
  <si>
    <t>ABRAÇADEIRA METALICA TIPO "U" DIAM. 1.1/4"</t>
  </si>
  <si>
    <t>ABRAÇADEIRA METALICA TIPO "U" DIAM. 1.1/2"</t>
  </si>
  <si>
    <t>ABRAÇADEIRA METALICA TIPO "U" DIAM. 2"</t>
  </si>
  <si>
    <t>ABRAÇADEIRA METALICA TIPO "U" DIAM. 2.1/2"</t>
  </si>
  <si>
    <t>ABRAÇADEIRA METALICA TIPO "U" DIAM. 3"</t>
  </si>
  <si>
    <t>ABRAÇADEIRA METALICA TIPO "U" DIAM. 4"</t>
  </si>
  <si>
    <t>ABRAÇADEIRA METALICA TIPO "D" DIAM. 1/2"</t>
  </si>
  <si>
    <t>ABRAÇADEIRA METALICA TIPO "D" DIAM. 3/4"</t>
  </si>
  <si>
    <t>ABRAÇADEIRA METALICA TIPO "D" DIAM. 1"</t>
  </si>
  <si>
    <t>ABRAÇADEIRA METALICA TIPO "D" DIAM. 1.1/4"</t>
  </si>
  <si>
    <t>ABRAÇADEIRA METALICA TIPO "D" DIAM. 1.1/2"</t>
  </si>
  <si>
    <t>ABRAÇADEIRA METALICA TIPO "D" DIAM. 2"</t>
  </si>
  <si>
    <t>ABRAÇADEIRA METALICA TIPO "D" DIAM. 2.1/2"</t>
  </si>
  <si>
    <t>ABRAÇADEIRA METALICA TIPO "D" DIAM. 3"</t>
  </si>
  <si>
    <t>ABRAÇADEIRA METALICA TIPO "D" DIAM. 4"</t>
  </si>
  <si>
    <t>ABRAÇADEIRA PARA 3 ESTAIS 1.1/2"</t>
  </si>
  <si>
    <t>SUPORTE METÁLICO PARA TUBO 2" COM CHUMBADOR</t>
  </si>
  <si>
    <t>BRAÇO C AÇO GALVANIZADO , CONFORME NTD-17</t>
  </si>
  <si>
    <t>BUCHA DE NYLON S-5</t>
  </si>
  <si>
    <t>BUCHA DE NYLON S-6</t>
  </si>
  <si>
    <t>BUCHA DE NYLON S-8</t>
  </si>
  <si>
    <t>BUCHA DE NYLON S-10</t>
  </si>
  <si>
    <t>BUCHA DE NYLON S-12</t>
  </si>
  <si>
    <t>BUCHA E ARRUELA METALICA Ø 1/2"</t>
  </si>
  <si>
    <t>BUCHA E ARRUELA METALICA Ø 3/4"</t>
  </si>
  <si>
    <t>BUCHA E ARRUELA METALICA Ø 1"</t>
  </si>
  <si>
    <t>BUCHA E ARRUELA METALICA Ø 1.1/4"</t>
  </si>
  <si>
    <t>BUCHA E ARRUELA METALICA Ø 1.1/2"</t>
  </si>
  <si>
    <t>BUCHA E ARRUELA METALICA Ø 2"</t>
  </si>
  <si>
    <t>BUCHA E ARRUELA METALICA Ø 2.1/2"</t>
  </si>
  <si>
    <t>BUCHA E ARRUELA METALICA Ø 3"</t>
  </si>
  <si>
    <t>BUCHA E ARRUELA METALICA Ø 4"</t>
  </si>
  <si>
    <t>BUCHA S-6 PARA TIJOLO FURADO</t>
  </si>
  <si>
    <t>BUCHA S-8 PARA TIJOLO FURADO</t>
  </si>
  <si>
    <t>BUCHA S-10 PARA TIJOLO FURADO</t>
  </si>
  <si>
    <t>CABECOTE DE LIGA DE ALUMINIO DIAM. 3/4"</t>
  </si>
  <si>
    <t>CABECOTE DE LIGA DE ALUMINIO DIAM. 1"</t>
  </si>
  <si>
    <t>CABECOTE DE LIGA DE ALUMINIO DIAM. 1.1/4"</t>
  </si>
  <si>
    <t>CABECOTE DE LIGA DE ALUMINIO DIAM. 1.1/2"</t>
  </si>
  <si>
    <t>CABECOTE DE LIGA DE ALUMINIO DIAM. 2"</t>
  </si>
  <si>
    <t>CABECOTE DE LIGA DE ALUMINIO DIAM. 2.1/2"</t>
  </si>
  <si>
    <t>CABECOTE DE LIGA DE ALUMINIO DIAM. 3"</t>
  </si>
  <si>
    <t>CABECOTE DE LIGA DE ALUMINIO DIAM. 4"</t>
  </si>
  <si>
    <t>070509</t>
  </si>
  <si>
    <t>CABO FLEXÍVEL EPR/XLPE (90°C), 0,6/1 KV - 10MM2</t>
  </si>
  <si>
    <t>CABO FLEXÍVEL EPR/XLPE (90°C), 0,6/1 KV, 16 MM2</t>
  </si>
  <si>
    <t>CABO FLEXÍVEL EPR/XLPE (90°C), 0,6/1 KV, 25MM2</t>
  </si>
  <si>
    <t>CABO FLEXÍVEL EPR/XLPE (90°C), 0,6/1 KV - 35 MM2</t>
  </si>
  <si>
    <t>CABO FLEXÍVEL EPR/XLPE (90°C), 0,6/1 KV, 50 MM2</t>
  </si>
  <si>
    <t>CABO FLEXÍVEL EPR/XLPE (90°C), 0,6/1 KV - 70 MM2</t>
  </si>
  <si>
    <t>CABO FLEXÍVEL EPR/XLPE (90°C), 0,6/1 KV, 95 MM2</t>
  </si>
  <si>
    <t>CABO FLEXÍVEL EPR/XLPE (90°C), 0,6/1 KV, 120 MM2</t>
  </si>
  <si>
    <t>CABO FLEXÍVEL EPR/XLPE (90°C), 0,6/1 KV, 150 MM2</t>
  </si>
  <si>
    <t>CABO FLEXÍVEL EPR/XLPE (90°C), 0,6/1 KV - 185 MM2</t>
  </si>
  <si>
    <t>CABO DE COBRE XLPE (90°C) 15 KV - 50 MM2</t>
  </si>
  <si>
    <t>CABO DE AÇO ALMA DE FIBRA 1/4", CLASSE 6X19</t>
  </si>
  <si>
    <t>CABO DE ALUMÍNIO CA 2 AWG</t>
  </si>
  <si>
    <t>CABO AGRUPADO PVC (70ºC) 1KV 4 X 2,5 MM2</t>
  </si>
  <si>
    <t>CABO AGRUPADO PVC (70ºC) 1KV 4 X 4 MM2</t>
  </si>
  <si>
    <t>CABO AGRUPADO PVC (70ºC) 1KV 4 X 6 MM2</t>
  </si>
  <si>
    <t>CABO AGRUPADO PVC (70ºC) 1KV 4 X 10 MM2</t>
  </si>
  <si>
    <t>CABO AGRUPADO PVC (70ºC) 1KV 4 X 16 MM2</t>
  </si>
  <si>
    <t>CABO AGRUPADO PVC (70ºC) 1KV 4 X 25 MM2</t>
  </si>
  <si>
    <t>070540</t>
  </si>
  <si>
    <t>CABO DE COBRE NU 10 MM2 (11,11 M/KG)</t>
  </si>
  <si>
    <t>CABO DE COBRE NU 16 MM2 (6,94 M/KG)</t>
  </si>
  <si>
    <t>CABO DE COBRE NU 25 MM2 (4,73 M/KG)</t>
  </si>
  <si>
    <t>CABO DE COBRE NU 35 MM2 (3,24 M/KG)</t>
  </si>
  <si>
    <t>CABO DE COBRE NU 50 MM2 (2,25 M/KG)</t>
  </si>
  <si>
    <t>CABO DE COBRE NU 70 MM2 (1,66 M/KG)</t>
  </si>
  <si>
    <t>CABO DE COBRE NU 95 MM2 (1,19 M/KG)</t>
  </si>
  <si>
    <t>CABO FLEXIVEL PARALELO 2 X 1,5 MM2</t>
  </si>
  <si>
    <t>CABO FLEXIVEL PARALELO 2 X 2,5 MM2</t>
  </si>
  <si>
    <t>CABO FLEXIVEL PARALELO 2 X 1,0 MM2</t>
  </si>
  <si>
    <t>CABO ISOLADO PP 3 X 4,0 MM2</t>
  </si>
  <si>
    <t>CABO ISOLADO PP 3 X 2,5 MM2</t>
  </si>
  <si>
    <t>CABO FLEXÍVEL, PVC (70° C), 450/750 V, 2,5 MM2</t>
  </si>
  <si>
    <t>CABO FLEXÍVEL, PVC (70° C), 450/750 V, 4 MM2</t>
  </si>
  <si>
    <t>CABO FLEXÍVEL, PVC (70° C), 450/750 V, 6 MM2</t>
  </si>
  <si>
    <t>CABO FLEXÍVEL, PVC (70° C), 450/750 V, 10 MM2</t>
  </si>
  <si>
    <t>CABO FLEXÍVEL, PVC (70° C), 450/750 V, 16 MM2</t>
  </si>
  <si>
    <t>CABO FLEXÍVEL, PVC (70° C), 450/750 V, 25 MM2</t>
  </si>
  <si>
    <t>CABO FLEXÍVEL, PVC (70° C), 450/750 V, 35 MM2</t>
  </si>
  <si>
    <t>070580</t>
  </si>
  <si>
    <t>CABO FLEXÍVEL PVC (70° C), 0,6/1 KV, 1,5 MM2</t>
  </si>
  <si>
    <t>070581</t>
  </si>
  <si>
    <t>CABO FLEXÍVEL PVC (70° C), 0,6/1 KV, 2,5 MM2</t>
  </si>
  <si>
    <t>CABO FLEXÍVEL PVC (70° C), 0,6/1 KV, 4 MM2</t>
  </si>
  <si>
    <t>CABO FLEXÍVEL PVC (70° C), 0,6/1 KV, 6 MM2</t>
  </si>
  <si>
    <t>CABO FLEXÍVEL PVC (70° C), 0,6/1 KV, 10 MM2</t>
  </si>
  <si>
    <t>CABO FLEXÍVEL PVC (70° C), 0,6/1 KV, 16 MM2</t>
  </si>
  <si>
    <t>CABO FLEXÍVEL PVC (70° C), 0,6/1 KV, 25 MM2</t>
  </si>
  <si>
    <t>CABO FLEXÍVEL PVC (70° C), 0,6/1 KV, 35 MM2</t>
  </si>
  <si>
    <t>CABO FLEXÍVEL PVC (70° C), 0,6/1 KV, 50 MM2</t>
  </si>
  <si>
    <t>CABO FLEXÍVEL PVC (70° C), 0,6/1 KV, 70 MM2</t>
  </si>
  <si>
    <t>CABO FLEXÍVEL PVC (70° C), 0,6/1 KV, 95 MM2</t>
  </si>
  <si>
    <t>CABO FLEXÍVEL PVC (70° C), 0,6/1 KV, 120 MM2</t>
  </si>
  <si>
    <t>CABO FLEXÍVEL PVC (70° C), 0,6/1 KV, 150 MM2</t>
  </si>
  <si>
    <t>CABO FLEXÍVEL PVC (70° C), 0,6/1 KV, 185 MM2</t>
  </si>
  <si>
    <t>CABO FLEXÍVEL PVC (70° C), 0,6/1 KV, 300 MM2</t>
  </si>
  <si>
    <t>CABO TELEFONICO CCI-50 1 PAR</t>
  </si>
  <si>
    <t>CABO TELEFONICO CCI-50 2 PARES</t>
  </si>
  <si>
    <t>CABO TELEFONICO CCI-50 3 PARES</t>
  </si>
  <si>
    <t>CABO TELEFONICO CCE-50 2 PARES</t>
  </si>
  <si>
    <t>CABO TELEFONICO CCE-50 3 PARES</t>
  </si>
  <si>
    <t>CABO TELEFONICO CI-50,10 PARES (USO INTERNO)</t>
  </si>
  <si>
    <t>CABO TELEFONICO CI-50,20 PARES (USO INTERNO)</t>
  </si>
  <si>
    <t>CABO TELEFONICO CI-50,30 PARES (USO INTERNO)</t>
  </si>
  <si>
    <t>CABO TELEFONICO CI-50,50 PARES (USO INTERNO)</t>
  </si>
  <si>
    <t>CABO TELEFONICO CTP-APL-50 DE 10 PARES (USO EXTERNO)</t>
  </si>
  <si>
    <t>CABO TELEFON. CTP-APL-50 DE 20 PARES (USO EXTERNO)</t>
  </si>
  <si>
    <t>CABO TELEFONICO CTP-APL-50 DE 30 PARES (USO EXTERNO)</t>
  </si>
  <si>
    <t>CABO UTP-4P, CAT. 6 , 24 AWG</t>
  </si>
  <si>
    <t>CAIXA "ARSTOP" C/ 1 TOMADA HEXAGONAL 2P+T E 1 DISJUNTOR MONOPOLAR 20A</t>
  </si>
  <si>
    <t>CAIXA 75X75X31 MM (LINHA X OU EQUIVALENTE)</t>
  </si>
  <si>
    <t>CAIXA DE PASSAGEM - LASTRO DE BRITA PARA O FUNDO</t>
  </si>
  <si>
    <t>CAIXA DE PASSAGEM - LASTRO DE CONCRETO 20 MPA E=5CM PARA O FUNDO</t>
  </si>
  <si>
    <t>CAIXA DE PASSAGEM METÁLICA DE EMBUTIR 15X15X8 CM</t>
  </si>
  <si>
    <t>CAIXA DE PASSAGEM METÁLICA DE EMBUTIR 20X20X10 CM</t>
  </si>
  <si>
    <t>CAIXA DE PASSAGEM METÁLICA DE EMBUTIR 30X30X12 CM</t>
  </si>
  <si>
    <t>CAIXA DE PASSAGEM METÁLICA DE EMBUTIR 50X50X15 CM</t>
  </si>
  <si>
    <t>CAIXA DISTRIBUIÇÃO TELEFÔNICA DE EMBUTIR 40X40X12 CM</t>
  </si>
  <si>
    <t>CAIXA DISTRIBUIÇÃO TELEFÔNICA DE EMBUTIR 60X60X12 CM</t>
  </si>
  <si>
    <t>CAIXA DISTRIBUIÇÃO TELEFÔNICA DE EMBUTIR 120X120X12 CM</t>
  </si>
  <si>
    <t>CAIXA METÁLICA HEXAGONAL PARA ARANDELA (SEXTAVADA 3"X3")</t>
  </si>
  <si>
    <t>CAIXA METALICA OCTOGONAL FUNDO MOVEL SIMPLES 2"</t>
  </si>
  <si>
    <t>CAIXA METALICA OCTOGONAL FUNDO MOVEL DUPLA 4"</t>
  </si>
  <si>
    <t>CAIXA METALICA RETANGULAR 4" X 2" X 2"</t>
  </si>
  <si>
    <t>CAIXA METALICA QUADRADA 4"X4"X2"</t>
  </si>
  <si>
    <t>CAIXA METÁLICA PARA PROTEÇÃO GERAL 580X500X216MM ATÉ 175A</t>
  </si>
  <si>
    <t>CAIXA METÁLICA PARA PROTEÇÃO GERAL 820X750X266MM DE 250A A 350A</t>
  </si>
  <si>
    <t>CAIXA METÁLICA PARA PROTEÇÃO GERAL 1200X1000X310MM DE 500A A 800A</t>
  </si>
  <si>
    <t>CAIXA PARA QUADRO DE COMANDO METÁLICA DE SOBREPOR 40X30X20 CM</t>
  </si>
  <si>
    <t>CAIXA PARA QUADRO DE COMANDO METÁLICA DE SOBREPOR 20X20X12 CM</t>
  </si>
  <si>
    <t>CAIXA PARA QUADRO DE COMANDO METÁLICA DE SOBREPOR 40X40X20 CM</t>
  </si>
  <si>
    <t>CAIXA METÁLICA PARA PROTEÇÃO GERAL 500X380X166MM ATÉ 175A ( GRUPO B )</t>
  </si>
  <si>
    <t>CAIXA DE PASSAGEM 20X20X25CM (MEDIDAS INTERNAS) FUNDO BRITA SEM TAMPA</t>
  </si>
  <si>
    <t>CAIXA METÁLICA PARA TRANSFORMADOR DE CORRENTE 580X500X216MM - ATÉ 200A</t>
  </si>
  <si>
    <t>CANALETA COM TAMPA (LINHA X OU EQUIVALENTE) 20X12X2000 MM</t>
  </si>
  <si>
    <t>CANALETA COM TAMPA (LINHA X OU EQUIVALENTE) 32X16X2000 MM</t>
  </si>
  <si>
    <t>CANALETA COM TAMPA (LINHA X OU EQUIVALENTE) 40X16X2000 MM</t>
  </si>
  <si>
    <t>CANALETA COM TAMPA (LINHA X OU EQUIVALENTE) 50X20X2000 MM</t>
  </si>
  <si>
    <t>CANALETA COM TAMPA (LINHA X OU EQUIVALENTE) 110X20X2000 MM</t>
  </si>
  <si>
    <t>CANTONEIRA METALICA 38 X 38 MM ( ZZ ALTA)</t>
  </si>
  <si>
    <t>CANTONEIRA AUXILIAR PARA BRAÇO TIPO C</t>
  </si>
  <si>
    <t>CERTIFICAÇÃO DIGITAL DE REDE PARA CABEAMENTO ESTRUTURADO</t>
  </si>
  <si>
    <t>CHAVE DE PARTIDA DE MOTOR TRIFÁSICO C/RELE FALTA DE FASE 5CV</t>
  </si>
  <si>
    <t>CHAVE DE PARTIDA DE MOTOR TRIFÁSICO C/RELE DE FALTA DE FASE 10CV</t>
  </si>
  <si>
    <t>CHAVE DE PARTIDA DE MOTOR TRIFÁSICO C/RELE DE FALTA DE FASE 2CV</t>
  </si>
  <si>
    <t>CHAVE DE PARTIDA DE MOTOR TRIFÁSICO C/RELE FALTA DE FASE 7 1/2CV</t>
  </si>
  <si>
    <t>CHAVE FUSIVEL 15 KV, 50A (CHAVE MATHEUS)</t>
  </si>
  <si>
    <t>CHAVE FUSIVEL,15 KV,100A, (CHAVE MATHEUS)</t>
  </si>
  <si>
    <t>CHAVE MAGNETICA C/RELE REGULAGEM 5-10A</t>
  </si>
  <si>
    <t>CHAVE MAGNETICA C/RELE REGULAGEM 7-11A</t>
  </si>
  <si>
    <t>CHAVE MAGNETICA C/RELE REGULAGEM 10,5-16,5A</t>
  </si>
  <si>
    <t>CHAVE MAGNETICA C/RELE REGULAGEM 25 - 45A</t>
  </si>
  <si>
    <t>CHAVE DE PARTIDA DE MOTOR TRIFÁSICO C/ RELE FALTA DE FASE 1/2CV</t>
  </si>
  <si>
    <t>CHAVE DE PARTIDA DE MOTOR TRIFÁSICO C/ RELE FALTA DE FASE 3/4CV</t>
  </si>
  <si>
    <t>CHAVE DE PARTIDA DE MOTOR TRIFÁSICO C/RELE FALTA DE FASE 1 CV</t>
  </si>
  <si>
    <t>CHAVE DE PARTIDA DE MOTOR TRIFÁSICO C/ RELE FALTA DE FASE 1 1/2CV</t>
  </si>
  <si>
    <t>CHAVE PARTIDA MOTOR TRIFÁSICA C/RELE FALTA DE FASE 3 CV</t>
  </si>
  <si>
    <t>CHAVE PARTIDA MOTOR TRIFÁSICA C/RELE FALTA DE FASE 15 CV</t>
  </si>
  <si>
    <t>CHAVE PARTIDA MOTOR TRIFÁSICA C/RELE FALTA DE FASE 20CV</t>
  </si>
  <si>
    <t>CHAVE REVERSORA ROTATIVA (COMUTAD.) TRIPOLAR 10A</t>
  </si>
  <si>
    <t>CHAVE REVERSORA ROTATIVA (COMUTAD.) TRIPOLAR 16A</t>
  </si>
  <si>
    <t>CHAVE REVERSORA ROTATIVA (COMUTAD.) TRIPOLAR 20A</t>
  </si>
  <si>
    <t>CHAVE REVERSORA ROTATIVA (COMUTAD.) TRIPOLAR 32A</t>
  </si>
  <si>
    <t>CHAVE REVERSORA ROTATIVA (COMUTAD.) TRIPOLAR 40A</t>
  </si>
  <si>
    <t>CHAVE REVERSORA ROTATIVA (COMUTAD.) TRIPOLAR 63A</t>
  </si>
  <si>
    <t>CHAVE REVERSORA ROTATIVA (COMUTAD.) TRIPOLAR 100A</t>
  </si>
  <si>
    <t>CHAVE TRIPOLAR TIPO PACCO 100-A</t>
  </si>
  <si>
    <t>CHAVE TRIPOLAR TIPO PACCO 16-A</t>
  </si>
  <si>
    <t>CHAVE TRIPOLAR TIPO PACCO 20-A</t>
  </si>
  <si>
    <t>CHAVE TRIPOLAR TIPO PACCO 32A</t>
  </si>
  <si>
    <t>CHAVE TRIPOLAR TIPO PACCO 40A</t>
  </si>
  <si>
    <t>CHAVE TRIPOLAR TIPO PACCO 63-A</t>
  </si>
  <si>
    <t>CHUMBADOR PARA CANTONEIRA D = 1/4"</t>
  </si>
  <si>
    <t>CHUMBADOR PARA CANTONEIRA D = 3/8"</t>
  </si>
  <si>
    <t>CINTA DE ACO GALVANIZADO DIAM.190 MM</t>
  </si>
  <si>
    <t>CINTA DE ACO GALVANIZADO DIAM.220 MM</t>
  </si>
  <si>
    <t>CINTA DE ACO GALVANIZADO DIAM.230MM</t>
  </si>
  <si>
    <t>070935</t>
  </si>
  <si>
    <t>CONDULETE MULTIPLO DE PVC COM 01 SAÍDA 3/4" (TIPO B OU E) SEM TAMPA</t>
  </si>
  <si>
    <t>CONDULETE MULTIPLO DE PVC COM 03 SAÍDAS 3/4" (TIPO T OU TB) SEM TAMPA</t>
  </si>
  <si>
    <t>CONDULETE MULTIPLO DE PVC COM 04 SAÍDAS 3/4" (TIPO X) SEM TAMPA</t>
  </si>
  <si>
    <t>CONDULETE MULTIPLO DE PVC COM 01 SAÍDA 1" (TIPO B OU E) SEM TAMPA</t>
  </si>
  <si>
    <t>CONDULETE MULTIPLO DE PVC COM 02 SAÍDAS 1" (TIPO C, LL, LR OU LB) SEM TAMPA</t>
  </si>
  <si>
    <t>CONDULETE MULTIPLO DE PVC COM 03 SAÍDAS 1" (TIPO T OU TB) SEM TAMPA</t>
  </si>
  <si>
    <t>CONDULETE MULTIPLO DE PVC COM 04 SAÍDAS 1" (TIPO X) SEM TAMPA</t>
  </si>
  <si>
    <t>CONDULETE MULTIPLO DE ALUMÍNIO COM 01 SAÍDA 3/4" (TIPO B OU E) SEM TAMPA</t>
  </si>
  <si>
    <t>CONDULETE MULTIPLO DE ALUMÍNIO COM 03 SAÍDAS 3/4" (TIPO T OU TB) SEM TAMPA</t>
  </si>
  <si>
    <t>CONDULETE MULTIPLO DE ALUMÍNIO COM 04 SAÍDAS 3/4" (TIPO X) SEM TAMPA</t>
  </si>
  <si>
    <t>CONDULETE MULTIPLO DE ALUMÍNIO COM 03 SAÍDAS 1" (TIPO T OU TB) SEM TAMPA</t>
  </si>
  <si>
    <t>CONDULETE MULTIPLO DE ALUMÍNIO COM 04 SAÍDAS 1" (TIPO X) SEM TAMPA</t>
  </si>
  <si>
    <t>CONECTOR DE COMPRESSÃO FORMATO H PARA CABO 25 A 70 MM2</t>
  </si>
  <si>
    <t>CONECTOR PARALELO DE ALUMÍNIO CA/CU 10-1/0 COM 01 PARAFUSO</t>
  </si>
  <si>
    <t>CONECTOR MACHO RJ-45 CAT. 6</t>
  </si>
  <si>
    <t>CONECTOR TIPO PARAFUSO FENDIDO 4 MM2</t>
  </si>
  <si>
    <t>CONECTOR TIPO PARAFUSO FENDIDO 6 MM2</t>
  </si>
  <si>
    <t>CONECTOR TIPO PARAFUSO FENDIDO 10 MM2</t>
  </si>
  <si>
    <t>CONECTOR TIPO PARAFUSO FENDIDO 16 MM2</t>
  </si>
  <si>
    <t>CONECTOR TIPO PARAFUSO FENDIDO 25 MM2</t>
  </si>
  <si>
    <t>CONECTOR TIPO PARAFUSO FENDIDO 35 MM2</t>
  </si>
  <si>
    <t>CONECTOR TIPO PARAFUSO FENDIDO 50 MM2</t>
  </si>
  <si>
    <t>CONECTOR TIPO PARAFUSO FENDIDO 70 MM2</t>
  </si>
  <si>
    <t>CONECTOR TIPO PARAFUSO FENDIDO 95 MM2</t>
  </si>
  <si>
    <t>CONECTOR TIPO PARAFUSO FENDIDO 120 MM2</t>
  </si>
  <si>
    <t>CONECTOR TIPO PARAFUSO FENDIDO 150 MM2</t>
  </si>
  <si>
    <t>CONECTOR TIPO PARAFUSO FENDIDO 185 MM2</t>
  </si>
  <si>
    <t>CONTATOR TRIPOLAR - 12A, 500V NOMINAL, COMANDO 220V, CATEGORIA AC-3.</t>
  </si>
  <si>
    <t>CONTATOR TRIPOLAR - 16A, 500V NOMINAL, COMANDO 220V, CATEGORIA AC-3.</t>
  </si>
  <si>
    <t>CONTATOR TRIPOLAR - 25A, 500V NOMINAL, 220V COMANDO, CATEGORIA AC-3.</t>
  </si>
  <si>
    <t>CONTATOR TRIPOLAR - 32A, 500V NOMINAL, COMANDO 220V, CATEGORIA AC-3.</t>
  </si>
  <si>
    <t>CONTATOR TRIPOLAR - 50A, 500V NOMINAL, COMANDO 220V, CATEGORIA AC-3.</t>
  </si>
  <si>
    <t>CONTATOR TRIPOLAR - 65A, 500V NOMINAL, COMANDO 220V, CATEGORIA AC-3.</t>
  </si>
  <si>
    <t>CONTATOR TRIPOLAR - 80A, 500V NOMINAL, COMANDO 220V, CATEGORIA AC-3.</t>
  </si>
  <si>
    <t>COTOVELO EXTERNO PARA CANALETA (LINHA X OU EQUIVALENTE) 20X12 MM</t>
  </si>
  <si>
    <t>COTOVELO EXTERNO PARA CANALETA (LINHA X OU EQUIVALENTE) 32X16 MM</t>
  </si>
  <si>
    <t>COTOVELO EXTERNO PARA CANALETA (LINHA X OU EQUIVALENTE) 40X16 MM</t>
  </si>
  <si>
    <t>COTOVELO EXTERNO PARA CANALETA (LINHA X OU EQUIVALENTE) 50X20 MM</t>
  </si>
  <si>
    <t>COTOVELO EXTERNO PARA CANALETA (LINHA X OU EQUIVALENTE) 110X20 MM</t>
  </si>
  <si>
    <t>COTOVELO INTERNO PARA CANALETA (LINHA X OU EQUIVALENTE) 20X12 MM</t>
  </si>
  <si>
    <t>COTOVELO INTERNO PARA CANALETA (LINHA X OU EQUIVALENTE) 32X16 MM</t>
  </si>
  <si>
    <t>COTOVELO INTERNO PARA CANALETA (LINHA X OU EQUIVALENTE) 40X16 MM</t>
  </si>
  <si>
    <t>COTOVELO INTERNO PARA CANALETA (LINHA X OU EQUIVALENTE) 50X20 MM</t>
  </si>
  <si>
    <t>COTOVELO INTERNO PARA CANALETA (LINHA X OU EQUIVALENTE) 110X20 MM</t>
  </si>
  <si>
    <t>CRUZETA POLIMÉRICA 90X112X2400 MM</t>
  </si>
  <si>
    <t>CRUZETA HORIZONTAL 90º PARA ELETROCALHA 50X50 MM</t>
  </si>
  <si>
    <t>CURVA DE INVERSAO PARA ELETROCALHA 50 X 50 MM</t>
  </si>
  <si>
    <t>CURVA 90 GRAUS AÇO ZINCADO DIÂMETRO 1/2"</t>
  </si>
  <si>
    <t>CURVA 90 GRAUS AÇO ZINCADO DIÂMETRO 3/4"</t>
  </si>
  <si>
    <t>CURVA 90 GRAUS AÇO ZINCADO DIÂMETRO 1"</t>
  </si>
  <si>
    <t>CURVA 90 GRAUS AÇO ZINCADO DIÂMETRO 1.1/4"</t>
  </si>
  <si>
    <t>CURVA 90 GRAUS AÇO ZINCADO DIÂMETRO 1.1/2"</t>
  </si>
  <si>
    <t>CURVA 90 GRAUS AÇO ZINCADO DIÂMETRO 2"</t>
  </si>
  <si>
    <t>CURVA 90 GRAUS AÇO ZINCADO DIÂMETRO 2.1/2"</t>
  </si>
  <si>
    <t>CURVA 90 GRAUS AÇO ZINCADO DIÂMETRO 3"</t>
  </si>
  <si>
    <t>CURVA 90 GRAUS AÇO ZINCADO DIÂMETRO 4"</t>
  </si>
  <si>
    <t>CURVA DE 90 GRAUS DE PVC RIGIDO DIAM.1/2"</t>
  </si>
  <si>
    <t>CURVA DE 90 GRAUS DE PVC RIGIDO DIAM. 3/4"</t>
  </si>
  <si>
    <t>CURVA DE 90 GRAUS DE PVC RIGIDO DIAM. 1"</t>
  </si>
  <si>
    <t>CURVA DE 90 GRAUS DE PVC RIGIDO DIAM. 1.1/4"</t>
  </si>
  <si>
    <t>071144</t>
  </si>
  <si>
    <t>CURVA DE 90 GRAUS DE PVC RIGIDO DIAM. 1.1/2"</t>
  </si>
  <si>
    <t>CURVA DE 90 GRAUS DE PVC RIGIDO DIAM. 2"</t>
  </si>
  <si>
    <t>CURVA DE 90 GRAUS DE PVC RIGIDO DIAM. 2.1/2"</t>
  </si>
  <si>
    <t>CURVA DE 90 GRAUS DE PVC RIGIDO DIAM. 3"</t>
  </si>
  <si>
    <t>CURVA DE 90 GRAUS DE PVC RIGIDO DIAM. 4"</t>
  </si>
  <si>
    <t>CURVA DE 90 GRAUS AÇO GALVANIZADO DIAM.1/2"</t>
  </si>
  <si>
    <t>CURVA DE 90 GRAUS AÇO GALVANIZADO DIAM.3/4"</t>
  </si>
  <si>
    <t>CURVA DE 90 GRAUS AÇO GALVANIZADO DIAM.1"</t>
  </si>
  <si>
    <t>CURVA DE 90 GRAUS AÇO GALVANIZADO DIAM.1.1/4"</t>
  </si>
  <si>
    <t>CURVA DE 90 GRAUS AÇO GALVANIZADO DIAM. 1.1/2"</t>
  </si>
  <si>
    <t>CURVA DE 90 GRAUS AÇO GALVANIZADO DIAM. 2"</t>
  </si>
  <si>
    <t>CURVA DE 90 GRAUS AÇO GALVANIZADO DIAM. 2.1/2"</t>
  </si>
  <si>
    <t>CURVA DE 90 GRAUS AÇO GALVANIZADO DIAM. 3"</t>
  </si>
  <si>
    <t>CURVA DE 90 GRAUS AÇO GALVANIZADO DIÂMETRO 4"</t>
  </si>
  <si>
    <t>DESVIO A DIREITA PARA ELETROCALHA 50 X 50 MM</t>
  </si>
  <si>
    <t>DIMMER ROTATIVO SIMPLES 400 A 500W</t>
  </si>
  <si>
    <t>071171</t>
  </si>
  <si>
    <t>DISJUNTOR MONOPOLAR DE 10 A 32-A</t>
  </si>
  <si>
    <t>071172</t>
  </si>
  <si>
    <t>DISJUNTOR MONOPOLAR DE 35 A 50-A</t>
  </si>
  <si>
    <t>DISJUNTOR TRIPOLAR DE 10 A 35-A</t>
  </si>
  <si>
    <t>DISJUNTOR TRIPOLAR 40 A 50A</t>
  </si>
  <si>
    <t>DISJUNTOR TRIPOLAR DE 60 A 100-A</t>
  </si>
  <si>
    <t>DISJUNTOR TRIPOLAR DE 125-A</t>
  </si>
  <si>
    <t>DISJUNTOR TRIPOLAR DE 150 A 175-A</t>
  </si>
  <si>
    <t>DISJUNTOR TRIPOLAR DE 200-A</t>
  </si>
  <si>
    <t>DISJUNTOR TRIPOLAR DE 225-A</t>
  </si>
  <si>
    <t>DISJUNTOR TRIPOLAR DE 250-A</t>
  </si>
  <si>
    <t>DISJUNTOR TRIPOLAR DE 300 A 350-A</t>
  </si>
  <si>
    <t>071184</t>
  </si>
  <si>
    <t>DISPOSITIVO DE PROTEÇÃO CONTRA SURTOS (D.P.S.) 275V DE 8 A 40KA</t>
  </si>
  <si>
    <t>DISPOSITIVO DE PROTEÇÃO CONTRA SURTOS (D.P.S.) 275V DE 90KA</t>
  </si>
  <si>
    <t>ELETROCALHA PRÉ-ZINCADA, CH. 22, PERFIL "C" COM ABAS 50X50 MM SEM TAMPA</t>
  </si>
  <si>
    <t>ELETRODUTO PVC FLEXÍVEL - MANGUEIRA CORRUGADA LEVE - DIAM. 20MM</t>
  </si>
  <si>
    <t>071194</t>
  </si>
  <si>
    <t>ELETRODUTO PVC FLEXÍVEL - MANGUEIRA CORRUGADA LEVE - DIAM. 25MM</t>
  </si>
  <si>
    <t>ELETRODUTO PVC FLEXÍVEL - MANGUEIRA CORRUGADA LEVE - DIAM. 32MM</t>
  </si>
  <si>
    <t>ELETRODUTO PVC FLEXÍVEL - MANGUEIRA CORRUGADA REFORÇADA - DIAM. 40MM</t>
  </si>
  <si>
    <t>ELETRODUTO PVC FLEXÍVEL - MANGUEIRA CORRUGADA REFORÇADA - DIAM. 50MM</t>
  </si>
  <si>
    <t>ELETRODUTO PVC FLEXÍVEL - MANGUEIRA CORRUGADA REFORÇADA - DIAM. 60MM</t>
  </si>
  <si>
    <t>ELETRODUTO PVC FLEXÍVEL - MANGUEIRA CORRUGADA REFORÇADA - DIAM. 75MM</t>
  </si>
  <si>
    <t>ELETRODUTO DE PVC RIGIDO DIAMETRO 1/2"</t>
  </si>
  <si>
    <t>ELETRODUTO DE PVC RIGIDO DIAMETRO 3/4"</t>
  </si>
  <si>
    <t>ELETRODUTO DE PVC RIGIDO DIAMETRO 1"</t>
  </si>
  <si>
    <t>ELETRODUTO DE PVC RIGIDO DIAMETRO 1.1/2"</t>
  </si>
  <si>
    <t>071204</t>
  </si>
  <si>
    <t>ELETRODUTO DE PVC RIGIDO DIAMETRO 1.1/4"</t>
  </si>
  <si>
    <t>ELETRODUTO DE PVC RIGIDO DIAMETRO 2"</t>
  </si>
  <si>
    <t>ELETRODUTO DE PVC RIGIDO DIAMETRO 2.1/2"</t>
  </si>
  <si>
    <t>ELETRODUTO DE PVC RIGIDO DIAMETRO 3"</t>
  </si>
  <si>
    <t>ELETRODUTO DE PVC RIGIDO DIAMETRO 4"</t>
  </si>
  <si>
    <t>ELETRODUTO METALICO FLEXIVEL DIAMETRO DIAM.1/2"</t>
  </si>
  <si>
    <t>ELETRODUTO METALICO FLEXIVEL DIAMETRO DIAM.3/4"</t>
  </si>
  <si>
    <t>ELETRODUTO METALICO FLEXIVEL DIAMETRO DIAM. 1"</t>
  </si>
  <si>
    <t>ELETRODUTO EM AÇO ZINCADO DIÂMETRO 1/2"</t>
  </si>
  <si>
    <t>ELETRODUTO EM AÇO ZINCADO DIÂMETRO 3/4"</t>
  </si>
  <si>
    <t>ELETRODUTO EM AÇO ZINCADO DIÂMETRO 1"</t>
  </si>
  <si>
    <t>ELETRODUTO EM AÇO ZINCADO DIÂMETRO 1.1/4"</t>
  </si>
  <si>
    <t>ELETRODUTO EM AÇO ZINCADO DIÂMETRO 1.1/2"</t>
  </si>
  <si>
    <t>ELETRODUTO EM AÇO ZINCADO DIÂMETRO 2"</t>
  </si>
  <si>
    <t>ELETRODUTO EM AÇO ZINCADO DIÂMETRO 2.1/2"</t>
  </si>
  <si>
    <t>ELETRODUTO EM AÇO ZINCADO DIÂMETRO 3"</t>
  </si>
  <si>
    <t>ELETRODUTO EM AÇO ZINCADO DIÂMETRO 4"</t>
  </si>
  <si>
    <t>ELO FUSÍVEL 5 H</t>
  </si>
  <si>
    <t>ELO FUSÍVEL 6 K</t>
  </si>
  <si>
    <t>ELO FUSIVEL 8 K - 15 KV</t>
  </si>
  <si>
    <t>ELO FUSIVEL 10 K - 15 KV</t>
  </si>
  <si>
    <t>ESTICADOR PARA CABO DE AÇO 1/4"</t>
  </si>
  <si>
    <t>EMENDA INTERNA PARA ELETROCALHA (50 X 50 MM)</t>
  </si>
  <si>
    <t>ESPELHO BAQUELITE 4" X 2" 1 FURO RJ-45</t>
  </si>
  <si>
    <t>ESPELHO BAQUELITE 4" X 2" 2 FUROS RJ-45</t>
  </si>
  <si>
    <t>FIO DE COBRE NU 2,5 MM2 (45,05M /KG)</t>
  </si>
  <si>
    <t>FIO DE COBRE NU 4 MM2 (28,00 M/KG)</t>
  </si>
  <si>
    <t>FIO DE COBRE NU 6 MM2 (18,00 M/KG)</t>
  </si>
  <si>
    <t>FIO DE COBRE NU 10 MM2 (11,00 M/KG)</t>
  </si>
  <si>
    <t>FIO ISOLADO PVC 750 V, 2,5 MM2</t>
  </si>
  <si>
    <t>FIO ISOLADO PVC 750 V, 4 MM2</t>
  </si>
  <si>
    <t>FIO ISOLADO PVC 750 V, 6 MM2</t>
  </si>
  <si>
    <t>FIO ISOLADO PVC 750 V, 10 MM2</t>
  </si>
  <si>
    <t>FITA DE AUTO FUSAO, ROLO DE 2,00 M</t>
  </si>
  <si>
    <t>FITA DE AUTO FUSAO, ROLO E 10,00 MM</t>
  </si>
  <si>
    <t>FITA ISOLANTE, ROLO DE 5,00 M</t>
  </si>
  <si>
    <t>FITA ISOLANTE, ROLO DE 10,00 M</t>
  </si>
  <si>
    <t>FITA ISOLANTE, ROLO DE 20,00 M</t>
  </si>
  <si>
    <t>GRAMPO DE ANCORAGEM POLIMÉRICO</t>
  </si>
  <si>
    <t>GRAMPO PARA CABO DE AÇO 1/4"</t>
  </si>
  <si>
    <t>HASTE CANTONEIRA 2,40 M C/CONECTOR</t>
  </si>
  <si>
    <t>IGNITOR S-52 PARA LÂMPADA DE VAPOR METÁLICO 2000 W.</t>
  </si>
  <si>
    <t>INTERRUPTOR BIPOLAR SIMPLES 25-A (P/ AR CONDICIONADO)</t>
  </si>
  <si>
    <t>INTERRUPTOR 1 SEÇÃO (LINHA X OU EQUIVALENTE)</t>
  </si>
  <si>
    <t>INTERRUPTOR 2 SEÇÕES (LINHA X OU EQUIVALENTE)</t>
  </si>
  <si>
    <t>INTERRUPTOR INTERMEDIARIO (FOUR-WAY)</t>
  </si>
  <si>
    <t>INTERRUPTOR PARALELO SIMPLES (1 SECAO)</t>
  </si>
  <si>
    <t>INTERRUPTOR PARALELO DUPLO (2 SECOES)</t>
  </si>
  <si>
    <t>INTERRUPTOR SIMPLES (1 SECAO)</t>
  </si>
  <si>
    <t>INTERRUPTOR SIMPLES (2 SECOES)</t>
  </si>
  <si>
    <t>INTERRUPTOR SIMPLES (3 SECOES)</t>
  </si>
  <si>
    <t>071443</t>
  </si>
  <si>
    <t>INTERRUPTOR DIFERENCIAL RESIDUAL (D.R.) BIPOLAR DE 25A-30mA</t>
  </si>
  <si>
    <t>071451</t>
  </si>
  <si>
    <t>INTERRUPTOR DIFERENCIAL RESIDUAL (D.R.) BIPOLAR DE 40A-30mA</t>
  </si>
  <si>
    <t>INTERRUPTOR DIFERENCIAL RESIDUAL (D.R.) BIPOLAR DE 63A-30mA</t>
  </si>
  <si>
    <t>INTERRUPTOR DIFERENCIAL RESIDUAL (D.R.) TETRAPOLAR DE 25A-30mA</t>
  </si>
  <si>
    <t>INTERRUPTOR DIFERENCIAL RESIDUAL (D.R.) TETRAPOLAR DE 40A-30mA</t>
  </si>
  <si>
    <t>INTERRUPTOR DIFERENCIAL RESIDUAL (D.R.) TETRAPOLAR DE 63A-30mA</t>
  </si>
  <si>
    <t>ISOLADOR EPOXI 25X30 (BUJAO)</t>
  </si>
  <si>
    <t>ISOLADOR EPOXI 30X30 (BUJAO)</t>
  </si>
  <si>
    <t>ISOLADOR EPOXI 40X30 (BUJAO)</t>
  </si>
  <si>
    <t>ISOLADOR EPOXI 50X40 (BUJAO)</t>
  </si>
  <si>
    <t>ISOLADOR EPOXI 60X30 (BUJAO)</t>
  </si>
  <si>
    <t>ISOLADOR EPOXI 60 X 50 (BUJAO)</t>
  </si>
  <si>
    <t>ISOLADOR DE BAQUELITA COM CHAPA DE ENCOSTO</t>
  </si>
  <si>
    <t>ISOLADOR DE BAQUELITE SIMPLES COM SUPORTE E ABRAÇADEIRA METÁLICA 1.1/2"</t>
  </si>
  <si>
    <t>ISOLADOR DE BAQUELITE SIMPLES COM GRAPA PARA CHUMBAR 100 MM</t>
  </si>
  <si>
    <t>ISOLADOR DE BAQUELITE REFORÇADO FIXAÇÃO PARA QUINA DE 90º</t>
  </si>
  <si>
    <t>ISOLADOR DE BAQUELITE SIMPLES COM CALHA</t>
  </si>
  <si>
    <t>ISOLADOR DE ANCORAGEM POLIMÉRICO 15KV</t>
  </si>
  <si>
    <t>ISOLADOR ROLDANA PORCELANA 72 X 72 MM</t>
  </si>
  <si>
    <t>ISOLADOR ROLDANA PORCELANA 76 X 79 MM</t>
  </si>
  <si>
    <t>ISOLADOR ROLDANA PVC PEQUENO (101)</t>
  </si>
  <si>
    <t>ISOLADOR ROLDANA PVC MEDIO (102)</t>
  </si>
  <si>
    <t>ISOLADOR ROLDANA PVC GRANDE (103)</t>
  </si>
  <si>
    <t>ISOLADOR, PINO 15 KV ROSCA 25 MM</t>
  </si>
  <si>
    <t>LAÇO PREFORMADO DE DISTRIBUICAO</t>
  </si>
  <si>
    <t>LAMPADA A VAPOR DE MERCURIO 125 W</t>
  </si>
  <si>
    <t>LAMPADA A VAPOR MERCURIO 250 W</t>
  </si>
  <si>
    <t>LAMPADA A VAPOR MERCURIO 400 W</t>
  </si>
  <si>
    <t>LAMPADA A VAPOR METALICO 2000 W</t>
  </si>
  <si>
    <t>LAMPADA VAPOR METALICO OVOIDE 70 W</t>
  </si>
  <si>
    <t>LAMPADA VAPOR METALICO OVOIDE 150 W</t>
  </si>
  <si>
    <t>LAMPADA VAPOR METALICO OVOIDE 250W</t>
  </si>
  <si>
    <t>LAMPADA VAPOR METALICO OVOIDE 400 W</t>
  </si>
  <si>
    <t>LAMPADA VAPOR METALICO TUBULAR 1000 W</t>
  </si>
  <si>
    <t>LÂMPADA BULBO LED, BASE E27, BIVOLT 8/9 W, 800 A 900 LUMENS, LUZ BRANCA</t>
  </si>
  <si>
    <t>LÂMPADA BULBO LED, BASE E27, BIVOLT 12/15 W, 1000 A 1400 LUMENS, LUZ BRANCA</t>
  </si>
  <si>
    <t>071539</t>
  </si>
  <si>
    <t>LÂMPADA BULBO LED, BASE E27, BIVOLT 17/20 W, 1500 A 1900 LUMENS, LUZ BRANCA</t>
  </si>
  <si>
    <t>071540</t>
  </si>
  <si>
    <t>LÂMPADA BULBO LED, BASE E27, BIVOLT 30 W, 2400 A 3000 LUMENS, LUZ BRANCA</t>
  </si>
  <si>
    <t>LÂMPADA TUBULAR LED, BASE G13, BIVOLT 8/10 W, 900 A 1000 LUMENS, LUZ BRANCA</t>
  </si>
  <si>
    <t>LÂMPADA TUBULAR LED, BASE G13, BIVOLT 26 W, 3900 LUMENS, LUZ BRANCA</t>
  </si>
  <si>
    <t>LAMPADA MISTA DE 160 W</t>
  </si>
  <si>
    <t>LAMPADA MISTA 250 W</t>
  </si>
  <si>
    <t>LAMPADA MISTA 500 W</t>
  </si>
  <si>
    <t>LAMPADA VAPOR DE SODIO OVOIDE 150 W</t>
  </si>
  <si>
    <t>LAMPADA VAPOR DE SODIO (OVOIDE) 250 W</t>
  </si>
  <si>
    <t>LAMPADA VAPOR DE SODIO (OVOIDE) 400W</t>
  </si>
  <si>
    <t>LUMINÁRIA DE EMERGÊNCIA 30 LEDS</t>
  </si>
  <si>
    <t>LUMINÁRIA LED PARA ILUMINAÇÃO PÚBLICA 240W A 280W</t>
  </si>
  <si>
    <t>LUMINÁRIA BLINDADA PARA TETO COM GRADE ( MÉDIA ) - BASE E-27</t>
  </si>
  <si>
    <t>LUMINÁRIA TIPO ARANDELA DE USO INTERNO - BASE E-27</t>
  </si>
  <si>
    <t>LUMINÁRIA TIPO ARANDELA DE USO EXTERNO - BASE E-27</t>
  </si>
  <si>
    <t>LUMINÁRIA TIPO SINALIZADOR PARA 01 LÂMPADA</t>
  </si>
  <si>
    <t>LUMINÁRIA TIPO SINALIZADOR PARA 02 LÂMPADAS</t>
  </si>
  <si>
    <t>LUMINÁRIA TIPO PLAFON DE SOBREPOR REDONDA PARA 02 LÂMPADAS</t>
  </si>
  <si>
    <t>LUMINÁRIA CIRCULAR SEM VIDRO PARA QUADRA ATE 400 W - BASE E-40</t>
  </si>
  <si>
    <t>LUMINÁRIA CIRCULAR COM VIDRO PARA QUADRA ATÉ 400 W - BASE E-40</t>
  </si>
  <si>
    <t>LUMINÁRIA LED CIRCULAR PARA QUADRA 200W</t>
  </si>
  <si>
    <t>071670</t>
  </si>
  <si>
    <t>LUMINÁRIA DE SOBREPOR USO AO TEMPO (TARTARUGA) - BASE E-27</t>
  </si>
  <si>
    <t>LUMINÁRIA TIPO PROJETOR CIRCULAR ATÉ 400 W - BASE E-40</t>
  </si>
  <si>
    <t>LUMINÁRIA TIPO PROJETOR RETANGULAR ATÉ 400 W - BASE E-40</t>
  </si>
  <si>
    <t>LUMINÁRIA TIPO PROJETOR RETANGULAR ATÉ 1000 W - BASE E-40</t>
  </si>
  <si>
    <t>LUMINÁRIA TIPO PROJETOR RETANGULAR ATÉ 2000 W - BASE E-40</t>
  </si>
  <si>
    <t>LUMINÁRIA TIPO SPOT DE SOBREPOR PARA 01 LÂMPADA</t>
  </si>
  <si>
    <t>LUMINÁRIA TIPO SPOT DE SOBREPOR PARA 02 LÂMPADAS</t>
  </si>
  <si>
    <t>LUMINÁRIA LED TIPO PROJETOR RETANGULAR DE 80W A 100W</t>
  </si>
  <si>
    <t>LUVA EM AÇO GALVANIZADO DIÂMETRO 1/2"</t>
  </si>
  <si>
    <t>LUVA EM AÇO GALVANIZADO DIÂMETRO 3/4"</t>
  </si>
  <si>
    <t>LUVA EM AÇO GALVANIZADO DIÂMETRO 1.1/4"</t>
  </si>
  <si>
    <t>LUVA EM AÇO GALVANIZADO DIÂMETRO 1.1/2"</t>
  </si>
  <si>
    <t>LUVA EM AÇO GALVANIZADO DIÂMETRO 2"</t>
  </si>
  <si>
    <t>LUVA EM AÇO GALVANIZADO DIÂMETRO 3"</t>
  </si>
  <si>
    <t>LUVA EM AÇO GALVANIZADO DIÂMETRO 4"</t>
  </si>
  <si>
    <t>LUVA DE REDUÇÃO EM AÇO GALVANIZADO 1.1/2" X 3/4"</t>
  </si>
  <si>
    <t>LUVA EM AÇO ZINCADO DIÂMETRO 1/2"</t>
  </si>
  <si>
    <t>LUVA EM AÇO ZINCADO DIÂMETRO 1"</t>
  </si>
  <si>
    <t>LUVA EM AÇO ZINCADO DIÂMETRO 3/4"</t>
  </si>
  <si>
    <t>LUVA EM AÇO ZINCADO DIÂMETRO 1.1/4"</t>
  </si>
  <si>
    <t>LUVA EM AÇO ZINCADO DIÂMETRO 1.1/2"</t>
  </si>
  <si>
    <t>LUVA EM AÇO ZINCADO DIÂMETRO 2"</t>
  </si>
  <si>
    <t>LUVA EM AÇO ZINCADO DIÂMETRO 2.1/2"</t>
  </si>
  <si>
    <t>LUVA EM AÇO ZINCADO DIÂMETRO 3"</t>
  </si>
  <si>
    <t>LUVA EM AÇO ZINCADO DIÂMETRO 4"</t>
  </si>
  <si>
    <t>LUVA PVC ROSQUEAVEL DIAMETRO 1/2"</t>
  </si>
  <si>
    <t>LUVA PVC ROSQUEAVEL DIAMETRO 3/4"</t>
  </si>
  <si>
    <t>LUVA PVC ROSQUEAVEL DIAMETRO 1"</t>
  </si>
  <si>
    <t>LUVA PVC ROSQUEAVEL DIAMETRO 1.1/4"</t>
  </si>
  <si>
    <t>LUVA PVC ROSQUEAVEL DIAMETRO 1.1/2"</t>
  </si>
  <si>
    <t>LUVA PVC ROSQUEAVEL DIAMETRO 2"</t>
  </si>
  <si>
    <t>LUVA PVC ROSQUEAVEL DIAMETRO 2.1/2"</t>
  </si>
  <si>
    <t>LUVA PVC ROSQUEAVEL DIAMETRO 3"</t>
  </si>
  <si>
    <t>LUVA PVC ROSQUEAVEL DIAMETRO 4"</t>
  </si>
  <si>
    <t>MANILHA-SAPATILHA EM AÇO GALVANIZADO</t>
  </si>
  <si>
    <t>MÃO FRANCESA SIMPLES LARGURA DE 50 MM</t>
  </si>
  <si>
    <t>MAO FRANCESA PLANA DE ACO GALVANIZADO 726 MM</t>
  </si>
  <si>
    <t>MASSA EPOXI CAIXA DE 250 G</t>
  </si>
  <si>
    <t>NIPLE METALICO Fo.Zo. DIAMETRO 1"</t>
  </si>
  <si>
    <t>NIPLE METALICO Fo.Zo. DIAMETRO 1 1/4"</t>
  </si>
  <si>
    <t>NIPLE METALICO Fo.Zo. DIAMETRO 2.1/2"</t>
  </si>
  <si>
    <t>NIPLE METALICO Fo.Zo. DIAMETRO 3"</t>
  </si>
  <si>
    <t>NIPLE METALICO Fo.Zo. DIAMETRO 4"</t>
  </si>
  <si>
    <t>NIPLE DUPLO FERRO GALVANIZADO 2"</t>
  </si>
  <si>
    <t>OLHAL PARA PARAFUSO</t>
  </si>
  <si>
    <t>ORGANIZADOR DE CABOS (GUIA) PARA RACK 19" 1U</t>
  </si>
  <si>
    <t>PADRAO MONOFASICO 10 MM2 H=5 METROS</t>
  </si>
  <si>
    <t>PADRAO MONOFASICO, 10 MM2 H=7 METROS</t>
  </si>
  <si>
    <t>PADRAO TRIFASICO 16 MM2 H=7 METROS</t>
  </si>
  <si>
    <t>PADRAO TRIFASICO, 10 MM2 H=7 METROS</t>
  </si>
  <si>
    <t>PADRAO TRIFASICO 16 MM2 H=5 METROS</t>
  </si>
  <si>
    <t>PADRÃO TRIFASICO 35 MM H=7 METROS</t>
  </si>
  <si>
    <t>PADRÃO TRIFASICO 35 MM H=5 METROS</t>
  </si>
  <si>
    <t>PADRÃO TRIFASICO 25 MM H=7 METROS</t>
  </si>
  <si>
    <t>PADRÃO TRIFASICO 25 MM H=5 METROS</t>
  </si>
  <si>
    <t>PARA RAIOS FRANKLIM 4 PONTAS</t>
  </si>
  <si>
    <t>PARAFUSO CABEÇA ABAULADA (FRANCES) M16 X 45 MM</t>
  </si>
  <si>
    <t>PARAFUSO CABEÇA ABAULADA (FRANCES) M16 X 70 MM</t>
  </si>
  <si>
    <t>PARAFUSO COM PORCA GAIOLA PARA RACK COM 12MM E ROSCA M5</t>
  </si>
  <si>
    <t>PARAFUSO CABEÇA ABAULADA (FRANCES) M16 X 150 MM</t>
  </si>
  <si>
    <t>PARAFUSO DE AJUSTE TIPO DZ ATE 25A</t>
  </si>
  <si>
    <t>PARAFUSO DE AJUSTE TIPO DZ ATE 63A</t>
  </si>
  <si>
    <t>PARAFUSO P/BUCHA S-5</t>
  </si>
  <si>
    <t>PARAFUSO P/BUCHA S-6</t>
  </si>
  <si>
    <t>PARAFUSO P/BUCHA S-8</t>
  </si>
  <si>
    <t>PARAFUSO P/BUCHA S-10</t>
  </si>
  <si>
    <t>PARAFUSO P/BUCHA S-12</t>
  </si>
  <si>
    <t>PARAFUSO SEXTAVADO D = 1/4" X 5/8"</t>
  </si>
  <si>
    <t>PARAFUSO SEXTAVADO D = 3/8" X 3/4"</t>
  </si>
  <si>
    <t>PARAFUSO ROSCA DUPLA ACO GALVANIZADO 16 X 150 C/ PORCAS</t>
  </si>
  <si>
    <t>PATCH PANEL PADRÃO 19" CAT. 6, COM 24 PORTAS</t>
  </si>
  <si>
    <t>PINO ISOLADOR PARA CRUZETA POLIMÉRICA 15 KV, ROSCA 25 MM</t>
  </si>
  <si>
    <t>PORCA QUADRADA DE ACO GALVANIZADO 16 X 2</t>
  </si>
  <si>
    <t>PORCA SEXTAVADA DIAMETRO 1/4"</t>
  </si>
  <si>
    <t>PORCA SEXTAVADA DIAMETRO 5/16"</t>
  </si>
  <si>
    <t>PORCA LOSANGULAR D=1/4"</t>
  </si>
  <si>
    <t>POSTE - ENGASTAMENTO SIMPLES PARA POSTE DE CONCRETO SEÇÃO DUPLO "T"</t>
  </si>
  <si>
    <t>POSTE - ENGASTAMENTO SIMPLES PARA POSTE DE CONCRETO SEÇÃO CIRCULAR</t>
  </si>
  <si>
    <t>POSTE DE CONCRETO DT 10/300 - SEM FUNDAÇÃO/CONCRETO</t>
  </si>
  <si>
    <t>POSTE DE CONCRETO DT 20/1300 - SEM FUNDAÇÃO/CONCRETO</t>
  </si>
  <si>
    <t>POSTE DE CONCRETO DT 20/1500 - SEM FUNDAÇÃO/CONCRETO</t>
  </si>
  <si>
    <t>POSTE DE CONCRETO DT 21/1500 - SEM FUNDAÇÃO/CONCRETO</t>
  </si>
  <si>
    <t>POSTE DE CONCRETO DT 22/1500 - SEM FUNDAÇÃO/CONCRETO</t>
  </si>
  <si>
    <t>POSTE DE CONCRETO DT 23/1300 - SEM FUNDAÇÃO/CONCRETO</t>
  </si>
  <si>
    <t>POSTE DE CONCRETO DT 23/1500 - SEM FUNDAÇÃO/CONCRETO</t>
  </si>
  <si>
    <t>POSTE DE CONCRETO DT 24/1500 - SEM FUNDAÇÃO/CONCRETO</t>
  </si>
  <si>
    <t>POSTE DE CONCRETO DT 25/1500 - SEM FUNDAÇÃO/CONCRETO</t>
  </si>
  <si>
    <t>POSTE DE CONCRETO SC 10/600 - SEM FUNDAÇÃO/CONCRETO</t>
  </si>
  <si>
    <t>POSTE DE CONCRETO SC 11/400 - SEM FUNDAÇÃO/CONCRETO</t>
  </si>
  <si>
    <t>POSTE DE CONCRETO SC 11/600 - SEM FUNDAÇÃO/CONCRETO</t>
  </si>
  <si>
    <t>POSTE DE CONCRETO SC 16/200 - SEM FUNDAÇÃO/CONCRETO</t>
  </si>
  <si>
    <t>POSTE/TRAFO - CAMINHÃO MUNCK 12 TON. (MÍNIMO 4H/DIA)</t>
  </si>
  <si>
    <t>POSTE/TRAFO - GUINDASTE 30 TON.(MÍNIMO 10H/DIA)</t>
  </si>
  <si>
    <t>PROTETOR PARA PARA-RAIO POLIMÉRICO</t>
  </si>
  <si>
    <t>PULSADOR CAMPAINHA</t>
  </si>
  <si>
    <t>072170</t>
  </si>
  <si>
    <t>QUADRO DE DISTRIBUIÇÃO DE EMBUTIR EM PVC CB 12E - 80A</t>
  </si>
  <si>
    <t>QUADRO DE DISTRIBUIÇÃO DE EMBUTIR EM PVC CB 24E - 80A</t>
  </si>
  <si>
    <t>QUADRO DE DISTRIBUIÇÃO DE EMBUTIR EM PVC CB 36E - 80A</t>
  </si>
  <si>
    <t>QUADRO DE DISTRIBUIÇÃO DE EMBUTIR EM PVC CB 48E - 80A</t>
  </si>
  <si>
    <t>QUADRO DE DISTRIBUIÇÃO DE EMBUTIR METÁLICO CB-24E - 150A</t>
  </si>
  <si>
    <t>QUADRO DE DISTRIBUIÇÃO DE EMBUTIR METÁLICO CB-34E - 150A</t>
  </si>
  <si>
    <t>QUADRO DE DISTRIBUIÇÃO DE EMBUTIR METÁLICO CB-44E - 150A</t>
  </si>
  <si>
    <t>QUADRO DE DISTRIBUIÇÃO DE EMBUTIR METÁLICO CB-56E - 225A</t>
  </si>
  <si>
    <t>QUADRO DE DISTRIBUIÇÃO DE EMBUTIR METÁLICO CB-70E - 225A</t>
  </si>
  <si>
    <t>RACK FECHADO DE PISO COM PORTA EM ACRÍLICO - 24 U´S</t>
  </si>
  <si>
    <t>REATOR AFP USO EXTERNO V.METALICO 70 W</t>
  </si>
  <si>
    <t>REATOR AFP USO EXTERNO V.METALICO 150 W</t>
  </si>
  <si>
    <t>REATOR AFP USO EXTERNO V.METALICO 250 W</t>
  </si>
  <si>
    <t>REATOR AFP USO EXTERNO V.METALICO 400 W</t>
  </si>
  <si>
    <t>REATOR AFP USO EXTERNO V.METÁLICO 1000 W.</t>
  </si>
  <si>
    <t>REATOR AFP USO EXTERNO V.METALICO 2000 W</t>
  </si>
  <si>
    <t>REATOR INTERNO V. MERCÚRIO AFP 1 X 125 W</t>
  </si>
  <si>
    <t>REATOR INTERNO V. MERCÚRIO AFP 1 X 400 W</t>
  </si>
  <si>
    <t>REATOR EXTERNO V. MERCÚRIO AFP 1 X 125 W</t>
  </si>
  <si>
    <t>REDUÇÃO A DIREITA 100 X 50 MM PARA ELETROCALHA</t>
  </si>
  <si>
    <t>REDUÇÃO CONCÊNTRICA 100 X 50 MM PARA ELETROCALHA</t>
  </si>
  <si>
    <t>REGUA COM 8 TOMADAS</t>
  </si>
  <si>
    <t>RELE BIMETALICO REGULAGEM 0,63 - 1,00A</t>
  </si>
  <si>
    <t>RELE BIMETALICO REGULAGEM 1,0 - 1,60A</t>
  </si>
  <si>
    <t>RELE BIMETALICO REGULAGEM 1,6 - 2,5A</t>
  </si>
  <si>
    <t>RELE BIMETALICO REGULAGEM 10 - 16A</t>
  </si>
  <si>
    <t>RELE BIMETALICO REGULAGEM 16 - 25A</t>
  </si>
  <si>
    <t>RELE BIMETALICO REGULAGEM 2,5 - 4A</t>
  </si>
  <si>
    <t>RELE BIMETALICO REGULAGEM 20 - 32A</t>
  </si>
  <si>
    <t>RELE BIMETALICO REGULAGEM 25 - 30A</t>
  </si>
  <si>
    <t>RELE BIMETALICO REGULAGEM 32 - 50A</t>
  </si>
  <si>
    <t>RELE BIMETALICO REGULAGEM 4 - 6,3A</t>
  </si>
  <si>
    <t>RELE BIMETALICO REGULAGEM 50 - 63A</t>
  </si>
  <si>
    <t>RELE BIMETALICO REGULAGEM 6,3 - 10A</t>
  </si>
  <si>
    <t>RELE BIMETALICO REGULAGEM 8 - 12,5A</t>
  </si>
  <si>
    <t>RELE FOTO ELETRICO COM BASE</t>
  </si>
  <si>
    <t>SAIDA HORIZONTAL PARA ELETRODUTO D=3/4"</t>
  </si>
  <si>
    <t>SAIDA HORIZONTAL PARA ELETRODUTO D=1"</t>
  </si>
  <si>
    <t>SAIDA VERTICAL PARA ELETRODUTO D=3/4"</t>
  </si>
  <si>
    <t>SAIDA VERTICAL PARA ELETRODUTO D=1"</t>
  </si>
  <si>
    <t>SAPATILHA DE AÇO GALVANIZADO PARA POSTE COM TRANSFORMADOR</t>
  </si>
  <si>
    <t>SELA DE AÇO GALVANIZADA PARA CRUZETA POLIMÉRICA 15 KV</t>
  </si>
  <si>
    <t>SELA AÇO GALVANIZADO PARA CRUZETA POLIMÉRICA 34,5KV</t>
  </si>
  <si>
    <t>SIRENE METALICA ALCANCE 500 M</t>
  </si>
  <si>
    <t>SOQUETE ANTIVIBRATORIO PARA LAMPADA TUBULAR</t>
  </si>
  <si>
    <t>SUPORTE PARA 1 PÉTALA PARA LUMINÁRIA DE ILUMINAÇÃO PÚBLICA</t>
  </si>
  <si>
    <t>SUPORTE PARA 2 PÉTALAS PARA LUMINÁRIA DE ILUMINAÇÃO PÚBLICA</t>
  </si>
  <si>
    <t>SUPORTE PARA 3 PÉTALAS PARA LUMINÁRIA DE ILUMINAÇÃO PÚBLICA</t>
  </si>
  <si>
    <t>SUPORTE PARA 4 PÉTALAS PARA LUMINÁRIA DE ILUMINAÇÃO PÚBLICA</t>
  </si>
  <si>
    <t>SUPORTE PARA TRANSFORMADOR EM POSTE DE CONCRETO CIRCULAR</t>
  </si>
  <si>
    <t>SUP0RTE VERTICAL PARA CANTONEIRA 50 X 50 MM</t>
  </si>
  <si>
    <t>SUPORTE DE AÇO GALVANIZADO PARA FIXAÇÃO DO PÁRA-RAIO POLIMÉRICO</t>
  </si>
  <si>
    <t>SUPORTE Z COMPLETO</t>
  </si>
  <si>
    <t>TE HORIZONTAL PARA ELETROCALHA 50 X 50 MM</t>
  </si>
  <si>
    <t>TE VERTICAL DE DESCIDA PARA ELETROCALHA 50 X 50 MM</t>
  </si>
  <si>
    <t>TAMPA DE ENCAIXE PARA ELETROCALHA DE 50 X 50 MM</t>
  </si>
  <si>
    <t>TAMPA CEGA PARA CONDULETE DE PVC</t>
  </si>
  <si>
    <t>TAMPA CEGA PARA CONDULETE METÁLICO</t>
  </si>
  <si>
    <t>TAMPA CEGA PLÁSTICA 4"X2" COM FURO CENTRAL (PARA TV/SOM...)</t>
  </si>
  <si>
    <t>TAMPA CEGA PLASTICA QUADRADA 4"X4"</t>
  </si>
  <si>
    <t>TAMPA CEGA PLASTICA REDONDA 4"X4"</t>
  </si>
  <si>
    <t>TAMPA CEGA PLASTICA RETANGULAR 4"X2"</t>
  </si>
  <si>
    <t>TAMPA PARA CONDULETE DE PVC PARA 2 INTERRUPTORES</t>
  </si>
  <si>
    <t>TAMPA PARA CONDULETE DE PVC PARA 1 TOMADA</t>
  </si>
  <si>
    <t>TAMPA PARA CONDULETE DE PVC PARA 1 INTERRUPTOR E 1 TOMADA</t>
  </si>
  <si>
    <t>TAMPA DE Fo.Fo. R2 COM BASE</t>
  </si>
  <si>
    <t>TAMPA PARA CONDULETE METÁLICO PARA 1 INTERRUPTOR E 1 TOMADA</t>
  </si>
  <si>
    <t>TAMPA PARA CONDULETE METÁLICO PARA 2 INTERRUPTORES</t>
  </si>
  <si>
    <t>TAMPA PARA CONDULETE METÁLICO PARA 1 INTERRUPTOR</t>
  </si>
  <si>
    <t>TAMPA PARA CONDULETE METÁLICO PARA 1 TOMADA</t>
  </si>
  <si>
    <t>TERMINAL DE PRESSAO 1,5 MM2</t>
  </si>
  <si>
    <t>TERMINAL DE PRESSAO 2,5 MM2</t>
  </si>
  <si>
    <t>TERMINAL DE PRESSAO 4 MM2</t>
  </si>
  <si>
    <t>TERMINAL DE PRESSAO 6 MM2</t>
  </si>
  <si>
    <t>TERMINAL DE PRESSAO 10 MM2</t>
  </si>
  <si>
    <t>TERMINAL DE PRESSAO 16 MM2</t>
  </si>
  <si>
    <t>TERMINAL DE PRESSAO 25 MM2</t>
  </si>
  <si>
    <t>TERMINAL DE PRESSAO 35 MM2</t>
  </si>
  <si>
    <t>TERMINAL DE PRESSAO 50 MM2</t>
  </si>
  <si>
    <t>TERMINAL DE PRESSAO 70 MMM2</t>
  </si>
  <si>
    <t>TERMINAL DE PRESSAO 95 MM2</t>
  </si>
  <si>
    <t>TERMINAL DE PRESSAO 120 MM2</t>
  </si>
  <si>
    <t>TERMINAL DE PRESSAO 150 MM2</t>
  </si>
  <si>
    <t>TOMADA LOGICA RJ-45 TIPO KEYSTONE JACK, CAT. 6</t>
  </si>
  <si>
    <t>TERMINAL PARA ELETROCALHA 50 X 50 MM</t>
  </si>
  <si>
    <t>TOMADA HEXAGONAL 2P + T - 10A - 250V (LINHA X OU EQUIVALENTE)</t>
  </si>
  <si>
    <t>TOMADA HEXAGONAL 2P + T - 20A - 250V (LINHA X OU EQUIVALENTE)</t>
  </si>
  <si>
    <t>TOMADA HEXAGONAL 2P + T - 10A - 250V</t>
  </si>
  <si>
    <t>TOMADA HEXAGONAL DUPLA 2P + T - 10A - 250V</t>
  </si>
  <si>
    <t>TOMADA HEXAGONAL 2P + T - 20A - 250V</t>
  </si>
  <si>
    <t>TOMADA TELEFÔNICA RJ-11</t>
  </si>
  <si>
    <t>TOMADA LÓGICA RJ-45 CAT. 6 (LINHA X OU EQUIVALENTE)</t>
  </si>
  <si>
    <t>TRANSFORMADOR TRIFASICO 300 KVA,13,8 KV - SECO</t>
  </si>
  <si>
    <t>TRANSFORMADOR TRIFASICO 500 KVA, 13,8 KV - SECO</t>
  </si>
  <si>
    <t>TRANSFORMADOR DE CORRENTE RELAÇÃO 200:5 A</t>
  </si>
  <si>
    <t>TRANSFORMADOR DE CORRENTE RELAÇÃO 400:5 A</t>
  </si>
  <si>
    <t>TRANSFORMADOR DE CORRENTE RELAÇÃO 600:5 A</t>
  </si>
  <si>
    <t>TRANSFORMADOR DE CORRENTE RELAÇÃO 800:5 A</t>
  </si>
  <si>
    <t>TRILHO OU SUPORTE PARA BORNE TERMINAL</t>
  </si>
  <si>
    <t>TUBO FERRO GALVANIZADO DIAM. 1.1/2"</t>
  </si>
  <si>
    <t>VERGALHAO ROSCA TOTAL D=1/4"</t>
  </si>
  <si>
    <t>VERGALHAO ROSCA TOTAL D=5/16"</t>
  </si>
  <si>
    <t>VASO SANITÁRIO PARA PcD SEM ABERTURA FRONTAL (1ª LINHA)</t>
  </si>
  <si>
    <t>BACIA TURCA COM TUBO DE LIGAÇÃO</t>
  </si>
  <si>
    <t>ANEL DE VEDAÇÃO PARA VASO SANITÁRIO</t>
  </si>
  <si>
    <t>CAIXA DE DESCARGA EXTERNA</t>
  </si>
  <si>
    <t>TUBO DE DESCIDA PARA CAIXA DE DESCARGA ( LONGO 1 1/4" )</t>
  </si>
  <si>
    <t>TUBO PARA VÁLVULA DE DESCARGA ( CURTO 1.1/4" )</t>
  </si>
  <si>
    <t>CONJUNTO DE FIXACAO P/VASO SANITARIO (PAR)</t>
  </si>
  <si>
    <t>PORTA PAPEL HIGIÊNICO EM LOUÇA - EMBUTIR</t>
  </si>
  <si>
    <t>PORTA PAPEL HIGIÊNICO EM METAL/ACABAMENTO CROMADO</t>
  </si>
  <si>
    <t>DISPENSER PLASTICO PARA PAPEL HIGIÊNICO DE 300 A 600 M</t>
  </si>
  <si>
    <t>LAVATÓRIO COM COLUNA SUSPENSA - 45X35 CM (MEDIDAS APROXIMADAS)</t>
  </si>
  <si>
    <t>FIXACAO P/LAVATORIO (PAR)</t>
  </si>
  <si>
    <t>LIGAÇÃO FLEXÍVEL METÁLICA DIAM.1/2"(ENGATE)</t>
  </si>
  <si>
    <t>LIGAÇÃO FLEXÍVEL PVC DIAM.1/2" (ENGATE)</t>
  </si>
  <si>
    <t>SIFAO PARA LAVATORIO METALICO DIAM.1"X1.1/2"</t>
  </si>
  <si>
    <t>SIFAO PARA LAVATORIO PVC DIAM.1"X1.1/2"</t>
  </si>
  <si>
    <t>SIFAO FLEXIVEL UNIVERSAL (SANFONADO) EM PVC PARA LAVATORIO</t>
  </si>
  <si>
    <t>SIFAO PARA LAVATORIO PVC CROMADO DIAM.1"X1.1/2"</t>
  </si>
  <si>
    <t>SIFAO FLEXIVEL UNIVERSAL (SANFONADO) EM PVC CROMADO PARA LAVATORIO</t>
  </si>
  <si>
    <t>TORNEIRA DE MESA PARA LAVATÓRIO DIÂMETRO DE 1/2"</t>
  </si>
  <si>
    <t>VALVULA PARA LAVATORIO OU BEBEDOURO METALICO DIAMETRO 1"</t>
  </si>
  <si>
    <t>CUBA DE LOUÇA DE EMBUTIR REDONDA (D = 36 CM)</t>
  </si>
  <si>
    <t>CUBA DE LOUÇA DE EMBUTIR OVAL MÉDIA (48,5 X 37,5 CM - MEDIDAS APROXIMADAS)</t>
  </si>
  <si>
    <t>KIT DE FIXAÇÃO PARA MICTORIO DE LOUCA (ESPUDE,CONEXÃO ENTR.PARAFUSOS)</t>
  </si>
  <si>
    <t>SIFÃO METÁLICO 1 1/2" X 2" P/MICTÓRIO</t>
  </si>
  <si>
    <t>VÁLVULA PVC DE 1" P/MICTÓRIO TIPO COCHO</t>
  </si>
  <si>
    <t>PIA MÁRMORE/GRANITO SINTÉTICO 1,20X0,54 M</t>
  </si>
  <si>
    <t>PIA MÁRMORE/GRANITO SINTÉTICO 2,00 X 0,54 M</t>
  </si>
  <si>
    <t>TORNEIRA DE MESA PARA PIA DIÂMETRO DE 1/2" - BICA MÓVEL</t>
  </si>
  <si>
    <t>SIFAO PARA PIA 1.1/2" X 2" METAL</t>
  </si>
  <si>
    <t>SIFAO PARA PIA 1.1/2" X 2" PVC</t>
  </si>
  <si>
    <t>SIFAO PARA PIA 1.1/2"X2" PVC CROMADO</t>
  </si>
  <si>
    <t>VALVULA PARA PIA TIPO AMERICANA DIAMETRO 3.1/2" (METALICA)</t>
  </si>
  <si>
    <t>CUBA INOX 56X34X17CM E=0,6MM-AÇO 304 (CUBA Nº2)</t>
  </si>
  <si>
    <t>CUBA INOX 35X40X15CM E=0,6MM-AÇO 304 (CUBA Nº 3)</t>
  </si>
  <si>
    <t>CUBA INOX 46X30X15CM E=0,6MM-AÇO 304 (CUBA Nº 1)</t>
  </si>
  <si>
    <t>CUBA INOX 50X40X20CM E=0,7MM-AÇO 304</t>
  </si>
  <si>
    <t>TANQUE (PANELAO) INOX 60 X 70 X 40 CM CH.18</t>
  </si>
  <si>
    <t>CHUVEIRO ELÉTRICO EM PVC COM BRAÇO METÁLICO</t>
  </si>
  <si>
    <t>CHUVEIRO PVC COM BRACO DE PVC (DUCHA FRIA)</t>
  </si>
  <si>
    <t>CHUVEIRO METÁLICO COM BRAÇO METÁLICO (DUCHA FRIA)</t>
  </si>
  <si>
    <t>CABIDE TIPO GANCHO EM LOUÇA</t>
  </si>
  <si>
    <t>PORTA TOALHA HASTE LONGA EM METAL/ACABAMENTO CROMADO</t>
  </si>
  <si>
    <t>PORTA TOALHA HASTE CURTA EM METAL/ACABAMENTO CROMADO</t>
  </si>
  <si>
    <t>DISPENSER PLASTICO PARA PAPEL TOALHA</t>
  </si>
  <si>
    <t>MEIA SABONETEIRA EM LOUÇA DE EMBUTIR</t>
  </si>
  <si>
    <t>SABONETEIRA EM METAL / ACABAMENTO CROMADO</t>
  </si>
  <si>
    <t>DISPENSER PLÁSTICO PARA SABONETE LIQUIDO OU ALCOOL GEL</t>
  </si>
  <si>
    <t>FILTRO CENTRAL EM AÇO INOX 304 VAZÃO DE 3.000 L/H</t>
  </si>
  <si>
    <t>TANQUE MARMORE/GRANITO SINTÉTICO C/UMA CUBA E 1 BATEDOR</t>
  </si>
  <si>
    <t>TANQUE MARMORE/GRANITO SINTÉTICO C/DUAS CUBAS E 1 BATEDOR</t>
  </si>
  <si>
    <t>080810</t>
  </si>
  <si>
    <t>TORNEIRA DE PAREDE PARA TANQUE COM AREJADOR DIÂMETRO DE 1/2" E 3/4"</t>
  </si>
  <si>
    <t>TORNEIRA DE JARDIM COM BICO PARA MANGUEIRA DIÂMETRO DE 1/2" E 3/4"</t>
  </si>
  <si>
    <t>SIFÃO METÁLICO PARA TANQUE DE 1 1/4" X 1 1/2"</t>
  </si>
  <si>
    <t>SIFAO PARA TANQUE 1" X 1.1/2" - PVC</t>
  </si>
  <si>
    <t>TUBO DE DESPEJO P/ VÁLVULA (PIA/TANQUE)</t>
  </si>
  <si>
    <t>VÁLVULA PARA TANQUE METÁLICA DIAM. 1" SEM LADRAO</t>
  </si>
  <si>
    <t>TAMPA T-5 ARTICULADA 20X20</t>
  </si>
  <si>
    <t>REGISTRO DE GAVETA BRUTO DIAMETRO 1.1/4"</t>
  </si>
  <si>
    <t>REGISTRO DE GAVETA BRUTO DIAMETRO 1.1/2"</t>
  </si>
  <si>
    <t>REGISTRO DE GAVETA BRUTO DIAMETRO 2"</t>
  </si>
  <si>
    <t>REGISTRO DE GAVETA BRUTO DIAMETRO 2.1/2"</t>
  </si>
  <si>
    <t>REGISTRO DE GAVETA BRUTO DIAMETRO 3"</t>
  </si>
  <si>
    <t>REGISTRO DE GAVETA BRUTO DIAMETRO 4"</t>
  </si>
  <si>
    <t>REGISTRO DE GAVETA C/CANOPLA DIAMETRO 1/2"</t>
  </si>
  <si>
    <t>REGISTRO DE GAVETA C/CANOPLA DIAMETRO 3/4"</t>
  </si>
  <si>
    <t>REGISTRO DE GAVETA C/CANOPLA DIAMETRO 1"</t>
  </si>
  <si>
    <t>REGISTRO DE GAVETA C/CANOPLA DIAMETRO 1.1/4"</t>
  </si>
  <si>
    <t>REGISTRO DE GAVETA C/CANOPLA DIAMETRO 1.1/2"</t>
  </si>
  <si>
    <t>REGISTRO DE PRESSAO C/CANOPLA CROMADO DIAM.1/2"</t>
  </si>
  <si>
    <t>REGISTRO DE PRESSAO C/CANOPLA CROMADA DIAM.3/4"</t>
  </si>
  <si>
    <t>REGISTRO DE ESFERA METAL DIAMETRO 1.1/4"</t>
  </si>
  <si>
    <t>REGISTRO DE ESFERA METAL DIAMETRO 1.1/2"</t>
  </si>
  <si>
    <t>REGISTRO DE ESFERA METAL DIAMETRO 2"</t>
  </si>
  <si>
    <t>REGISTRO DE ESFERA METAL DIAMETRO 2.1/2"</t>
  </si>
  <si>
    <t>REGISTRO DE ESFERA METAL DIAMETRO 3"</t>
  </si>
  <si>
    <t>REGISTRO DE ESFERA METAL DIAMETRO 4"</t>
  </si>
  <si>
    <t>TUBO SOLDAVEL PVC MARROM DIAM. 60 MM</t>
  </si>
  <si>
    <t>TUBO SOLDAVEL PVC MARROM DIAM. 75 MM</t>
  </si>
  <si>
    <t>TUBO SOLDAVEL PVC MARROM DIAM. 85 MM</t>
  </si>
  <si>
    <t>TUBO SOLDAVEL PVC MARROM DIAM. 110 MM</t>
  </si>
  <si>
    <t>ADAPTADOR SOLDÁVEL COM FLANGES LIVRES PARA CAIXA D'ÁGUA 25X3/4"</t>
  </si>
  <si>
    <t>ADAPTADOR SOLDÁVEL COM FLANGES LIVRES PARA CAIXA D'ÁGUA 32X1"</t>
  </si>
  <si>
    <t>ADAPTADOR SOLDÁVEL COM FLANGES LIVRES PARA CAIXA D'ÁGUA 40X1.1/4"</t>
  </si>
  <si>
    <t>ADAPTADOR SOLDÁVEL CURTO COM BOLSA E ROSCA PARA REGISTRO 20X1/2"</t>
  </si>
  <si>
    <t>ADAPTADOR SOLDÁVEL CURTO C/ BOLSA E ROSCA PARA REGISTRO 25X3/4"</t>
  </si>
  <si>
    <t>ADAPTADOR SOLDÁVEL CURTO C/ BOLSA E ROSCA PARA REGISTRO 32X1"</t>
  </si>
  <si>
    <t>ADAPTADOR SOLDÁVEL CURTO C/ BOLSA E ROSCA PARA REGISTRO 40X1 1/4"</t>
  </si>
  <si>
    <t>ADAPTADOR SOLDÁVEL CURTO COM BOLSA E ROSCA PARA REGISTRO 50MMX1.1/2"</t>
  </si>
  <si>
    <t>ADAPTADOR SOLDÁVEL CURTO C/ BOLSA E ROSCA PARA REGISTRO 60X2"</t>
  </si>
  <si>
    <t>ADAPTADOR SOLDAVEL CURTO COM BOLSA E ROSCA PARA REGISTRO 75X2.1/2"</t>
  </si>
  <si>
    <t>ADAPTADOR SOLDAVEL CURTO C/ BOLSA E ROSCA PARA REGISTRO 85 X 3"</t>
  </si>
  <si>
    <t>ADAPTADOR SOLDAVEL CURTO COM BOLSA E ROSCA PARA REGISTRO 110 X 4"</t>
  </si>
  <si>
    <t>ADAPTADOR PVC COM JUNTA ELASTICA PARA SIFAO METÁLICO 40MM X 1.1/2"</t>
  </si>
  <si>
    <t>ADAPTADOR PVC PARA SIFÃO PVC 40 MM X 1.1/4"</t>
  </si>
  <si>
    <t>ADAPTADOR PARA VÁLVULA DE PIA, LAVATÓRIO E TANQUE 40 MM</t>
  </si>
  <si>
    <t>LUVA SOLDAVEL DIAMETRO 20 mm</t>
  </si>
  <si>
    <t>LUVA SOLDAVEL DIAMETRO 25 mm</t>
  </si>
  <si>
    <t>LUVA SOLDAVEL DIAMETRO 32 mm</t>
  </si>
  <si>
    <t>LUVA SOLDAVEL DIAMETRO 40 mm</t>
  </si>
  <si>
    <t>LUVA SOLDAVEL DIAMETRO 50 mm</t>
  </si>
  <si>
    <t>LUVA SOLDAVEL DIAMETRO 60 mm</t>
  </si>
  <si>
    <t>LUVA SOLDAVEL DIAMETRO 75 mm</t>
  </si>
  <si>
    <t>LUVA SOLDAVEL DIAMETRO 85 mm</t>
  </si>
  <si>
    <t>LUVA SOLDAVEL DIAMETRO 110 mm</t>
  </si>
  <si>
    <t>LUVA DE REDUCAO SOLDAVEL DIAMETRO 25 X 20 mm</t>
  </si>
  <si>
    <t>LUVA DE REDUÇÃO SOLDÁVEL COM ROSCA 25X1/2"</t>
  </si>
  <si>
    <t>LUVA DE REDUCAO SOLDAVEL DIAMETRO 32 X 25 mm</t>
  </si>
  <si>
    <t>LUVA SOLDAVEL C/ROSCA DIAMETRO 20 X 1/2"</t>
  </si>
  <si>
    <t>LUVA SOLDAVEL C/ROSCA DIAMETRO 25 X 3/4"</t>
  </si>
  <si>
    <t>LUVA SOLDAVEL C/ROSCA DIAMETRO 32 X 1"</t>
  </si>
  <si>
    <t>LUVA SOLDAVEL C/ROSCA DIAMETRO 40 X 1.1/4"</t>
  </si>
  <si>
    <t>LUVA SOLDAVEL C/ROSCA DIAMETRO 50 X 1.1/2"</t>
  </si>
  <si>
    <t>LUVA DE REDUÇÃO SOLDAVEL COM BUCHA DE LATAO 20 X 1/2" (AZUL)</t>
  </si>
  <si>
    <t>LUVA DE REDUÇÃO SOLDÁVEL COM BUCHA LATAO 25X1/2"</t>
  </si>
  <si>
    <t>LUVA DE REDUÇÃO SOLDAVEL COM BUCHA DE LATAO 25 X 3/4" (AZUL)</t>
  </si>
  <si>
    <t>BUCHA DE REDUÇÃO SOLDAVEL CURTA 25 X 20 MM</t>
  </si>
  <si>
    <t>BUCHA DE REDUCAO SOLDÁVEL CURTA 32 X 25 MM</t>
  </si>
  <si>
    <t>BUCHA DE REDUÇÃO SOLDAVEL CURTA 40 X 32 MM</t>
  </si>
  <si>
    <t>BUCHA DE REDUCAO SOLDAVEL CURTO 50 X 40 mm</t>
  </si>
  <si>
    <t>BUCHA DE REDUCAO SOLDÁVEL CURTA 60 X 50 mm</t>
  </si>
  <si>
    <t>BUCHA DE REDUCAO SOLDAVEL CURTA 75 X 60 mm</t>
  </si>
  <si>
    <t>BUCHA DE REDUCAO SOLDAVEL CURTA 85 X 75 mm</t>
  </si>
  <si>
    <t>BUCHA DE REDUCAO SOLDAVEL CURTA 110 X 85 mm</t>
  </si>
  <si>
    <t>BUCHA DE REDUÇÃO SOLDAVEL LONGA 32 X 20 MM</t>
  </si>
  <si>
    <t>BUCHA DE REDUCAO SOLDÁVEL LONGA 40 X 20 MM</t>
  </si>
  <si>
    <t>BUCHA DE REDUÇÃO SOLDAVEL LONGA 40 X 25 MM</t>
  </si>
  <si>
    <t>BUCHA DE REDUCAO SOLDÁVEL LONGA 50 X 20 mm</t>
  </si>
  <si>
    <t>BUCHA DE REDUCAO SOLDAVEL LONGA 50 X 25 mm</t>
  </si>
  <si>
    <t>BUCHA DE REDUCAO SOLDAVEL LONGA 50 X 32 mm</t>
  </si>
  <si>
    <t>BUCHA DE REDUCAO SOLDAVEL LONGA 60 X 25 mm</t>
  </si>
  <si>
    <t>BUCHA DE REDUCAO SOLDAVEL LONGA 60 X 32 mm</t>
  </si>
  <si>
    <t>BUCHA DE REDUCAO SOLDAVEL LONGA 60 X 40 mm</t>
  </si>
  <si>
    <t>BUCHA DE REDUCAO SOLDAVEL LONGA 60 X 50 mm</t>
  </si>
  <si>
    <t>BUCHA DE REDUÇÃO SOLDÁVEL LONGA 75 X 50 MM</t>
  </si>
  <si>
    <t>BUCHA DE REDUÇÃO SOLDÁVEL LONGA 110 X 60 MMM</t>
  </si>
  <si>
    <t>NIPLE COM ROSCA DIAMETRO 1/2"</t>
  </si>
  <si>
    <t>NIPLE COM ROSCA DIAMETRO 3/4"</t>
  </si>
  <si>
    <t>NIPLE COM ROSCA DIAMETRO 1"</t>
  </si>
  <si>
    <t>NIPLE COM ROSCA DIAMETRO 1.1/4"</t>
  </si>
  <si>
    <t>NIPLE COM ROSCA DIAMETRO 1.1/2"</t>
  </si>
  <si>
    <t>NIPLE COM ROSCA DIAMETRO 2"</t>
  </si>
  <si>
    <t>NIPLE COM ROSCA DIAMETRO 2.1/2"</t>
  </si>
  <si>
    <t>NIPLE COM ROSCA DIAMETRO 3"</t>
  </si>
  <si>
    <t>NIPLE COM ROSCA DIAMETRO 4"</t>
  </si>
  <si>
    <t>CAP PVC ROSCAVEL DIAMETRO 1/2" (20 MM)</t>
  </si>
  <si>
    <t>CAP PVC ROSCAVEL DIAMETRO 3/4" (25 mm)</t>
  </si>
  <si>
    <t>CAP PVC ROSCAVEL DIAMETRO 1" (32 MM)</t>
  </si>
  <si>
    <t>CAP PVC ROSCAVEL DIAMETRO 1.1/4" (40 MM)</t>
  </si>
  <si>
    <t>CAP PVC ROSCAVEL DIAMETRO 1.1/2" (50 MM)</t>
  </si>
  <si>
    <t>CAP PVC ROSCAVEL DIAMETRO 2" (60 MM)</t>
  </si>
  <si>
    <t>CAP PVC SOLDAVEL 20 mm</t>
  </si>
  <si>
    <t>CAP PVC SOLDAVEL DIAMETRO 25 mm</t>
  </si>
  <si>
    <t>CAP PVC SOLDAVEL 32 mm</t>
  </si>
  <si>
    <t>CAP PVC SOLDAVEL DIAMETRO 40 mm</t>
  </si>
  <si>
    <t>CAP PVC SOLDAVEL DIAMETRO 50 mm</t>
  </si>
  <si>
    <t>CAP PVC SOLDAVEL DIAMETRO 60 mm</t>
  </si>
  <si>
    <t>CAP PVC SOLDAVEL DIAMETRO 75 mm</t>
  </si>
  <si>
    <t>CAP PVC SOLDAVEL DIAMETRO 85 mm</t>
  </si>
  <si>
    <t>CAP PVC SOLDAVEL DIAMETRO 110 mm</t>
  </si>
  <si>
    <t>JOELHO 45 GRAUS SOLDAVEL 20 MM</t>
  </si>
  <si>
    <t>JOELHO 45 GRAUS SOLDAVEL 25 MM</t>
  </si>
  <si>
    <t>JOELHO 45 GRAUS SOLDAVEL 32 MM</t>
  </si>
  <si>
    <t>JOELHO 45 GRAUS SOLDAVEL 40 MM</t>
  </si>
  <si>
    <t>JOELHO 45 GRAUS SOLDAVEL 50 MM</t>
  </si>
  <si>
    <t>JOELHO 45 GRAUS SOLDAVEL 60 MM</t>
  </si>
  <si>
    <t>081307</t>
  </si>
  <si>
    <t>JOELHO 45 GRAUS SOLDAVEL 75 MM</t>
  </si>
  <si>
    <t>JOELHO 45 GRAUS SOLDAVEL 85 MM</t>
  </si>
  <si>
    <t>JOELHO 45 GRAUS SOLDAVEL 110 MM</t>
  </si>
  <si>
    <t>JOELHO 90 GRAUS SOLDAVEL DIAMETRO 20 MM</t>
  </si>
  <si>
    <t>081321</t>
  </si>
  <si>
    <t>JOELHO 90 GRAUS SOLDAVEL DIAMETRO 25 MM</t>
  </si>
  <si>
    <t>JOELHO 90 GRAUS SOLDAVEL DIAMETRO 32 MM (1")</t>
  </si>
  <si>
    <t>JOELHO 90 GRAUS SOLDAVEL DIAMETRO 40 mm (1.1/4")</t>
  </si>
  <si>
    <t>JOELHO 90 GRAUS SOLDAVEL 50 mm (MARROM)</t>
  </si>
  <si>
    <t>JOELHO 90 GRAUS SOLDAVEL DIAMETRO 60 mm</t>
  </si>
  <si>
    <t>081326</t>
  </si>
  <si>
    <t>JOELHO 90 GRAUS SOLDAVEL DIAMETRO 75 mm</t>
  </si>
  <si>
    <t>JOELHO 90 GRAUS SOLDAVEL DIAMETRO 85 mm</t>
  </si>
  <si>
    <t>JOELHO 90 GRAUS SOLDAVEL DIAMETRO 110 mm (MARROM)</t>
  </si>
  <si>
    <t>JOELHO DE REDUÇÃO 90 GRAUS SOLDAVEL DIAM. 32 MM X 25 MM</t>
  </si>
  <si>
    <t>JOELHO 90 GRAUS ROSCAVEL 1/2" (MARROM)</t>
  </si>
  <si>
    <t>JOELHO 90 GRAUS ROSCAVEL DIAMETRO 3/4"</t>
  </si>
  <si>
    <t>JOELHO 90 GRAUS ROSCAVEL DIAMETRO 1"</t>
  </si>
  <si>
    <t>JOELHO 90 GRAUS SOLDAVEL/ROSCAVEL DIAM.20 X 1/2"</t>
  </si>
  <si>
    <t>JOELHO 90 GRAUS SOLDAVEL/ROSCAVEL 25 X 3/4"</t>
  </si>
  <si>
    <t>JOELHO DE REDUCAO 90 GRAUS SOLDÁVEL COM BUCHA LATAO 25X1/2"</t>
  </si>
  <si>
    <t>JOELHO DE REDUCAO 90 GRAUS SOLDAVEL/ROSCAVEL DIAM. 25X1/2"</t>
  </si>
  <si>
    <t>JOELHO 90 GRAUS SOLDAVEL COM BUCHA DE LATAO 20 X 1/2"</t>
  </si>
  <si>
    <t>081369</t>
  </si>
  <si>
    <t>JOELHO 90 GRAUS SOLDAVEL COM BUCHA DE LATAO 25 X 3/4"</t>
  </si>
  <si>
    <t>JOELHO DE REDUCAO 90 GRAUS COM ROSCA E BUCHA LATAO 3/4"X1/2"</t>
  </si>
  <si>
    <t>JOELHO DE REDUCAO 90 GRAUS SOLDÁVEL DIAM. 25 MM X 20 MM</t>
  </si>
  <si>
    <t>JOELHO 90 GRAUS C/ROSCA E BUCHA LATAO DIAM.1/2"</t>
  </si>
  <si>
    <t>JOELHO 90 GRAUS C/ROSCA E BUCHA LATAO DIAM. 3/4</t>
  </si>
  <si>
    <t>TE 90 GRAUS SOLDAVEL DIAMETRO 20 MM</t>
  </si>
  <si>
    <t>TE 90 GRAUS SOLDAVEL DIAMETRO 25 MM</t>
  </si>
  <si>
    <t>TE 90 GRAUS SOLDAVEL DIAMETRO 32 MM</t>
  </si>
  <si>
    <t>TE 90 GRAUS SOLDAVEL DIAMETRO 40 MM</t>
  </si>
  <si>
    <t>TE 90 GRAUS SOLDAVEL DIAMETRO 50 MM</t>
  </si>
  <si>
    <t>TE 90 GRAUS SOLDAVEL DIMETRO 60 MM</t>
  </si>
  <si>
    <t>TE 90 GRAUS SOLDAVEL DIAMETRO 75 MM</t>
  </si>
  <si>
    <t>TE 90 GRAUS SOLDAVEL DIAMETRO 85 MM</t>
  </si>
  <si>
    <t>TE 90 GRAUS SOLDAVEL DIAMETRO 110 MM</t>
  </si>
  <si>
    <t>TE DE REDUCAO 90 GRAUS SOLDAVEL 25 X 20 mm</t>
  </si>
  <si>
    <t>TE REDUCAO 90 GRAUS SOLDAVEL 32 X 25 mm</t>
  </si>
  <si>
    <t>TE REDUCAO 90 GRAUS SOLDAVEL 40 X 32 mm</t>
  </si>
  <si>
    <t>TE DE REDUCAO 90 GRAUS SOLDAVEL 50X20 MM</t>
  </si>
  <si>
    <t>TE REDUCAO 90 GRAUS SOLDAVEL 50 X 25 mm</t>
  </si>
  <si>
    <t>TE REDUCAO 90 GRAUS SOLDAVEL 50 X 32 mm</t>
  </si>
  <si>
    <t>TE REDUCAO 90 GRAUS SOLDAVEL 50 X 40 mm</t>
  </si>
  <si>
    <t>TE DE REDUCAO 90 GRAUS SOLDAVEL 75 X 50 MM</t>
  </si>
  <si>
    <t>TE DE REDUCAO 90 GRAUS SOLDAVEL 85 X 60 MM</t>
  </si>
  <si>
    <t>TE DE REDUCAO 90 GRAUS SOLDAVEL 110 X 60 MM</t>
  </si>
  <si>
    <t>TE 90 GRAUS SOLDAVEL COM ROSCA NA BOLSA CENTRAL 32 X 32 X 3/4"</t>
  </si>
  <si>
    <t>TE 90 GRAUS SOLDAVEL COM ROSCA NA BOLSA CENTRAL 25 X 25 X 1/2"</t>
  </si>
  <si>
    <t>TE 90 GR.SOLD.C/ROSCA NA BOLSA CENT.20X20X1/2"</t>
  </si>
  <si>
    <t>TE 90 GRAUS SOLDAVEL COM ROSCA NA BOLSA CENTRAL 25 X 25 X 3/4"</t>
  </si>
  <si>
    <t>TE 90 GRAUS SOLDAVEL COM BUCHA DE LATAO NA BOLSA CENTRAL 20X20X1/2"</t>
  </si>
  <si>
    <t>081444</t>
  </si>
  <si>
    <t>TE 90 GRAUS SOLDAVEL COM BUCHA DE LATAO NA BOLSA CENTRAL 25X25X3/4"</t>
  </si>
  <si>
    <t>TE 90 GRAUS SOLDAVEL COM BUCHA DE LATÃO NA BOLSA CENTRAL 25 X 25 X 1/2"</t>
  </si>
  <si>
    <t>UNIAO SOLDAVEL DIAMETRO 20 mm</t>
  </si>
  <si>
    <t>UNIAO SOLDAVEL DIAMETRO 25 mm</t>
  </si>
  <si>
    <t>UNIAO SOLDAVEL DIAMETRO 32 mm</t>
  </si>
  <si>
    <t>UNIAO SOLDAVEL DIAMETRO 40 mm</t>
  </si>
  <si>
    <t>UNIAO SOLDAVEL DIAMETRO 50 mm</t>
  </si>
  <si>
    <t>UNIAO SOLDAVEL DIAMETRO 60 mm</t>
  </si>
  <si>
    <t>UNIAO SOLDAVEL DIAMETRO 75 mm</t>
  </si>
  <si>
    <t>ADESIVO PLASTICO - FRASCO 850 G</t>
  </si>
  <si>
    <t>ADESIVO PLASTICO - BISNAGA 75 G</t>
  </si>
  <si>
    <t>SOLUCAO LIMPADORA 200 CM3</t>
  </si>
  <si>
    <t>SOLUCAO LIMPADORA 1000 CM3</t>
  </si>
  <si>
    <t>CURVA 90 GRAUS SOLDAVEL DIAMETRO 20 MM</t>
  </si>
  <si>
    <t>CURVA 90 GRAUS SOLDAVEL DIAMETRO 25 MM</t>
  </si>
  <si>
    <t>CURVA 90 GRAUS SOLDAVEL DIAMETRO 32 MM</t>
  </si>
  <si>
    <t>CURVA 90 GRAUS SOLDAVEL DIAMETRO 40 MM</t>
  </si>
  <si>
    <t>CURVA 90 GRAUS SOLDAVEL DIAMETRO 50 MM</t>
  </si>
  <si>
    <t>CURVA 90 GRAUS SOLDAVEL DIAMETRO 60 MM</t>
  </si>
  <si>
    <t>CURVA 45 GRAUS SOLDAVEL DIAMETRO 50 MM</t>
  </si>
  <si>
    <t>CURVA 45 GRAUS SOLDAVEL DIAMETRO 75 MM</t>
  </si>
  <si>
    <t>CRUZETA SOLDAVEL DIAMETRO 25 mm</t>
  </si>
  <si>
    <t>CRUZETA SOLDAVEL DIAMETRO 50 mm</t>
  </si>
  <si>
    <t>PLUG</t>
  </si>
  <si>
    <t>PLUG PVC COM ROSCA 1/2"</t>
  </si>
  <si>
    <t>BUCHA DE REDUCAO LONGA 50 X 40 MM - (ESGOTO)</t>
  </si>
  <si>
    <t>CAP DIAMETRO 50 MM ESGOTO PRIMARIO</t>
  </si>
  <si>
    <t>CAP DIAMETRO 75 MM ESGOTO PRIMARIO</t>
  </si>
  <si>
    <t>CAP DIAMETRO 100 MM ESGOTO PRIMARIO</t>
  </si>
  <si>
    <t>CORPO CAIXA SIFONADA DIAM. 100 X 100 X 50</t>
  </si>
  <si>
    <t>CORPO CAIXA SIFONADA DIAM. 100 X 150 X 50</t>
  </si>
  <si>
    <t>CORPO CAIXA SIFONADA DIAM. 150 X 150 X 50</t>
  </si>
  <si>
    <t>CORPO CAIXA SIFONADA DIAM. 150 X 185 X 75</t>
  </si>
  <si>
    <t>CORPO CAIXA SIFONADA DIAM. 250 X 172 X 50</t>
  </si>
  <si>
    <t>CORPO CAIXA SIFONADA DIAM. 250 X 230 X 75</t>
  </si>
  <si>
    <t>CORPO RALO SIFONADO CONICO DIAM. 100 X 40</t>
  </si>
  <si>
    <t>CORPO RALO SECO CONICO DIAM. 100 X 40 MM</t>
  </si>
  <si>
    <t>CORPO RALO SECO CILINDRICO 100 X 40</t>
  </si>
  <si>
    <t>081690</t>
  </si>
  <si>
    <t>CORPO RALO SIFONADO CILINDRICO 100 X 40</t>
  </si>
  <si>
    <t>CORPO RALO SIFONADO QUADRADO 100 X 53 X 40</t>
  </si>
  <si>
    <t>PROLONGAMENTO PARA CAIXA SIFONADA 100 MM</t>
  </si>
  <si>
    <t>PROLONGAMENTO PARA CAIXA SIFONADA 150 MM</t>
  </si>
  <si>
    <t>PROLONGAMENTO PARA CAIXA SIFONADA 250 MM</t>
  </si>
  <si>
    <t>CURVA 45 GRAUS DIAMETRO 40 MM (ESGOTO)</t>
  </si>
  <si>
    <t>CURVA 45 GRAUS DIAMETRO 100 MM (ESGOTO)</t>
  </si>
  <si>
    <t>CURVA 90 GRAUS CURTA DIAM. 40 MM (ESGOTO)</t>
  </si>
  <si>
    <t>CURVA 90 GRAUS CURTA DIAM. 50 MM (ESGOTO)</t>
  </si>
  <si>
    <t>CURVA 90 GRAUS CURTA DIAM. 75 MM (ESGOTO)</t>
  </si>
  <si>
    <t>CURVA 90 GRAUS CURTA DIAM. 100 MM (ESGOTO)</t>
  </si>
  <si>
    <t>CURVA 90 GRAUS LONGA DIAM. 40 MM (ESGOTO)</t>
  </si>
  <si>
    <t>CURVA 90 GRAUS LONGA DIAM. 50 MM (ESGOTO)</t>
  </si>
  <si>
    <t>CURVA 90 GRAUS LONGA DIAM. 75 MM (ESGOTO)</t>
  </si>
  <si>
    <t>CURVA 90 GRAUS LONGA DIAM. 100 MM (ESGOTO)</t>
  </si>
  <si>
    <t>GRELHA QUADRADA ACO INOX ROTATIVO DIAM.100 MM</t>
  </si>
  <si>
    <t>081752</t>
  </si>
  <si>
    <t>GRELHA QUADRADA ACO INOX ROTATIVO DIAM.150 MM</t>
  </si>
  <si>
    <t>GRELHA QUADRADA ACO INOX SIMP. DIAM. 100 MM</t>
  </si>
  <si>
    <t>GRELHA QUADRADA ACO INOX SIMPLES DIAM.150 MM</t>
  </si>
  <si>
    <t>GRELHA QUADRADA BRANCA DIAM. 100 MM</t>
  </si>
  <si>
    <t>GRELHA QUADRADA BRANCA DIAM. 150 MM</t>
  </si>
  <si>
    <t>GRELHA QUADRADA CROMADA DIAM. 150 MM</t>
  </si>
  <si>
    <t>GRELHA QUADRADA CROMADA DIAMETRO 100 MM</t>
  </si>
  <si>
    <t>GRELHA REDONDA ACO INOX ROTATIVA DIAM. 100 MM</t>
  </si>
  <si>
    <t>GRELHA REDONDA ACO INOX ROTATIVA DIAM. 150 MM</t>
  </si>
  <si>
    <t>GRELHA REDONDA ACO INOX SIMPLES DIAM. 100 MM</t>
  </si>
  <si>
    <t>GRELHA REDONDA ACO INOX SIMPLES DIAM. 150 MM</t>
  </si>
  <si>
    <t>GRELHA REDONDA BRANCA DIAM. 100 MM</t>
  </si>
  <si>
    <t>GRELHA REDONDA BRANCA DIAM. 150 MM</t>
  </si>
  <si>
    <t>GRELHA REDONDA CROMADA DIAM.100 MM</t>
  </si>
  <si>
    <t>GRELHA REDONDA CROMADA DIAM.150 MM</t>
  </si>
  <si>
    <t>KIT CAVALETE D=25MM P/HIDRÔMETRO 1,5-3,0-5,0 M3/MURETA/CAIXA</t>
  </si>
  <si>
    <t>BOMBA SUBMERSA VIBRATÓRIA</t>
  </si>
  <si>
    <t>CAIXA DE PASSAGEM 40X40X80CM (MEDIDAS INTERNAS) SEM TAMPA</t>
  </si>
  <si>
    <t>TAMPA PARA CAIXA PASSAGEM FERRO FUNDIDO T-33 - TRÁFEGO PESADO</t>
  </si>
  <si>
    <t>CAIXA DE PASSAGEM 60X60X80 CM (MEDIDAS INTERNAS) SEM TAMPA</t>
  </si>
  <si>
    <t>CAIXA DE AREIA 60X60X80CM (MEDIDAS INTERNAS) FUNDO DE BRITA SEM TAMPA</t>
  </si>
  <si>
    <t>CAIXA DE AREIA - LASTRO DE BRITA PARA O FUNDO</t>
  </si>
  <si>
    <t>CAIXA DE AREIA - TAMPA EM GRELHA DE CONCRETO ARMADO 25MPA E=5CM</t>
  </si>
  <si>
    <t>CAIXA DE GORDURA 50 l. CONCRETO PADRÃO GOINFRA IMPERMEABILIZADA</t>
  </si>
  <si>
    <t>CAIXA DE GORDURA 100 L CONCRETO PADRÃO GOINFRA IMPERMEABILIZADA</t>
  </si>
  <si>
    <t>CAIXA DE GORDURA 120 L. CONCRETO PADRÃO GOINFRA IMPERMEABILIZADA</t>
  </si>
  <si>
    <t>CAIXA DE GORDURA 600 L. CONCRETO PADRÃO GOINFRA IMPERMEABILIZADA</t>
  </si>
  <si>
    <t>CAIXA D'AGUA POLIETILENO 500 LTS. COM TAMPA</t>
  </si>
  <si>
    <t>CAIXA D'AGUA POLIETILENO 1000 LTS. COM TAMPA</t>
  </si>
  <si>
    <t>TERMINAL DE VENTILACAO DIAMETRO 50 MM (ESGOTO)</t>
  </si>
  <si>
    <t>TORNEIRA BOIA DIAMETRO (3/4") 20 MM</t>
  </si>
  <si>
    <t>TORNEIRA BOIA DIAMETRO 1" (25 MM )</t>
  </si>
  <si>
    <t>TORNEIRA BOIA DIAMETRO 1.1/4" - 32 MM</t>
  </si>
  <si>
    <t>TORNEIRA BOIA DIAMETRO 1.1/2" (40 MM)</t>
  </si>
  <si>
    <t>TORNEIRA BOIA DIAMETRO 2" (50 MM)</t>
  </si>
  <si>
    <t>JOELHO 45 GRAUS DIAMETRO 40 MM (ESGOTO)</t>
  </si>
  <si>
    <t>JOELHO 45 GRAUS DIAMETRO 50 MM (ESGOTO)</t>
  </si>
  <si>
    <t>JOELHO 45 GRAUS DIAMETRO 75 MM (ESGOTO)</t>
  </si>
  <si>
    <t>JOELHO 45 GRAUS DIAMETRO 100 MM (ESGOTO)</t>
  </si>
  <si>
    <t>JOELHO 90 GRAUS C/ANEL 40 MM</t>
  </si>
  <si>
    <t>JOELHO 90 GRAUS C/ANEL 50 MM</t>
  </si>
  <si>
    <t>JOELHO 90 GRAUS DIAMETRO 40 MM (ESGOTO)</t>
  </si>
  <si>
    <t>JOELHO 90 GRAUS DIAMETRO 50 MM (ESGOTO)</t>
  </si>
  <si>
    <t>JOELHO 90 GRAUS DIAMETRO 75 MM (ESGOTO)</t>
  </si>
  <si>
    <t>JOELHO 90 GRAUS DIAMETRO 100 MM (ESGOTO)</t>
  </si>
  <si>
    <t>JOELHO 90 GRAUS C/VISITA DIAM.100 X 50 MM</t>
  </si>
  <si>
    <t>JUNCAO 45 GRAUS DIAMETRO 40 MM (ESGOTO)</t>
  </si>
  <si>
    <t>JUNCAO INVERTIDA DIAMETRO 75 X 50 MM (ESGOTO)</t>
  </si>
  <si>
    <t>JUNCAO SIMPLES DIAMETRO 50 X 50 MM (ESGOTO)</t>
  </si>
  <si>
    <t>JUNCAO SIMPLES DIAM. 75 X 50 MM (ESGOTO)</t>
  </si>
  <si>
    <t>081972</t>
  </si>
  <si>
    <t>JUNCAO SIMPLES DIAMETRO 75 X 75 MM (ESGOTO)</t>
  </si>
  <si>
    <t>JUNCAO SIMPLES DIAM. 100 X 50 MM (ESGOTO)</t>
  </si>
  <si>
    <t>JUNCAO SIMPLES DIAMETRO 100 X 75 MM (ESGOTO)</t>
  </si>
  <si>
    <t>JUNCAO SIMPLES DIAM. 100 X 100 MM (ESGOTO)</t>
  </si>
  <si>
    <t>JUNÇÃO DUPLA DIAMETRO 75 MM</t>
  </si>
  <si>
    <t>LUVA SIMPLES DIAMETRO 40 MM - (ESGOTO)</t>
  </si>
  <si>
    <t>LUVA SIMPLES DIAMETRO 50 MM - (ESGOTO)</t>
  </si>
  <si>
    <t>LUVA SIMPLES DIAMETRO 75 MM - (ESGOTO)</t>
  </si>
  <si>
    <t>LUVA SIMPLES DIAMETRO 100 mm - (ESGOTO)</t>
  </si>
  <si>
    <t>PORTA GRELHA QUADRADA BRANCO DIAM. 150 MM</t>
  </si>
  <si>
    <t>PORTA GRELHA QUADRADO CROMADO DIAM.150 MM</t>
  </si>
  <si>
    <t>PORTA GRELHA QUADRADO PARA GRELHA QUADRADA DIAM. 100 MM</t>
  </si>
  <si>
    <t>PORTA GRELHA QUADRADA PARA GRELHA REDONDA BRANCA 100 MM (ESGOTO)</t>
  </si>
  <si>
    <t>PORTA GRELHA QUADRADA PARA GRELHA REDONDA CROMADA 100 MM (ESGOTO)</t>
  </si>
  <si>
    <t>PORTA GRELHA REDONDO BRANCO DIAM. 100 MM</t>
  </si>
  <si>
    <t>PORTA GRELHA REDONDO BRANCO DIAM. 150 MM</t>
  </si>
  <si>
    <t>PORTA GRELHA REDONDO CROMADO DIAMETRO 150 MM</t>
  </si>
  <si>
    <t>REDUCAO EXCENTRICA 75 X 50 MM (ESGOTO)</t>
  </si>
  <si>
    <t>REDUCAO EXCENTRICA 100 X 75 MM (ESGOTO)</t>
  </si>
  <si>
    <t>REDUCAO EXCENTRICA 100 X 50 MM (ESGOTO)</t>
  </si>
  <si>
    <t>TAMPA CEGA QUADRADA BRANCA DIAM. 150 MM</t>
  </si>
  <si>
    <t>TAMPA CEGA REDONDA BRANCA DIAM. 100 MM</t>
  </si>
  <si>
    <t>TAMPA CEGA REDONDA ALUMINIO 250 MM</t>
  </si>
  <si>
    <t>TE 90 GRAUS DIAMETRO 40 MM - ESGOTO</t>
  </si>
  <si>
    <t>TE DE INSPECAO DIAMETRO 100 X 75 MM (ESGOTO)</t>
  </si>
  <si>
    <t>TE SANITARIO DIAMETRO 50 X 50 MM (ESGOTO)</t>
  </si>
  <si>
    <t>TE SANITARIO DIAMETRO 75 X 50 MM (ESGOTO)</t>
  </si>
  <si>
    <t>TE SANITARIO DIAMETRO 75 X 75 MM (ESGOTO)</t>
  </si>
  <si>
    <t>TE SANITARIO DIAMETRO 100 X 50 MM (ESGOTO)</t>
  </si>
  <si>
    <t>TE SANITARIO DIAMETRO 100 X 75 MM (ESGOTO)</t>
  </si>
  <si>
    <t>TE SANITARIO DIAMETRO 100 X 100 MM (ESGOTO)</t>
  </si>
  <si>
    <t>TUBO LEVE PVC RIGIDO DIAMETRO 150 MM</t>
  </si>
  <si>
    <t>TUBO LEVE PVC RIGIDO DIAMETRO 200 MM</t>
  </si>
  <si>
    <t>TUBO LEVE PVC RIGIDO DIAMETRO 300 MM</t>
  </si>
  <si>
    <t>TUBO LEVE PVC RIGIDO DIAMETRO 250 MM</t>
  </si>
  <si>
    <t>TUBO RÍGIDO CORRUGADO PARA DRENAGEM DIAMETRO 150 MM</t>
  </si>
  <si>
    <t>TUBO RÍGIDO CORRUGADO PARA DRENAGEM DIAMETRO 100 MM</t>
  </si>
  <si>
    <t>TUBO FERRO GALVANIZADO 1/2"</t>
  </si>
  <si>
    <t>TUBO FERRO GALVANIZADO 3/4"</t>
  </si>
  <si>
    <t>TUBO FERRO GALVANIZADO 1"</t>
  </si>
  <si>
    <t>TUBO FERRO GALVANIZADO 1.1/4"</t>
  </si>
  <si>
    <t>TUBO FERRO GALVANIZADO 1.1/2"</t>
  </si>
  <si>
    <t>TUBO FERRO GALVANIZADO 2"</t>
  </si>
  <si>
    <t>TUBO FERRO GALVANIZADO 2.1/2"</t>
  </si>
  <si>
    <t>TUBO FERRO GALVANIZADO 3"</t>
  </si>
  <si>
    <t>TUBO FERRO GALVANIZADO 4"</t>
  </si>
  <si>
    <t>EXTINTOR CO2 (6 KG) - CAPACIDADE EXTINTORA 5 BC</t>
  </si>
  <si>
    <t>EXTINTOR PO QUIMICO SECO (6 KG) - CAPACIDADE EXTINTORA 20 BC</t>
  </si>
  <si>
    <t>EXTINTOR AGUA PRESSURIZADA (10 LITROS) - CAPACIDADE EXTINTORA 2A</t>
  </si>
  <si>
    <t>EXTINTOR MULTI USO EM PO A B C (6 KG) - CAPACIDADE EXTINTORA 3A 20BC</t>
  </si>
  <si>
    <t>CAIXA DE PASSEIO C/TAMPA DE FERRO FUNDIDO 40X60 CM P/INCÊNDIO</t>
  </si>
  <si>
    <t>MANGUEIRA DE INCÊNDIO DI=38 MM TIPO 2 COMP. = 15 M</t>
  </si>
  <si>
    <t>MANGUEIRA DE INCENDIO DI=38 mm TIPO 2 COMP. 20M</t>
  </si>
  <si>
    <t>MANGUEIRA DE INCENDIO DI=38 mm TIPO 2 COMP. 30 M</t>
  </si>
  <si>
    <t>ESGUICHO REGULÁVEL 1.1/2"</t>
  </si>
  <si>
    <t>ADAPTADOR PARA ENGATE STORZ 2.1/2" X 1.1/2"</t>
  </si>
  <si>
    <t>REGISTRO GLOBO ANGULAR 2.1/2"</t>
  </si>
  <si>
    <t>TAMPÃO CEGO COM CORRENTE 2.1/2"</t>
  </si>
  <si>
    <t>TANQUE DE PRESSÃO DE 10 L</t>
  </si>
  <si>
    <t>PRESSOSTATO 50 A 80 PSI</t>
  </si>
  <si>
    <t>MANOMETRO - 0 A 10 KG/CM2</t>
  </si>
  <si>
    <t>SIRENE AUDIOVISUAL</t>
  </si>
  <si>
    <t>SPRINKLER PENDENTE 60º C ,COR LIQUIDO VERMELHO</t>
  </si>
  <si>
    <t>NIPLE DUPLO FERRO GALVANIZADO 1"</t>
  </si>
  <si>
    <t>NIPLE DUPLO FERRO GALVANIZADO 2.1/2"</t>
  </si>
  <si>
    <t>NIPLE DUPLO FERRO GALVANIZADO 3"</t>
  </si>
  <si>
    <t>NIPLE DUPLO FERRO GALVANIZADO 3" X 2 1/2"</t>
  </si>
  <si>
    <t>TE DE FERRO GALVANIZADO 90º X 1"</t>
  </si>
  <si>
    <t>TE DE FERRO GALVANIZADO 90º X 1 1/2" X 1"</t>
  </si>
  <si>
    <t>TÊ DE FERRO GALVANIZADO 90º X 2 1/2"</t>
  </si>
  <si>
    <t>TE DE FERRO GALVANIZADO 90º X 3" X 3"</t>
  </si>
  <si>
    <t>TE DE FERRO GALVANIZADO 4" X 3"</t>
  </si>
  <si>
    <t>COTOVELO FERRO GALVANIZADO 90º X 1"</t>
  </si>
  <si>
    <t>COTOVELO DE FERRO GALVANIZADO 90º X 2 1/2"</t>
  </si>
  <si>
    <t>COTOVELO FERRO GALVANIZADO 90º X 3"</t>
  </si>
  <si>
    <t>COTOVELO FERRO GALVANIZADO 45º X 2.1/2"</t>
  </si>
  <si>
    <t>COTOVELO FERRO GALVANIZADO 45º X 3"</t>
  </si>
  <si>
    <t>BUCHA DE FERRO GALVANIZADO 1.1/2" X 1"</t>
  </si>
  <si>
    <t>BUCHA FERRO GALVANIZADO 3" X 2.1/2"</t>
  </si>
  <si>
    <t>UNIÃO COM ASSENTO CÔNICO DE BRONZE 3"</t>
  </si>
  <si>
    <t>LUVA DE FERRO GALVANIZADO 3" X 2.1/2"</t>
  </si>
  <si>
    <t>VALVULA DE RETENÇÃO HORIZONTAL 1"</t>
  </si>
  <si>
    <t>VÁLVULA DE RETENÇÃO HORIZONTAL 2.1/2"</t>
  </si>
  <si>
    <t>VÁLVULA DE RETENÇÃO HORIZONTAL 3"</t>
  </si>
  <si>
    <t>VÁLVULA DE RETENÇÃO VERTICAL 2.1/2"</t>
  </si>
  <si>
    <t>VALVULA DE RETENÇÃO VERTICAL 1"</t>
  </si>
  <si>
    <t>VÁLVULA DE RETENÇÃO VERTICAL 3"</t>
  </si>
  <si>
    <t>CHAVE DE FLUXO 3/4"</t>
  </si>
  <si>
    <t>CHAVE DE FLUXO 1"</t>
  </si>
  <si>
    <t>TUBO DE AÇO GALVANIZADO 3/4" SCHEDULE 40, ROSCA NPT - NBR 5590</t>
  </si>
  <si>
    <t>LUVA DE FERRO MALEÁVEL GALVANIZADO 3/4", CLASSE 150, ROSCA NPT - NBR 6925</t>
  </si>
  <si>
    <t>VÁLVULA DE RETENÇÃO EM LATÃO 7/16" NS (I) X 1/2" NPT (E)</t>
  </si>
  <si>
    <t>TAMPÃO DE FERRO MALEÁVEL GALVANIZADO 3/4", CLASSE 150 ROSCA NPT NBR 6925</t>
  </si>
  <si>
    <t>DIVISORIA DE MARMORE 2 CM</t>
  </si>
  <si>
    <t>DIVISORIA DE GRANITINA 3 CM</t>
  </si>
  <si>
    <t>DIVISORIA DE ARDOSIA POLIDA 3 CM</t>
  </si>
  <si>
    <t>DIVISORIA DE GRANITO POLIDO CINZA 2 CM</t>
  </si>
  <si>
    <t>DIVISORIA PAINEL CEGO, RODAPÉ SIMPLES E PERFIL EM ALUMÍNIO</t>
  </si>
  <si>
    <t>DIVISÓRIA PAINEL CEGO, RODAPE SIMPLES E PERFIL EM AÇO PINTADO</t>
  </si>
  <si>
    <t>DIVISÓRIA PAINEL/VIDRO/PAINEL, RODAPÉ SIMPLES E PERFIL EM ALUMINIO</t>
  </si>
  <si>
    <t>DIVISÓRIA PAINEL/VIDRO/PAINEL, RODAPÉ SIMPLES E PERFIL EM AÇO PINTADO</t>
  </si>
  <si>
    <t>ELEMENTO VAZADO DE CONCRETO (MODELO TACO CHINÊS)</t>
  </si>
  <si>
    <t>ELEMENTO VAZADO DE CONCRETO (MODELO COPINHO)</t>
  </si>
  <si>
    <t>ELEMENTO VAZADO CERAMICO (6 x 18 x 18)</t>
  </si>
  <si>
    <t>ALVENARIA DE TIJOLO LAMINADO 1 VEZ - ARG. (1CI : 1CH : 6ARML)</t>
  </si>
  <si>
    <t>ALVENARIA DE TIJOLO LAMINADO 1/4 VEZ - ARG. (1CI : 1CH : 5ARML)</t>
  </si>
  <si>
    <t>ALVENARIA DE TIJOLO LAMINADO 1/2 VEZ EM CRIVO - ARG. (1CI : 1CH : 5ARML)</t>
  </si>
  <si>
    <t>ALVENARIA DE TIJOLO LAMINADO 1/2 VEZ COM DETALHES - ARG. (1CI : 1CH : 5ARML)</t>
  </si>
  <si>
    <t>MANTA ASFÁLTICA TIPO III - B ( 3 MM)</t>
  </si>
  <si>
    <t>120206</t>
  </si>
  <si>
    <t>PROTECAO MECANICA C/TELA GALVANIZADA</t>
  </si>
  <si>
    <t>PROTECAO MECANICA (1:3) E=2 CM</t>
  </si>
  <si>
    <t>IMPERMEABILIZAÇÃO FLEXÍVEL INCLUSIVE BASE (TRANSIÇÃO) SEMI FLEXIVEL</t>
  </si>
  <si>
    <t>IMPERMEABILIZACAO-JARDINEIRA C/MANTA ANTI-RAIZ (COMPLETA)</t>
  </si>
  <si>
    <t>120903</t>
  </si>
  <si>
    <t>IMPERMEABILIZAÇÃO-REBAIXO BANHEIRO COM 4 DEMÃOS DE EMULSÃO ASFÁLTICA</t>
  </si>
  <si>
    <t>REBOCO (1CALH:4ARFC+100KG CI/M3) ESP.= 1CM</t>
  </si>
  <si>
    <t>ESTRUTURA DE MADEIRA PARA TELHA CERÂMICA V=3 A 7 M. C/FERRAGENS</t>
  </si>
  <si>
    <t>ESTRUTURA DE MADEIRA PARA TELHA CERAMICA V=7 A 10 M C/FERRAGENS</t>
  </si>
  <si>
    <t>ESTRUTURA DE MADEIRA PARA TELHA CERAMICA V=10-13 M. C/FERRAGENS</t>
  </si>
  <si>
    <t>MÃO DE OBRA ESTR.MAD.TELHA CERÂMICA V=3 A 7 M</t>
  </si>
  <si>
    <t>MÃO DE OBRA ESTR.MAD.TELHA CERÂMICA V=7 A 10 M</t>
  </si>
  <si>
    <t>MÃO DE OBRA ESTR.MAD.TELHA CERÂMICA V=10 A 13 M</t>
  </si>
  <si>
    <t>MÃO DE OBRA P/ESTR.MAD.EM TESOURA TELHA FIBROCIMENTO</t>
  </si>
  <si>
    <t>MAO DE OBRA P/ESTR.MADEIRA EM TERÇA TELHA FIBROCIMENTO</t>
  </si>
  <si>
    <t>GRADEADO CAIBROS/RIPAS</t>
  </si>
  <si>
    <t>UTILIZAÇÃO DO CAIBRO NO LUGAR DO RIPAMENTO</t>
  </si>
  <si>
    <t>RIPAMENTO DE MADEIRA</t>
  </si>
  <si>
    <t>RIPÃO APARELHADO PARA TELHADO</t>
  </si>
  <si>
    <t>TRATAMENTO PARA ESTRUTURA DE TELHADO</t>
  </si>
  <si>
    <t>EMBOCAMENTO DE BEIRAL</t>
  </si>
  <si>
    <t>MAO DE OBRA PARA COBERTURA COM TELHA COLONIAL PLAN</t>
  </si>
  <si>
    <t>RUFO DE CHAPA GALVANIZADA Nº 26</t>
  </si>
  <si>
    <t>COBERTURA COM TELHA DE ALUMÍNIO 0.5 MM</t>
  </si>
  <si>
    <t>COBERTURA COM TELHA FIBERGLASS COM VÉU PROTEÇÃO 1MM COM ACESSÓRIOS</t>
  </si>
  <si>
    <t>RIPAMENTO DE ARGAMASSA</t>
  </si>
  <si>
    <t>CUMEEIRA PARA TELHA GALVANIZADA TRAPEZOIDAL 0,43MM</t>
  </si>
  <si>
    <t>CUMEEIRA PARA TELHA GALVANIZADA TRAPEZOIDAL 0,5 MM</t>
  </si>
  <si>
    <t>CUMEEIRA PARA TELHA GALVANIZADA ONDULADA 0,5 MM</t>
  </si>
  <si>
    <t>ALIZAR</t>
  </si>
  <si>
    <t>PORTAL (INCLUSO ENCHIMENTO COM ALVENARIA)</t>
  </si>
  <si>
    <t>PORTA DE SANITARIO 60x 160v200CM C/PORTAL /ALISAR S/FERRAGENS</t>
  </si>
  <si>
    <t>FOLHA DE PORTA LISA 60/70/80X210</t>
  </si>
  <si>
    <t>FOLHA DE PORTA COM REVESTIMENTO MELAMÍNICO 70X210</t>
  </si>
  <si>
    <t>FOLHA DE PORTA COM REVESTIMENTO MELAMÍNICO 60X210</t>
  </si>
  <si>
    <t>FOLHA DE PORTA LISA 90 X 210</t>
  </si>
  <si>
    <t>FOLHA DE PORTA LISA 100 X 210</t>
  </si>
  <si>
    <t>FOLHA DE PORTA COM REVESTIMENTO MELAMÍNICO 60X180</t>
  </si>
  <si>
    <t>FOLHA DE PORTA COM REVESTIMENTO MELAMÍNICO 80X210</t>
  </si>
  <si>
    <t>FOLHA DE PORTA COM REVESTIMENTO MELAMÍNICO 90X210</t>
  </si>
  <si>
    <t>FOLHA DE PORTA COM REVESTIMENTO MELAMÍNICO 100X210</t>
  </si>
  <si>
    <t>180000</t>
  </si>
  <si>
    <t>180124</t>
  </si>
  <si>
    <t>GRADE PROTECAO TIPO TIJOLINHO GP-1/GP-2</t>
  </si>
  <si>
    <t>PORTÃO DE ABRIR 02 FOLHAS DE TELA/TUBO FoGo 1.1/2" PT1/PT2 C/FERRAGENS</t>
  </si>
  <si>
    <t>PORTÃO DE ABRIR 01 FOLHA TELA/TUBO FoGo 1.1/2" PT3 C/FERRAGENS</t>
  </si>
  <si>
    <t>PORTÃO DE ABRIR 01 FOLHA TELA/TUBO FoGo 2" PT10 C/FERRAGENS</t>
  </si>
  <si>
    <t>PORTÃO DE ABRIR 02 FOLHAS DE FERRO REDONDO PT-6 C/FERRAGENS</t>
  </si>
  <si>
    <t>PORTÃO DE ABRIR 02 FOLHAS DE TELA E TUBO GALVANIZADO 2" PT 9 C/FERRAGENS</t>
  </si>
  <si>
    <t>PORTÃO DE CORRER E ABRIR CONJUGADO PT-8 C/FERRAGENS</t>
  </si>
  <si>
    <t>GRADE DE PROTECAO EM CANTONEIRA/FERRO QUADRADO GP3-GP4</t>
  </si>
  <si>
    <t>GRADE DE PROTECAO/TUBO INDUSTRIAL/FERRO REDONDO-GP5</t>
  </si>
  <si>
    <t>GRADE DE FRENTE/FERRO REDONDO COM ESTACA D=25CM ARMADA - GF-1</t>
  </si>
  <si>
    <t>GRADE DE FRENTE/TUBO DE AÇO COM ESTACA D=25CM ARMADA - GF-2</t>
  </si>
  <si>
    <t>GUARDA BICICLETAS</t>
  </si>
  <si>
    <t>GRADE GINASIO - TELA PORTUG.3X3CM FIO12/TB.INDUST.1.1/2"</t>
  </si>
  <si>
    <t>GRADE GINÁSIO (PARAFUSADA) TELA PORT.3X3CM FIO12/TUB.IND.1.1/2"</t>
  </si>
  <si>
    <t>GUARDA CORPO/TUBO INDUSTRIAL E TELA ARTÍSTICA GCS-2</t>
  </si>
  <si>
    <t>180342</t>
  </si>
  <si>
    <t>180343</t>
  </si>
  <si>
    <t>180344</t>
  </si>
  <si>
    <t>JANELA MAXIM AR CHAPA/VIDRO J4 C/FERRAGENS - EXCLUSO VIDRO</t>
  </si>
  <si>
    <t>JANELA MAXIM AR CHAPA/VIDRO J3/J5/J6/J8 C/FERRAGENS - EXCLUSO VIDRO</t>
  </si>
  <si>
    <t>180383</t>
  </si>
  <si>
    <t>JANELA DE CORRER VENEZIANA CHAPA/VIDRO J14 C/FERRAGENS</t>
  </si>
  <si>
    <t>JANELA DE CORRER CHAPA/VIDRO J9/J10/J12/J13 C/FERRAGENS (EXCLUSO VIDRO)</t>
  </si>
  <si>
    <t>JANELA DE CORRER VENEZIANA CHAPA/VIDRO J11/J16 C/FERRAGENS</t>
  </si>
  <si>
    <t>JANELA MAXIM AR CHAPA/VIDRO J1/J2/J7/J15 C/FERRAGENS - EXCLUSO VIDRO</t>
  </si>
  <si>
    <t>180404</t>
  </si>
  <si>
    <t>JANELA METALICA / PRE-MOLDADO JPM-1 / JPM-2 C/FERRAGENS</t>
  </si>
  <si>
    <t>PORTA DE ABRIR DE 01 FOLHA EM CHAPA VINCADA PF-1A C/FERRAGENS</t>
  </si>
  <si>
    <t>PORTA DE ABRIR DE 01 FOLHA EM CHAPA METÁLICA PF-1B C/FERRAGENS</t>
  </si>
  <si>
    <t>PORTA DE ABRIR DE 01 FOLHA EM CHAPA METÁLICA PF-1 C/FERRAGENS</t>
  </si>
  <si>
    <t>PORTA DE ABRIR DE 01 FOLHA DE VIDRO PF-2 C/FERRAGENS - EXCLUSO VIDRO</t>
  </si>
  <si>
    <t>PORTA DE ABRIR DE 01 FOLHA EM VENEZIANA PF-4 C/FERRAGENS</t>
  </si>
  <si>
    <t>PORTA DE ABRIR DE 02 FOLHAS EM VENEZIANA PF-5 C/FERRAGENS</t>
  </si>
  <si>
    <t>PORTA DE ABRIR DE 02 FOLHAS DE VIDRO PF-9 C/FERRAGENS - EXCLUSO VIDRO</t>
  </si>
  <si>
    <t>PORTA CH./VENEZIANA PRE-MOLD.PPM-1/PPM-2 C/FERRAGEM</t>
  </si>
  <si>
    <t>PORTA CHAPA / GRADE - PRE-MOLD.PPM-3 C/FERRAGEM</t>
  </si>
  <si>
    <t>PORTA EM CHAPA P/WC - PRE-MOLD.PPM-4 C/FERRAGEM</t>
  </si>
  <si>
    <t>ESCADA TIPO MARINHEIRO COM GUARDA CORPO PADRÃO GOINFRA ( H &gt; 3M )</t>
  </si>
  <si>
    <t>180703</t>
  </si>
  <si>
    <t>ESCADA TIPO MARINHEIRO SEM GUARDA CORPO PADRÃO GOINFRA ( H &lt;= 3M)</t>
  </si>
  <si>
    <t>GAIOLA PADRÃO EM AÇO CA-50 8.0 MM PARA PROTEÇÃO DAS LUMINÁRIAS</t>
  </si>
  <si>
    <t>VIDRO MINI-BOREAL - COLOCADO</t>
  </si>
  <si>
    <t>VIDRO PONTILHADO - COLOCADO</t>
  </si>
  <si>
    <t>VIDRO MARTELADO - COLOCADO</t>
  </si>
  <si>
    <t>VIDRO CANELADO - COLOCADO</t>
  </si>
  <si>
    <t>VIDRO TEMPERADO 10 MM FUME - COLOCADO</t>
  </si>
  <si>
    <t>VIDRO FUME COMUM 4MM - COLOCADO</t>
  </si>
  <si>
    <t>VIDRO ARAMADO - COLOCADO</t>
  </si>
  <si>
    <t>RASGO E ENCHIMENTO DE ALVENARIA</t>
  </si>
  <si>
    <t>CHAPISCO FINO USADO SOBRE EMBOCO C/PENEIRA</t>
  </si>
  <si>
    <t>CHAPISCO COM PEDRISCO</t>
  </si>
  <si>
    <t>CHAPISCO COMUM EM FACHADA</t>
  </si>
  <si>
    <t>CHAPISCO COMUM EM BALANCIM</t>
  </si>
  <si>
    <t>CHAPISCO ROLADO - (1COLA:10CI:30 ARML)</t>
  </si>
  <si>
    <t>EMBOÇO (1CI:4 ARML)</t>
  </si>
  <si>
    <t>REBOCO - 1CI:3 ARML - (BASE P/TINTA EPOXI / OUTROS)</t>
  </si>
  <si>
    <t>REVESTIMENTO C/LITOCERAMICA</t>
  </si>
  <si>
    <t>REBOCO PAULISTA A13 (1 CALH:3 ARMLC+100kgCI/M3)</t>
  </si>
  <si>
    <t>REBOCO PAULISTA C/IMPERMEABILIZANTE A-15 (1CI:4ARMLC+5% IMPXCI)</t>
  </si>
  <si>
    <t>CHAPISCO GROSSO</t>
  </si>
  <si>
    <t>PASTILHA PORCELANA C/ARGAMASSA FLEXIVEL</t>
  </si>
  <si>
    <t>REVESTIMENTO COM PEDRA SAO THOME</t>
  </si>
  <si>
    <t>REVESTIMENTO DE MARMORE PADRONIZADO</t>
  </si>
  <si>
    <t>REVESTIMENTO COM LAMINADO MELAMÍNICO SOBRE EMBOÇO 1:3</t>
  </si>
  <si>
    <t>REJUNTAMENTO C/CIMENTO-COLA PRE-MOL</t>
  </si>
  <si>
    <t>REJUNTAMENTO C/MASSA PLÁSTICA - PRE MOL.</t>
  </si>
  <si>
    <t>REVESTIMENTO COM BARITA - RX GABINETE MÉDICO</t>
  </si>
  <si>
    <t>BARRA LISA (1CI:4ARMLC+5%IMP.X CI) C/OXIDO FERRO</t>
  </si>
  <si>
    <t>REVESTIMENTO COM BARITA - RX GABINETE ODONTOLÓGICO</t>
  </si>
  <si>
    <t>210101</t>
  </si>
  <si>
    <t>CHAPISCO EM FORRO (1CI: 3 ARG)</t>
  </si>
  <si>
    <t>CHAPISCO ROLADO (1CIM:3 ARML)+(1 COLA:10 CIM)</t>
  </si>
  <si>
    <t>EMBOCO EM FORRO (1 CALH:4 ARML+150 KG CI/M3)</t>
  </si>
  <si>
    <t>REBOCO FINO EM FORRO (1 CALH:4 ARFC+100 KG CI/M3)</t>
  </si>
  <si>
    <t>210401</t>
  </si>
  <si>
    <t>REBOCO PAULISTA EM FORRO(1CALH:4ARML+150KG CI/M3)</t>
  </si>
  <si>
    <t>MOLDURA PARA FORRO DE GESSO COMUM 5 CM</t>
  </si>
  <si>
    <t>TABICA PARA FORRO DE GESSO</t>
  </si>
  <si>
    <t>PISO LAMINADO COM CONCRETO 20MPA E=5CM</t>
  </si>
  <si>
    <t>PISO LAMINADO COM CONCRETO USINADO 20MPA E=5CM</t>
  </si>
  <si>
    <t>LASTRO DE CONCRETO REGULARIZADO IMPERMEABILIZADO 1:3:6 ESP=5CM (BASE)</t>
  </si>
  <si>
    <t>PISO CONCRETO POLIDO E=2,0 CM (1:2:2,5) E JUNTA PL ASTICA 17MM</t>
  </si>
  <si>
    <t>LASTRO DE BRITA PARA PISO - (OBRAS CIVIS)</t>
  </si>
  <si>
    <t>PISO CONCRETO SEMI POLIDO COM LASTRO (BASE) E=7,0 CM</t>
  </si>
  <si>
    <t>CONCRETO DESEMPENADO PARA QUADRA COM LASTRO E=7,0 CM</t>
  </si>
  <si>
    <t>RODAPE DE CONCRETO POLIDO 7 CM CANTO VIVO</t>
  </si>
  <si>
    <t>PISO CIMENTADO C/RESINA SINTÉTICA E=1CM (1 CI:3 ARMG))</t>
  </si>
  <si>
    <t>CHAPISCO ADESIVO S/PISO C/RESINA SINTÉTICA E=5 MM ( 1CI:1,5 ARMG)</t>
  </si>
  <si>
    <t>CONCRETO DESEMPENADO 5CM C/JUNTA SX.ROLADO-10CM-1:2,5:3,5</t>
  </si>
  <si>
    <t>CIMENTO LISO IMPERM. NATURAL E=2CM C/JUNTA PLÁSTICA 1CI:3ARMG</t>
  </si>
  <si>
    <t>CIMENTO RUSTICO IMP. NATURAL E=.2CM C/JUNTA PLÁSTICA 1CI:3ARMG</t>
  </si>
  <si>
    <t>CIMENTO RUSTICO E=2CM C/JUNTA PLAST.1 CI:3 ARMG</t>
  </si>
  <si>
    <t>PISO CIMENTADO RUSTICO ESP=2 CM SEM JUNTA (1CI:3ARMG)</t>
  </si>
  <si>
    <t>RODAPÉ DE CERÂMICA ANTIDERRAPANTE COM ARGAMASSA COLANTE</t>
  </si>
  <si>
    <t>RODAPE DE ARDOSIA</t>
  </si>
  <si>
    <t>RODAPE DE MADEIRA</t>
  </si>
  <si>
    <t>CIMENTO LISO C/ OXIDO DE FERRO E=2 CM C/JUNTA PL.1CI:3ARMG</t>
  </si>
  <si>
    <t>RODAPE DE MASSA (ICI:3 ARMG)</t>
  </si>
  <si>
    <t>RODAPÉ FUNDIDO DE ALTA RESISTÊNCIA 7 CM CANTO VIVO</t>
  </si>
  <si>
    <t>PISO EM MARMORE COM CONTRAPISO (1CI:3ARML)</t>
  </si>
  <si>
    <t>CONCRETO SEIXO ROLADO SEMI POLIDO 3CM(1:2:2,5) C/JUNTA 27MM</t>
  </si>
  <si>
    <t>JUNTA/DILATACAO C/SEIXO ROLADO</t>
  </si>
  <si>
    <t>RODAPE DE GRANITO</t>
  </si>
  <si>
    <t>SOLEIRA EM GRANITO IMPERMEABILIZADA COM CONTRAPISO (1CI:3ARML)</t>
  </si>
  <si>
    <t>PISO VINILICO COM CONTRAPISO (1CI:3ARML) E=2CM E NATA DE CIMENTO</t>
  </si>
  <si>
    <t>RODAPÉ PLANO PARA PISO VINÍLICO H=5CM</t>
  </si>
  <si>
    <t>RODAPE PARA PISO DE BORRACHA</t>
  </si>
  <si>
    <t>221101</t>
  </si>
  <si>
    <t>221102</t>
  </si>
  <si>
    <t>RODAPÉ FUNDIDO DE GRANITINA 7CM</t>
  </si>
  <si>
    <t>RASPAGEM E APLICAÇÃO RESINA ACRÍLICA DUAS DEMÃOS</t>
  </si>
  <si>
    <t>DEGRAUS FUNDIDOS DE GRANITINA COM CONTRAPISO</t>
  </si>
  <si>
    <t>DEMARCACAO DE QUADRA C/PISO VINILICO</t>
  </si>
  <si>
    <t>TESTEIRA/CANTONEIRA ALUMINIO</t>
  </si>
  <si>
    <t>FECHADURA TIPO ALAVANCA REF.: LAFONTE 6236 E/8766- E17 IMAB OU EQUIV.</t>
  </si>
  <si>
    <t>FECHADURA TIPO ALAVANCA REF.: LAFONTE 6236 I /8766- I18 IMAB OU EQUIV.</t>
  </si>
  <si>
    <t>FECHADURA TIPO ALAVANCA REF.: LAFONTE 6236 B/8766 - B19 IMAB OU EQUIV.</t>
  </si>
  <si>
    <t>TARGETA NIQUELADA No. 03</t>
  </si>
  <si>
    <t>FECHADURA TIPO BOLA REF.: LAFONTE 2080-E / 1005-E VOUGA OU EQUIVALENTE</t>
  </si>
  <si>
    <t>FECHADURA TIPO BOLA REF.: LAFONTE 2080-I / 005-I VOUGA OU EQUIVALENTE</t>
  </si>
  <si>
    <t>FECHO FIO REDONDO 4" ZINCADO PARAFUSADO</t>
  </si>
  <si>
    <t>BARRA DE APOIO EM AÇO INOX - 40 CM</t>
  </si>
  <si>
    <t>BARRA DE APOIO LATERAL EM "U", EM AÇO INOX 1.1/4 - 30 CM</t>
  </si>
  <si>
    <t>CANTONEIRA PEQUENA PARA DIVISORIAS DE MÁRMORE/GRANITO</t>
  </si>
  <si>
    <t>CANTONEIRA GRANDE PARA DIVISORIAS DE MÁRMORE/GRANITO</t>
  </si>
  <si>
    <t>CHAPA SUPORTE PARA DIVISORIAS DE MÁRMORE/GRANITO</t>
  </si>
  <si>
    <t>BATENTE COM ENCOSTO DE BORRACHA PARA DIVISORIAS DE GRANITO/MÁRMORE</t>
  </si>
  <si>
    <t>DOBRADIÇA COM MOLA PARA PORTA/DIVISORIAS DE MÁRMORE/GRANITO</t>
  </si>
  <si>
    <t>PARAFUSO DE LATÃO PARA DIVISORIAS DE MÁRMORE/GRANITO</t>
  </si>
  <si>
    <t>CORRENTE GALVANIZADA 4 MM PARA CADEADO</t>
  </si>
  <si>
    <t>CADEADO 20 MM</t>
  </si>
  <si>
    <t>CADEADO 30 MM</t>
  </si>
  <si>
    <t>CADEADO 50 MM</t>
  </si>
  <si>
    <t>PORTA GIZ TIPO 1 - PADRÃO GOINFRA</t>
  </si>
  <si>
    <t>BATE CARTEIRA ENVERNIZADO E ASSENT. 2,5 X 12 CM</t>
  </si>
  <si>
    <t>PALCO MOVEL EM ASSOALHO EM IPE ENCERADO</t>
  </si>
  <si>
    <t>ESTRADO ESCOLA 20 SALAS</t>
  </si>
  <si>
    <t>QUADRO AVISO TP-1 (1,20 X 1,20 M)</t>
  </si>
  <si>
    <t>PORTINHOLA EM COMPENSADO 18MM / REVESTIDA COM LAMINADO MELAMÍNICO</t>
  </si>
  <si>
    <t>PRATELEIRA MONTANTES EM ALVEN. APARENTE C/PINTURA</t>
  </si>
  <si>
    <t>BATE MACA 2,5 X 12 CM, ENVERNIZADO E ASSENTADO</t>
  </si>
  <si>
    <t>PRATELEIRA EST.CAIBRO 4+1 TABUAS APARELHADAS E ENVERNIZADAS</t>
  </si>
  <si>
    <t>REMOCAO DE PINTURA ANTIGA A CAL</t>
  </si>
  <si>
    <t>REMOCAO DE PINTURA A TEMPERA</t>
  </si>
  <si>
    <t>LIMPEZA DE ESTRUTURA METALICA (SEM ANDAIME)</t>
  </si>
  <si>
    <t>REMOCAO DE PINTURA ANTIGA A LATEX</t>
  </si>
  <si>
    <t>REMOCAO DE PINTURA ANTIGA A OLEO OU ESMALTE</t>
  </si>
  <si>
    <t>CAIACAO DUAS DEMAOS MUROS E PAREDES - (O.C.)</t>
  </si>
  <si>
    <t>CAIAÇAO 2 DEMAOS EM POSTE/ VIGAS E MEIO FIO(OC)</t>
  </si>
  <si>
    <t>260601</t>
  </si>
  <si>
    <t>PINTURA TEXTURIZADA ACRÍLICA COM ROLO COM SELADOR ACRILICO</t>
  </si>
  <si>
    <t>PINTURA A BASE DE SILICONE 1 DEMAO</t>
  </si>
  <si>
    <t>PINTURA VERNIZ EM MADEIRA 2 DEMAOS</t>
  </si>
  <si>
    <t>261001</t>
  </si>
  <si>
    <t>PINTURA LATEX ACRILICO 2 DEMAOS</t>
  </si>
  <si>
    <t>EMASSAMENTO EPOXI 2 DEMÃOS</t>
  </si>
  <si>
    <t>PINTURA COM SELADOR ACRILICO</t>
  </si>
  <si>
    <t>PINTURA LATEX UMA DEMAO COM SELADOR</t>
  </si>
  <si>
    <t>261008</t>
  </si>
  <si>
    <t>FUNDO ANTICORROSIVO PARA ESQUADRIAS METÁLICAS</t>
  </si>
  <si>
    <t>FUNDO PRIMER PARA ESTRUTURA METALICA (2 DEMAOS)</t>
  </si>
  <si>
    <t>FUNDO ADERENTE PARA SUPERFÍCIES GALVANIZADAS - 1 DEMAO</t>
  </si>
  <si>
    <t>EMASSAMENTO COM MASSA PVA UMA DEMAO</t>
  </si>
  <si>
    <t>PINTURA LATEX DUAS DEMAOS COM SELADOR</t>
  </si>
  <si>
    <t>PINTURA LATEX TRES DEMAOS COM SELADOR</t>
  </si>
  <si>
    <t>EMASSAMENTO ACRÍLICO 1 DEMÃO EM PAREDE</t>
  </si>
  <si>
    <t>PINTURA PVA LATEX 1 DEMAO SEM SELADOR</t>
  </si>
  <si>
    <t>PINTURA PVA LATEX 2 DEMAOS SEM SELADOR</t>
  </si>
  <si>
    <t>PINTURA PVA LATEX 3 DEMAOS SEM SELADOR</t>
  </si>
  <si>
    <t>EMASSAMENTO A OLEO EM PAREDES 2 DEMAOS</t>
  </si>
  <si>
    <t>261503</t>
  </si>
  <si>
    <t>PINTURA ESMALTE 1 DEMÃO ESQUADRIA METALICA S/FUNDO ANTICORROSIVO</t>
  </si>
  <si>
    <t>PINTURA ESMALTE 1 DEMÃO EM PAREDE SEM SELADOR</t>
  </si>
  <si>
    <t>PINTURA TINTA ESMALTE SINTETICO PARA PAREDES - 2 DEMÃOS C/SELADOR</t>
  </si>
  <si>
    <t>PINTURA ESMALTE SINTETICO 2 DEMÃOS EM ESQ. MADEIRA</t>
  </si>
  <si>
    <t>PINTURA CERAMICA P/BEIRAL</t>
  </si>
  <si>
    <t>PINTURA ESMALTE ALQUIDICO ESTRUTURA METALICA 2 DEMAOS</t>
  </si>
  <si>
    <t>PINTURA ESMALTE ALQUIDICO ESTRUTURA METALICA 1 DEMAO</t>
  </si>
  <si>
    <t>PINTURA COM TINTA EPÓXI MASTIC DUPLA FUNÇÃO - 120 MÍCRONS - 1 DEMAO</t>
  </si>
  <si>
    <t>LETREIRO MÉDIO A GRANDE PORTE EM PAREDE FEITO A PINCEL</t>
  </si>
  <si>
    <t>LETREIRO PEQUENO PORTE A PINCEL EM PAREDE E PORTAS</t>
  </si>
  <si>
    <t>DEMARCAÇÃO DE QUADRA/VAGAS COM TINTA POLIESPORTIVA</t>
  </si>
  <si>
    <t>PINTURA TINTA POLIESPORTIVA - 2 DEMÃOS (PISOS E CIMENTADOS)</t>
  </si>
  <si>
    <t>IRRIGACAO PARA 30 DIAS / AREA PLANTADA</t>
  </si>
  <si>
    <t>PLANTIO GRAMA BATATAIS PLACA C/ M.O. IRRIG.ADUBO,TER.VEG.(OC) A&lt;11.000M2</t>
  </si>
  <si>
    <t>PAVIMENTO INTERTRAVADO ESPESSURA DE 10CM E FCK = 35 MPA</t>
  </si>
  <si>
    <t>PAVIMENTO INTERTRAVADO SEXTAVADO (BLOKRET) - 8 CM PRE-FABR.FCK 25 MPA</t>
  </si>
  <si>
    <t>PAVIMENTO INTERTRAVADO SEXTAVADO (BLOKRET) - 6 CM PRE-FABR.FCK 20 MPA</t>
  </si>
  <si>
    <t>PAVIMENTO INTERTRAVADO SEXTAVADO (BLOKRET) - 10 CM FCK=35 MPA PRE-FABR.</t>
  </si>
  <si>
    <t>CALCAMENTO COM PARALELEPIPEDO</t>
  </si>
  <si>
    <t>REDE PROTECAO DE NYLON COM GANCHOS E BUCHAS S8</t>
  </si>
  <si>
    <t>ARAME FARPADO 3 FIOS EM ALAMBRADO E/OU MURO EXISTENTES</t>
  </si>
  <si>
    <t>PLACA DE INAUGURAÇÃO AÇO ESCOVADO 60 X 120 CM</t>
  </si>
  <si>
    <t>PLACA DE INAUGURAÇÃO EM DURALUMÍNIO 42 X 60 CM</t>
  </si>
  <si>
    <t>PLACA DE INAUGURAÇÃO EM DURALUMÍNIO 80 X 60 CM</t>
  </si>
  <si>
    <t>PLACA INAUGURACAO ACO INOXIDAVEL (40 X 25)</t>
  </si>
  <si>
    <t>270809</t>
  </si>
  <si>
    <t>PLACA DE INAUGURACAO ACO ESCOVADO 42X60 CM</t>
  </si>
  <si>
    <t>PLACA DE INAUGURACAO ACO ESCOVADO 80 X 60 CM</t>
  </si>
  <si>
    <t>OBELISCO PARA PLACA DE INAUGURAÇÃO - PADRÃO GOINFRA</t>
  </si>
  <si>
    <t>CONJUNTO PARA VOLEIBOL EM FERRO GALVANIZADO COM PINTURA (2 SUPORTES)</t>
  </si>
  <si>
    <t>QUADRO DE GIZ (5,0X1,20 M C/EMBOÇO PINTURA COMPLETO)</t>
  </si>
  <si>
    <t>QUADRO DE GIZ (1,36 X 6,20) ESC. 20 SALAS</t>
  </si>
  <si>
    <t>QD.GIZ EMBOCO/LAM.MELAMINICO COMPL.-ESC.2000 6,87X1,39M</t>
  </si>
  <si>
    <t>QUADRO DE GIZ EMBOÇO/PINTURA COMPLETO</t>
  </si>
  <si>
    <t>BANCADA DE ARDOSIA POLIDA</t>
  </si>
  <si>
    <t>BASE DE BANCADA REBOCADA</t>
  </si>
  <si>
    <t>BASE DE BANCADA REVESTIDA COM CERAMICA</t>
  </si>
  <si>
    <t>MICTORIO ACO INOX SOBRE COCHO DE CONCRETO (SEM INST.H.SANIT.)</t>
  </si>
  <si>
    <t>LAVATORIO ACO INOX SOBRE COCHO DE CONCRETO (SEM INST.H.SANIT.)</t>
  </si>
  <si>
    <t>CANALETA CONCRETO DESEMPENADO 5 CM PADRÃO GOINFRA (MEIA CANA)</t>
  </si>
  <si>
    <t>SUPORTE PARA BANCADA EM FERRO "T" 1/8" X 1 1/4"</t>
  </si>
  <si>
    <t>BANCADA DE GRANITO C/ ESPELHO</t>
  </si>
  <si>
    <t>BANCADA DE CONCRETO POLIDO</t>
  </si>
  <si>
    <t>BANCADA DE GRANITINA</t>
  </si>
  <si>
    <t>BANCADA DE MARMORE</t>
  </si>
  <si>
    <t>CANTONEIRA ARDOSIA POLIDA 2 REGUAS BOLEADAS</t>
  </si>
  <si>
    <t>CANTONEIRA MARMORE E REGUAS BOLEADAS</t>
  </si>
  <si>
    <t>CANTONEIRA GRANITO REGUAS BOLEADAS</t>
  </si>
  <si>
    <t>LADRILHO HIDRAULICO COR NATURAL (SEM LASTRO)</t>
  </si>
  <si>
    <t>LADRILHO HIDRAULICO DE UMA COR (SEM LASTRO)</t>
  </si>
  <si>
    <t>LADRILHO HIDRAULICO DE DUAS CORES (SEM LASTRO)</t>
  </si>
  <si>
    <t>LETRA CAIXA CHAPA GALVANIZADA PINTADA COLOCADA</t>
  </si>
  <si>
    <t>LETRA CAIXA INOX COLOCADA</t>
  </si>
  <si>
    <t>LETRA CAIXA INOX ESCOVADO COLOCADA</t>
  </si>
  <si>
    <t>CUSTO MÉDIO DE CONSTRUÇÃO GOINFRA PARA CÁLCULO DE "ÁREA VIRTUAL"</t>
  </si>
  <si>
    <t>PLACA DE OBRA PLOTADA EM CHAPA METÁLICA 26 , AFIXADA EM CAVALETES DE MADEIRA DE LEI (VIGOTAS 6X12CM) - PADRÃO GOINFRA</t>
  </si>
  <si>
    <t>Quantidade conforme projeto hidráulico, elaborado em software apropriado.</t>
  </si>
  <si>
    <t>ED-49962</t>
  </si>
  <si>
    <t>SETOP - MG</t>
  </si>
  <si>
    <t>RALO HEMISFÉRICO, TIPO ABACAXI, DIÂMETRO DE 100MM, EXCLUSIVE CONDUTOR DE ÁGUA PLUVIAL</t>
  </si>
  <si>
    <t>SINAPI</t>
  </si>
  <si>
    <t>89584</t>
  </si>
  <si>
    <t>JOELHO 90 GRAUS, PVC, SERIE R, ÁGUA PLUVIAL, DN 100 MM, JUNTA ELÁSTICA, FORNECIDO E INSTALADO EM CONDUTORES VERTICAIS DE ÁGUAS PLUVIAIS. AF_06/2022</t>
  </si>
  <si>
    <t>Quantidade conforme projeto elétrico, elaborado em software apropriado.</t>
  </si>
  <si>
    <t>Quantidade conforme projeto elétrico, elaborado em software apropriado - vermelho.</t>
  </si>
  <si>
    <t>Quantidade conforme projeto elétrico, elaborado em software apropriado - azul.</t>
  </si>
  <si>
    <t>Quantidade conforme projeto elétrico, elaborado em software apropriado - verde.</t>
  </si>
  <si>
    <t>Quantidade conforme projeto elétrico, elaborado em software apropriado - branco.</t>
  </si>
  <si>
    <t xml:space="preserve"> INST. ELÉT./TELEFÔNICA/CABEAMENTO ESTRUTURADO</t>
  </si>
  <si>
    <t>70000</t>
  </si>
  <si>
    <t>Paredes Externas</t>
  </si>
  <si>
    <t>Paredes Internas</t>
  </si>
  <si>
    <t>4.2</t>
  </si>
  <si>
    <t>4.3</t>
  </si>
  <si>
    <t>ESQUADRIAS METÁLICAS</t>
  </si>
  <si>
    <t>5.2</t>
  </si>
  <si>
    <t>5.3</t>
  </si>
  <si>
    <t>5.4</t>
  </si>
  <si>
    <t>12.1</t>
  </si>
  <si>
    <t>250101</t>
  </si>
  <si>
    <t>250103</t>
  </si>
  <si>
    <t>ENGENHEIRO - (OBRAS CIVIS)</t>
  </si>
  <si>
    <t>mês</t>
  </si>
  <si>
    <t>ENCARREGADO - (OBRAS CIVIS)</t>
  </si>
  <si>
    <t>4.4</t>
  </si>
  <si>
    <t>4.5</t>
  </si>
  <si>
    <t>4.6</t>
  </si>
  <si>
    <t>4.7</t>
  </si>
  <si>
    <t>4.8</t>
  </si>
  <si>
    <t>4.9</t>
  </si>
  <si>
    <t>5.5</t>
  </si>
  <si>
    <t>5.6</t>
  </si>
  <si>
    <t>5.7</t>
  </si>
  <si>
    <t>5.8</t>
  </si>
  <si>
    <t>5.9</t>
  </si>
  <si>
    <t>5.10</t>
  </si>
  <si>
    <t>5.11</t>
  </si>
  <si>
    <t>020230</t>
  </si>
  <si>
    <t>TAPUME EM CHAPA COMPENSADA RESINADA 6MM COM PORTÕES E FERRAGENS - PADRÃO GOINFRA</t>
  </si>
  <si>
    <t>LOCAÇÃO DA OBRA, EXECUÇÃO DE GABARITO SEM REAPROVEITAMENTO, INCLUSO PINTURA (FACE INTERNA DO RIPÃO 15CM) E PIQUETE COM TESTEMUNHA</t>
  </si>
  <si>
    <t>LOCAÇÃO DE OBRAS DE PEQUENO PORTE COM CAVALETE, INCLUSO PINTURA (FACE INTERNA DO SARRAFO 10CM) E PIQUETE COM TESTEMUNHA</t>
  </si>
  <si>
    <t>TRANSPORTES</t>
  </si>
  <si>
    <t>030000</t>
  </si>
  <si>
    <t>SERVIÇO EM TERRA</t>
  </si>
  <si>
    <t>FUNDAÇÕES E SONDAGENS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</si>
  <si>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</si>
  <si>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</si>
  <si>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</si>
  <si>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</si>
  <si>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</si>
  <si>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</si>
  <si>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</si>
  <si>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</si>
  <si>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</si>
  <si>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</si>
  <si>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</si>
  <si>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</si>
  <si>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</si>
  <si>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6.16</t>
  </si>
  <si>
    <t>6.17</t>
  </si>
  <si>
    <t>ESTRUTURA</t>
  </si>
  <si>
    <t>060000</t>
  </si>
  <si>
    <t>Edificação bruta</t>
  </si>
  <si>
    <t>Entorno da edificação</t>
  </si>
  <si>
    <t>Duração de obra</t>
  </si>
  <si>
    <t>Fechamento do entorno da obra para segurança</t>
  </si>
  <si>
    <t>Conforme Critérios para Orçamento de Obras Civis PL-GECOC (GOINFRA)</t>
  </si>
  <si>
    <t>%</t>
  </si>
  <si>
    <t>Área da obra</t>
  </si>
  <si>
    <t>Volume de empolamento</t>
  </si>
  <si>
    <t>98529</t>
  </si>
  <si>
    <t>CORTE RASO E RECORTE DE ÁRVORE COM DIÂMETRO DE TRONCO MAIOR OU IGUAL A 0,20 M E MENOR QUE 0,40 M. AF_03/2024</t>
  </si>
  <si>
    <t>Árvora existente</t>
  </si>
  <si>
    <t>2.2</t>
  </si>
  <si>
    <t>Espessura</t>
  </si>
  <si>
    <t>Padrão será fornecido à empresa vencedora</t>
  </si>
  <si>
    <t>2.3</t>
  </si>
  <si>
    <t>2.4</t>
  </si>
  <si>
    <t>2.5</t>
  </si>
  <si>
    <t>Distância</t>
  </si>
  <si>
    <t>km</t>
  </si>
  <si>
    <t>Quantidade</t>
  </si>
  <si>
    <t>3.2</t>
  </si>
  <si>
    <t>3.3</t>
  </si>
  <si>
    <t>3.4</t>
  </si>
  <si>
    <t>Nivelamento do terreno</t>
  </si>
  <si>
    <t>Volume</t>
  </si>
  <si>
    <t>Volume total</t>
  </si>
  <si>
    <t>Empolamento</t>
  </si>
  <si>
    <t>107110</t>
  </si>
  <si>
    <t>ESTACA ESCAVADA MECANICAMENTE, SEM FLUIDO ESTABILIZANTE, COM 40 CM DE DIÂMETRO, PERFURATRIZ MONTADA SOBRE CAMINHÃO E CONCRETO FCK 25 MPA LANÇADO POR CAMINHÃO BETONEIRA (EXCLUSIVE ARMADURA, MOBILIZAÇÃO E DESMOBILIZAÇÃO). AF_05/2026</t>
  </si>
  <si>
    <t>Quantidade conforme projeto estrutural elaborado em software próprio - quantitativo presente na prancha 01/11</t>
  </si>
  <si>
    <t>Peso específico do aço</t>
  </si>
  <si>
    <t>kg/m</t>
  </si>
  <si>
    <t>Quantidade conforme projeto estrutural elaborado em software próprio - quantitativo presente na prancha 04/11</t>
  </si>
  <si>
    <r>
      <t xml:space="preserve">Quantidade conforme projeto estrutural elaborado em software próprio - quantitativo presente na prancha </t>
    </r>
    <r>
      <rPr>
        <sz val="10"/>
        <rFont val="Arial"/>
        <family val="2"/>
      </rPr>
      <t>04/11</t>
    </r>
  </si>
  <si>
    <t>Quantidade conforme projeto estrutural elaborado em software próprio - forma para blocos</t>
  </si>
  <si>
    <t>Quantidade conforme projeto estrutural elaborado em software próprio - forma para vigas baldrame</t>
  </si>
  <si>
    <t>Escavação dos blocos - 8 und. (0,70 x 0,70 x 0,65) - previsto 20cm lateral</t>
  </si>
  <si>
    <t>Viga baldrame</t>
  </si>
  <si>
    <t>Blocos</t>
  </si>
  <si>
    <t>Pilar</t>
  </si>
  <si>
    <t>Conforme item 4.8</t>
  </si>
  <si>
    <t>4.10</t>
  </si>
  <si>
    <t>Blocos - 3cm</t>
  </si>
  <si>
    <t>Vigas baldrame - 3cm</t>
  </si>
  <si>
    <t>Conforme item 5.5</t>
  </si>
  <si>
    <t>Quantidade conforme projeto estrutural elaborado em software próprio - quantitativo presente na prancha 05/11</t>
  </si>
  <si>
    <t>Quantidade conforme projeto estrutural elaborado em software próprio - quantitativo presente na prancha 07/11</t>
  </si>
  <si>
    <t>Quantidade conforme projeto estrutural elaborado em software próprio - quantitativo presente na prancha 06/11</t>
  </si>
  <si>
    <t>Quantidade conforme projeto estrutural elaborado em software próprio - quantitativo presente na prancha 08/11</t>
  </si>
  <si>
    <t>Quantidade conforme projeto estrutural elaborado em software próprio - quantitativo presente na prancha 09/11</t>
  </si>
  <si>
    <t>Quantidade conforme projeto estrutural elaborado em software próprio - quantitativo presente na prancha 10/11</t>
  </si>
  <si>
    <t>Quantidade conforme projeto estrutural elaborado em software próprio - quantitativo presente na prancha 11/11</t>
  </si>
  <si>
    <t>Quantidade conforme projeto estrutural elaborado em software próprio - L01</t>
  </si>
  <si>
    <t>Quantidade conforme projeto estrutural elaborado em software próprio - L02</t>
  </si>
  <si>
    <t>Quantidade conforme projeto estrutural elaborado em software próprio - L03</t>
  </si>
  <si>
    <t>Conforme necessidade de obra</t>
  </si>
  <si>
    <t>Tempo de obra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</si>
  <si>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</si>
  <si>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</si>
  <si>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</si>
  <si>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</si>
  <si>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</si>
  <si>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</si>
  <si>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</si>
  <si>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</si>
  <si>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</si>
  <si>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</si>
  <si>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</si>
  <si>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</si>
  <si>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</si>
  <si>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</si>
  <si>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9.2</t>
  </si>
  <si>
    <t>9.3</t>
  </si>
  <si>
    <t>13.1</t>
  </si>
  <si>
    <t>14.1</t>
  </si>
  <si>
    <t>14.2</t>
  </si>
  <si>
    <t>15.1</t>
  </si>
  <si>
    <t>15.2</t>
  </si>
  <si>
    <t>PISO EM CERÂMICA PEI MAIOR OU IGUAL A 4 COM CONTRA PISO (1CI:3ARML) E ARGAMASSA COLANTE</t>
  </si>
  <si>
    <t>PISO FUNDIDO DE ALTA RESISTÊNCIA 8MM COM CONTRAPISO E=2CM (1CI:3ARML) E JUNTA PLASTICA 27MM</t>
  </si>
  <si>
    <t>GRANITINA 8MM FUNDIDA COM CONTRAPISO (1CI:3ARML) E=2CM E JUNTA PLASTICA 27MM</t>
  </si>
  <si>
    <t>PISO DE LADRILHO HIDRÁULICO COR NATURAL MODELO TÁTIL ( ALERTA OU DIRECIONAL) SEM LASTRO</t>
  </si>
  <si>
    <t>Quantidade conforme projeto arquitetônico - 4 und. De 80 x 210cm</t>
  </si>
  <si>
    <t>Levantamento realizado com base em projeto arquitetônico e modelagem 3D extraída do software REVIT.</t>
  </si>
  <si>
    <t>Quantidade conforme projeto arquitetônico - externo</t>
  </si>
  <si>
    <t>Quantidade conforme projeto arquitetônico - interno</t>
  </si>
  <si>
    <t>16.1</t>
  </si>
  <si>
    <t>16.2</t>
  </si>
  <si>
    <t>16.3</t>
  </si>
  <si>
    <t>210000</t>
  </si>
  <si>
    <t>FORROS</t>
  </si>
  <si>
    <t>10.2</t>
  </si>
  <si>
    <t>10.3</t>
  </si>
  <si>
    <t>12.2</t>
  </si>
  <si>
    <t>13.2</t>
  </si>
  <si>
    <t>16.4</t>
  </si>
  <si>
    <t>16.5</t>
  </si>
  <si>
    <t>17.1</t>
  </si>
  <si>
    <t>17.2</t>
  </si>
  <si>
    <t>17.3</t>
  </si>
  <si>
    <t>120000</t>
  </si>
  <si>
    <t>IMPERMEABILIZAÇÃO</t>
  </si>
  <si>
    <t>Execução nos primerios 60 cm iniciais de alvenaria</t>
  </si>
  <si>
    <t>Execução na cobertura</t>
  </si>
  <si>
    <t>9.4</t>
  </si>
  <si>
    <t>9.5</t>
  </si>
  <si>
    <t>98546</t>
  </si>
  <si>
    <t>IMPERMEABILIZAÇÃO DE SUPERFÍCIE COM MANTA ASFÁLTICA, UMA CAMADA, INCLUSIVE APLICAÇÃO DE PRIMER ASFÁLTICO, E=4MM. AF_09/2023</t>
  </si>
  <si>
    <t>10.4</t>
  </si>
  <si>
    <t>10.5</t>
  </si>
  <si>
    <t>10.6</t>
  </si>
  <si>
    <t>PORTA DE ABRIR EM ALUMINIO, 01 FOLHA VENEZIANA, ACABAMENTO EM PINTURA ELETROSTÁTICA BRANCA - INCLUSO FERRAGENS (M.O.FAB.INC.MAT.)</t>
  </si>
  <si>
    <t>PORTA DE ABRIR EM ALUMINIO, 01 FOLHA COM VIDRO, ACABAMENTO EM PINTURA ELETROSTÁTICA BRANCA - INCLUSO FERRAGENS (M.O.FAB.INC.MAT.) - EXCLUSO VIDRO</t>
  </si>
  <si>
    <t>JANELA MAXIM AR EM ALUMINIO COM ACABAMENTO EM PINTURA ELETROSTÁTICA BRANCA - INCLUSO FERRAGENS (M.O.FAB.INC.MAT.) - EXCLUSO VIDRO</t>
  </si>
  <si>
    <t>16.6</t>
  </si>
  <si>
    <t>Esquadrias metálicas</t>
  </si>
  <si>
    <t>Escada</t>
  </si>
  <si>
    <t>17.4</t>
  </si>
  <si>
    <t>Corrimão</t>
  </si>
  <si>
    <t xml:space="preserve">150205 </t>
  </si>
  <si>
    <t>5.12</t>
  </si>
  <si>
    <t>PESO</t>
  </si>
  <si>
    <t xml:space="preserve">Ponto de ancoragem </t>
  </si>
  <si>
    <t>kg</t>
  </si>
  <si>
    <t>COTAÇÃO</t>
  </si>
  <si>
    <t xml:space="preserve">PONTO DE ANCORAGEM </t>
  </si>
  <si>
    <t xml:space="preserve">Quantidade </t>
  </si>
  <si>
    <t>Chapa ( Colar metálico)  - h: 60cm</t>
  </si>
  <si>
    <t>Chapa ( Chapa de ancoragem individual)  - h: 15cm</t>
  </si>
  <si>
    <t>GRAUTE FGK=25 MPA; TRAÇO 1:1,3:1,6:0,4 (EM MASSA SECA DE CIMENTO/ AREIA GROSSA/ BRITA 0/ ADITIVO)  PREPARO MECÂNICO COM BETONEIRA 400 L. AF_09/2021</t>
  </si>
  <si>
    <t>M3</t>
  </si>
  <si>
    <t xml:space="preserve">VOLUME </t>
  </si>
  <si>
    <t xml:space="preserve">Volume </t>
  </si>
  <si>
    <t xml:space="preserve">Quantidade - chapa metalica </t>
  </si>
  <si>
    <t xml:space="preserve">m2    </t>
  </si>
  <si>
    <t>10.7</t>
  </si>
  <si>
    <t xml:space="preserve">Comprimento </t>
  </si>
  <si>
    <t xml:space="preserve">Altura </t>
  </si>
  <si>
    <t>ÁREA</t>
  </si>
  <si>
    <t>3º MÊS</t>
  </si>
  <si>
    <t>4º MÊS</t>
  </si>
  <si>
    <t>BDI (23,83%)</t>
  </si>
  <si>
    <t>TORRE DE TREINAMENTO DO CORPO DE BOMBEIROS DE CATALÃO - GO</t>
  </si>
  <si>
    <t>AV. RAULINA FONSECA PASCHOAL - ST. CENTRAL, CATALÃO - GO, 75701-490</t>
  </si>
  <si>
    <t>GOINFRA - Agência Goiana de Infraestrutura e Transportes</t>
  </si>
  <si>
    <t>30/06/2026 - 14:05</t>
  </si>
  <si>
    <t>Custo Referencial de Serviços</t>
  </si>
  <si>
    <t>Tabela de Preços:</t>
  </si>
  <si>
    <t>TABELA DE CUSTOS DE OBRAS CIVIS - T336 - ABRIL/2026 - COM DESONERAÇÃO</t>
  </si>
  <si>
    <t>Data Base: 01/04/2026</t>
  </si>
  <si>
    <t>Código Auxiliar</t>
  </si>
  <si>
    <t>Serviço</t>
  </si>
  <si>
    <t>Mão-de-obra</t>
  </si>
  <si>
    <t xml:space="preserve">164 </t>
  </si>
  <si>
    <t xml:space="preserve">020000 </t>
  </si>
  <si>
    <t xml:space="preserve">S/U   </t>
  </si>
  <si>
    <t xml:space="preserve">020100 </t>
  </si>
  <si>
    <t>DEMOLIÇÃO MANUAL - COBERTURA TELHA METÁLICA COM TRANSPORTE ATÉ CAÇAMBA E CARGA</t>
  </si>
  <si>
    <t xml:space="preserve">020101 </t>
  </si>
  <si>
    <t>DEMOLIÇÃO MANUAL DE COBERTURA EM TELHA CERAMICA COM TRANSPORTE ATÉ CAÇAMBA E CARGA</t>
  </si>
  <si>
    <t xml:space="preserve">020102 </t>
  </si>
  <si>
    <t>DEMOLICAO MANUAL COBERTURA TELHA FIBROCIMENTO/FIBRA DE VIDRO/SIMILARES C/ TRANSP. ATÉ CB. E CARGA</t>
  </si>
  <si>
    <t xml:space="preserve">020103 </t>
  </si>
  <si>
    <t>DEMOLIÇÃO MANUAL ESTRUTURA EM MADEIRA TELHADO COM TRANSPORTE ATÉ CAÇAMBA E CARGA</t>
  </si>
  <si>
    <t xml:space="preserve">020104 </t>
  </si>
  <si>
    <t xml:space="preserve">020105 </t>
  </si>
  <si>
    <t xml:space="preserve">020106 </t>
  </si>
  <si>
    <t>REMOÇÃO MANUAL DE JANELA OU PORTAL COM TRANSPORTE ATÉ CAÇAMBA E CARGA</t>
  </si>
  <si>
    <t xml:space="preserve">020107 </t>
  </si>
  <si>
    <t xml:space="preserve">CORTE, DESTOCAMENTO, RETIRADA E REATERRO (MANUAIS) DE ÁRVORE GRANDE PORTE (H = 8 A 10 M / DIÂMETRO TRONCO 60 A 70CM E COPA DE 10 A 13M ) C/ TRANSPORTE ATE CAÇAMBA E CARGA </t>
  </si>
  <si>
    <t xml:space="preserve">Un    </t>
  </si>
  <si>
    <t xml:space="preserve">020108 </t>
  </si>
  <si>
    <t>DEMOLIÇÃO MANUAL PISO/VIGA DE MADEIRA COM TRANSPORTE ATÉ CAÇAMBA E CARGA</t>
  </si>
  <si>
    <t xml:space="preserve">020109 </t>
  </si>
  <si>
    <t>DEMOLIÇÃO MANUAL DE PISO CIMENTICIO SOBRE LASTRO DE CONCRETO COM TRANSPORTE ATE CAÇAMBA E CARGA</t>
  </si>
  <si>
    <t xml:space="preserve">020110 </t>
  </si>
  <si>
    <t>DEMOLIÇÃO MANUAL DE PISO EM LADRILHO HIDRAULICO COM TRANSPORTE ATE CAÇAMBA E CARGA</t>
  </si>
  <si>
    <t xml:space="preserve">020111 </t>
  </si>
  <si>
    <t>DEMOLIÇÃO MANUAL DE PISO CERÂMICO SOBRE LASTRO DE CONCRETO COM TRANSPORTE ATÉ CAÇAMBA E CARGA</t>
  </si>
  <si>
    <t xml:space="preserve">020112 </t>
  </si>
  <si>
    <t>DEMOLIÇÃO MANUAL DE PISO CERÂMICO INCLUSIVE RETIRADA DE CONTRAPISO SOBRE LASTRO DE CONCRETO COM TRANSPORTE ATÉ CAÇAMBA E CARGA</t>
  </si>
  <si>
    <t xml:space="preserve">020113 </t>
  </si>
  <si>
    <t>DEMOLIÇÃO MANUAL DE ASSOALHO DE MADEIRA COM TRANSPORTE ATÉ CAÇAMBA E CARGA</t>
  </si>
  <si>
    <t xml:space="preserve">020115 </t>
  </si>
  <si>
    <t>DEMOLIÇÃO MANUAL DE REVESTIMENTOS COM AZULEJO COM TRANSPORTE ATE CAÇAMBA E CARGA</t>
  </si>
  <si>
    <t xml:space="preserve">020116 </t>
  </si>
  <si>
    <t xml:space="preserve">020117 </t>
  </si>
  <si>
    <t>DEMOLIÇÃO MANUAL DE REVESTIMENTO COM ARGAMASSA COM TRANSPORTE ATÉ CAÇAMBA E CARGA</t>
  </si>
  <si>
    <t xml:space="preserve">020118 </t>
  </si>
  <si>
    <t>DEMOLIÇÃO MANUAL ALVENARIA TIJOLO SEM REAPROVEITAMENTO COM TRANSPORTE ATE CAÇAMBA E CARGA</t>
  </si>
  <si>
    <t xml:space="preserve">m3    </t>
  </si>
  <si>
    <t xml:space="preserve">020119 </t>
  </si>
  <si>
    <t xml:space="preserve">020121 </t>
  </si>
  <si>
    <t>DEMOLIÇÃO MANUAL EM CONCRETO SIMPLES COM TRANSPORTE ATÉ CAÇAMBA E CARGA</t>
  </si>
  <si>
    <t xml:space="preserve">020125 </t>
  </si>
  <si>
    <t>DEMOLIÇÃO MANUAL DE LAJE PRÉ-MOLDADA COM TRANSPORTE ATÉ CAÇAMBA E CARGA</t>
  </si>
  <si>
    <t xml:space="preserve">020126 </t>
  </si>
  <si>
    <t xml:space="preserve">020127 </t>
  </si>
  <si>
    <t>DEMOLIÇÃO MANUAL DE LAJE EM CONCRETO ARMADO COM TRANSPORTE ATE CAÇAMBA E CARGA</t>
  </si>
  <si>
    <t xml:space="preserve">020128 </t>
  </si>
  <si>
    <t>DEMOLIÇÃO MANUAL DE PILAR EM CONCRETO ARMADO COM TRANSPORTE ATE A CAÇAMBA E CARGA</t>
  </si>
  <si>
    <t xml:space="preserve">020129 </t>
  </si>
  <si>
    <t>DEMOLIÇÃO MANUAL DE VIGA EM CONCRETO ARMADO COM TRANSPORTE ATÉ CAÇAMBA E CARGA</t>
  </si>
  <si>
    <t xml:space="preserve">020130 </t>
  </si>
  <si>
    <t>DEMOLIÇÃO MANUAL DE ALAMBRADO - POSTE DE CONCRETO/TELA/VIGA COM TRANSPORTE ATE CAÇAMBA E CARGA</t>
  </si>
  <si>
    <t xml:space="preserve">m     </t>
  </si>
  <si>
    <t xml:space="preserve">020131 </t>
  </si>
  <si>
    <t>DEMOLIÇÃO MANUAL DE FORRO PACOTE/ESTRUTURA COM TRANSPORTE ATE CAÇAMBA E CARGA</t>
  </si>
  <si>
    <t xml:space="preserve">020132 </t>
  </si>
  <si>
    <t xml:space="preserve">020133 </t>
  </si>
  <si>
    <t xml:space="preserve">020134 </t>
  </si>
  <si>
    <t xml:space="preserve">020135 </t>
  </si>
  <si>
    <t>DEMOLIÇÃO MANUAL DE ESTRUTURA EM METALON PARA FORRO DE GESSO COM TRANSPORTE ATÉ CAÇAMBA E CARGA</t>
  </si>
  <si>
    <t xml:space="preserve">020136 </t>
  </si>
  <si>
    <t xml:space="preserve">020137 </t>
  </si>
  <si>
    <t xml:space="preserve">020138 </t>
  </si>
  <si>
    <t xml:space="preserve">020139 </t>
  </si>
  <si>
    <t xml:space="preserve">020140 </t>
  </si>
  <si>
    <t>REMOÇÃO MANUAL DE METAL SANITÁRIO (VÁLVULAS/SIFÃO/REGISTROS/TORNEIRAS/OUTROS) COM TRANSPORTE ATÉ CAÇAMBA E CARGA</t>
  </si>
  <si>
    <t xml:space="preserve">020141 </t>
  </si>
  <si>
    <t>REMOÇÃO DE CAIXA DESCARGA EXTERNA COM TRANSPORTE ATÉ CAÇAMBA E CARGA</t>
  </si>
  <si>
    <t xml:space="preserve">020142 </t>
  </si>
  <si>
    <t xml:space="preserve">020143 </t>
  </si>
  <si>
    <t>DEMOLIÇÃO MANUAL MEIO FIO SEM REAPROVEITAMENTO COM TRANSPORTE ATÉ CAÇAMBA E CARGA</t>
  </si>
  <si>
    <t xml:space="preserve">020144 </t>
  </si>
  <si>
    <t xml:space="preserve">DEMOLIÇÃO MANUAL DE PAVIMENTO ASFÁLTICO C/ TRANSPORTE ATÉ CAÇAMBA E CARGA </t>
  </si>
  <si>
    <t xml:space="preserve">020145 </t>
  </si>
  <si>
    <t xml:space="preserve">020146 </t>
  </si>
  <si>
    <t xml:space="preserve">020147 </t>
  </si>
  <si>
    <t>DEMOLIÇÃO MANUAL DE FORRO PVC, INCLUSIVE ESTRUTURA DE SUSTENTAÇÃO COM TRANSPORTE ATÉ CAÇAMBA E CARGA</t>
  </si>
  <si>
    <t xml:space="preserve">020148 </t>
  </si>
  <si>
    <t>DEMOLIÇÃO MANUAL DE FORRO PVC (SOMENTE O FORRO) C/ TRANSP. ATÉ CB. E CARGA</t>
  </si>
  <si>
    <t xml:space="preserve">020149 </t>
  </si>
  <si>
    <t>DEMOLIÇÃO MANUAL DE DIVISÓRIA/PAINEL PRÉ-FABRICADO COM REAPROVEITAMENTO</t>
  </si>
  <si>
    <t xml:space="preserve">020151 </t>
  </si>
  <si>
    <t>DEMOLIÇÃO MANUAL DE DIVISÓRIA EM PEDRA/CONCRETO COM TRANSPORTE ATÉ CAÇAMBA E CARGA</t>
  </si>
  <si>
    <t xml:space="preserve">020155 </t>
  </si>
  <si>
    <t>DEMOLIÇÃO MANUAL EM MURO/PAREDE PLACA PRÉ-MOLDADA COM TRANSPORTE ATÉ CAÇAMBA E CARGA</t>
  </si>
  <si>
    <t xml:space="preserve">020157 </t>
  </si>
  <si>
    <t>DEMOLIÇÃO MANUAL DE CALHA/RUFO EM CHAPA COM TRANSPORTE ATÉ CAÇAMBA E CARGA</t>
  </si>
  <si>
    <t xml:space="preserve">020160 </t>
  </si>
  <si>
    <t>DEMOLIÇÃO MANUAL DE TELA DE ALAMBRADO COM TRANSPORTE ATÉ CAÇAMBA E CARGA</t>
  </si>
  <si>
    <t xml:space="preserve">020164 </t>
  </si>
  <si>
    <t>REMOÇÃO MANUAL DE TUBULAÇÃO (TUBO E CONEXÃO) COM TRANSPORTE ATÉ CAÇAMBA E CARGA (EXCLUSO RASGOS E ESCAVAÇÕES)</t>
  </si>
  <si>
    <t xml:space="preserve">020165 </t>
  </si>
  <si>
    <t>REMOÇÃO MANUAL DE FIO/CABO ELÉTRICO COM TRANSPORTE ATÉ CAÇAMBA E CARGA</t>
  </si>
  <si>
    <t xml:space="preserve">020166 </t>
  </si>
  <si>
    <t>REMOÇÃO MANUAL DE ELETRODUTO (ELETRODUTO E CONEXÃO)  COM TRANSPORTE ATÉ CAÇAMBA E CARGA (EXCLUSO RASGOS E ESCAVAÇÕES)</t>
  </si>
  <si>
    <t xml:space="preserve">020167 </t>
  </si>
  <si>
    <t xml:space="preserve">REMOÇÃO MANUAL DE LUMINÁRIA COM TRANSPORTE ATÉ CAÇAMBA E CARGA </t>
  </si>
  <si>
    <t xml:space="preserve">un    </t>
  </si>
  <si>
    <t xml:space="preserve">020168 </t>
  </si>
  <si>
    <t xml:space="preserve">REMOÇÃO MANUAL DE INTERRUPTOR/TOMADA ELÉTRICA/DISJUNTOR COM TRANSPORTE ATÉ CAÇAMBA E CARGA </t>
  </si>
  <si>
    <t xml:space="preserve">020190 </t>
  </si>
  <si>
    <t xml:space="preserve">020201 </t>
  </si>
  <si>
    <t xml:space="preserve">020202 </t>
  </si>
  <si>
    <t xml:space="preserve">020203 </t>
  </si>
  <si>
    <t xml:space="preserve">020210 </t>
  </si>
  <si>
    <t>BARRACÃO DE OBRAS PADRÃO GOINFRA ( BLOCOS,COBERTURAS, PASSARELAS E MÓVEIS), COM ALOJAMENTO E LAVANDERIA , COM PINTURA, EM CONSONÂNCIA COM AS NR's, EM ESPECIAL A NR-18, INCLUSO INSTALAÇÕES ELÉTRICAS E HIDROSSANITÁRIAS - ( COM REAPROVEITAMENTO 1 VEZ ).</t>
  </si>
  <si>
    <t xml:space="preserve">020212 </t>
  </si>
  <si>
    <t>BARRACÃO DE OBRAS PADRÃO GOINFRA ( BLOCOS,COBERTURAS,PASSARELAS E MÓVEIS), SEM ALOJAMENTO E LAVANDERIA , COM PINTURA, EM CONSONÂNCIA COM AS NR's, EM ESPECIAL A NR-18, INCLUSO INSTALAÇÕES ELÉTRICAS E HIDROSSANITÁRIAS - ( COM REAPROVEITAMENTO 1 VEZ ).</t>
  </si>
  <si>
    <t xml:space="preserve">020230 </t>
  </si>
  <si>
    <t>LOCAÇÃO DE CONTAINER SEM REVESTIMENTO INTERNO PARA ALMOXARIFADO / DEPÓSITO 6,00 X 2,40 M, INCLUSIVE MOBILIÁRIO (EXCLUSO MOBILIZAÇÃO / DESMOBILIZAÇÃO)</t>
  </si>
  <si>
    <t xml:space="preserve">MÊS   </t>
  </si>
  <si>
    <t xml:space="preserve">020231 </t>
  </si>
  <si>
    <t>LOCAÇÃO DE CONTAINER COM REVESTIMENTO INTERNO, PARA ESCRITÓRIO SEM SANITÁRIOS 6,00 X 2,40 M, INCLUSIVE APARELHO DE AR CONDICIONADO E MOBILIÁRIO (EXCLUSO MOBILIZAÇÃO / DESMOBILIZAÇÃO)</t>
  </si>
  <si>
    <t xml:space="preserve">mes   </t>
  </si>
  <si>
    <t xml:space="preserve">020232 </t>
  </si>
  <si>
    <t>LOCAÇÃO DE CONTAINER SANITÁRIO MISTO 6,00 X 2,40 M, COM 3 VASOS, 6 CHUVEIROS, LAVATÓRIO E MICTÓRIO (EXCLUSO MOBILIZAÇÃO / DESMOBILIZAÇÃO)</t>
  </si>
  <si>
    <t xml:space="preserve">020302 </t>
  </si>
  <si>
    <t xml:space="preserve">DEPÓSITO PARA CIMENTO TIPO I  COM PINTURA PADRÃO GOINFRA (2,20 X 2,262M) A=4,98 M2 ( C/ REAPROV. 1 VEZ ) - INCLUSO PALETES </t>
  </si>
  <si>
    <t xml:space="preserve">020303 </t>
  </si>
  <si>
    <t xml:space="preserve">DEPÓSITO PARA CIMENTO TIPO II  COM PINTURA PADRÃO GOINFRA (3,30 X 3,30 M) A=10,89 M2 (C/ REAPROV. 1 VEZ ) - INCLUSO PALETES </t>
  </si>
  <si>
    <t xml:space="preserve">020400 </t>
  </si>
  <si>
    <t>LIGAÇÃO PROVISÓRIA DE ÁGUA (INCLUSO RETIRADA DO ESGOTO SANITÁRIO) - PD. GOINFRA</t>
  </si>
  <si>
    <t xml:space="preserve">020501 </t>
  </si>
  <si>
    <t xml:space="preserve">020600 </t>
  </si>
  <si>
    <t xml:space="preserve">020701 </t>
  </si>
  <si>
    <t xml:space="preserve">020702 </t>
  </si>
  <si>
    <t xml:space="preserve">020703 </t>
  </si>
  <si>
    <t>LOCAÇÃO DE PRAÇA, QUADRA, IMPLANTAÇÃO, UTILIZANDO CAVALETE, INCLUSO PIQUETE COM TESTEMUNHA</t>
  </si>
  <si>
    <t xml:space="preserve">020801 </t>
  </si>
  <si>
    <t xml:space="preserve">020807 </t>
  </si>
  <si>
    <t xml:space="preserve">020808 </t>
  </si>
  <si>
    <t xml:space="preserve">021001 </t>
  </si>
  <si>
    <t xml:space="preserve">021002 </t>
  </si>
  <si>
    <t>CONSTRUÇÃO DE BANDEJA SALVA VIDAS SECUNDÁRIA DE MADEIRA - LARGURA 1,40M</t>
  </si>
  <si>
    <t xml:space="preserve">021003 </t>
  </si>
  <si>
    <t xml:space="preserve">021301 </t>
  </si>
  <si>
    <t xml:space="preserve">021399 </t>
  </si>
  <si>
    <t xml:space="preserve">021400 </t>
  </si>
  <si>
    <t xml:space="preserve">021401 </t>
  </si>
  <si>
    <t xml:space="preserve">KWH   </t>
  </si>
  <si>
    <t xml:space="preserve">021402 </t>
  </si>
  <si>
    <t xml:space="preserve">021603 </t>
  </si>
  <si>
    <t xml:space="preserve">021610 </t>
  </si>
  <si>
    <t>FERRAMENTAS ELÉTRICAS, EQUIPAMENTOS E MATERIAL DE LIMPEZA PERMANENTE DA OBRA - ÁREAS EDIFICADAS/COBERTAS/FECHADAS</t>
  </si>
  <si>
    <t xml:space="preserve">165 </t>
  </si>
  <si>
    <t xml:space="preserve">030000 </t>
  </si>
  <si>
    <t xml:space="preserve">030101 </t>
  </si>
  <si>
    <t>TRANSPORTE DE ENTULHO EM CAMINHÃO  INCLUSO A CARGA MANUAL</t>
  </si>
  <si>
    <t xml:space="preserve">030104 </t>
  </si>
  <si>
    <t xml:space="preserve">030105 </t>
  </si>
  <si>
    <t>TRANSPORTE DE ENTULHO EM CAÇAMBA ESTACIONÁRIA  INCLUSO A CARGA MANUAL</t>
  </si>
  <si>
    <t xml:space="preserve">030106 </t>
  </si>
  <si>
    <t xml:space="preserve">030110 </t>
  </si>
  <si>
    <t>TRANSPORTE DE MATERIAIS/EQUIPAMENTOS/OUTROS ( INCLUSIVE OS DA MOBILIZAÇÃO E DESMOBILIZAÇÃO ) - CAMINHÃO CARROCERIA MADEIRA 15 T ( INCLUSO NO VALOR O RETORNO )</t>
  </si>
  <si>
    <t xml:space="preserve">tkm   </t>
  </si>
  <si>
    <t xml:space="preserve">030112 </t>
  </si>
  <si>
    <t>CARGA DOS MATERIAIS/EQUIPAMENTOS/OUTROS ( INCLUSO HORA IMPRODUTIVA DO CAMINHÃO)</t>
  </si>
  <si>
    <t xml:space="preserve">030113 </t>
  </si>
  <si>
    <t>DESCARGA DOS MATERIAIS/EQUIPAMENTOS/OUTROS ( INCLUSO HORA IMPRODUTIVA DO CAMINHÃO)</t>
  </si>
  <si>
    <t xml:space="preserve">030114 </t>
  </si>
  <si>
    <t>MOBILIZAÇÃO DO CANTEIRO DE OBRAS - INCLUSIVE CARGA E DESCARGA E A HORA IMPRODUTIVA DO CAMINHÃO - ( EXCLUSO O TRANSPORTE )</t>
  </si>
  <si>
    <t xml:space="preserve">030116 </t>
  </si>
  <si>
    <t>DESMOBILIZAÇÃO DO CANTEIRO DE OBRAS - INCLUSIVE CARGA E DESCARGA E A HORA IMPRODUTIVA DO CAMINHÃO - ( EXCLUSO O TRANSPORTE )</t>
  </si>
  <si>
    <t xml:space="preserve">030117 </t>
  </si>
  <si>
    <t xml:space="preserve">UNXKM </t>
  </si>
  <si>
    <t xml:space="preserve">030118 </t>
  </si>
  <si>
    <t xml:space="preserve">DESMOBILIZAÇÃO DE CONTAINER </t>
  </si>
  <si>
    <t xml:space="preserve">030119 </t>
  </si>
  <si>
    <t xml:space="preserve">CARGA, MANOBRA E DESCARGA DE CONTAINER </t>
  </si>
  <si>
    <t xml:space="preserve">166 </t>
  </si>
  <si>
    <t xml:space="preserve">040000 </t>
  </si>
  <si>
    <t>SERVICO EM TERRA</t>
  </si>
  <si>
    <t xml:space="preserve">040101 </t>
  </si>
  <si>
    <t xml:space="preserve">040103 </t>
  </si>
  <si>
    <t xml:space="preserve">040104 </t>
  </si>
  <si>
    <t xml:space="preserve">040902 </t>
  </si>
  <si>
    <t xml:space="preserve">040904 </t>
  </si>
  <si>
    <t xml:space="preserve">040905 </t>
  </si>
  <si>
    <t xml:space="preserve">041001 </t>
  </si>
  <si>
    <t xml:space="preserve">041002 </t>
  </si>
  <si>
    <t xml:space="preserve">041003 </t>
  </si>
  <si>
    <t xml:space="preserve">041004 </t>
  </si>
  <si>
    <t xml:space="preserve">041005 </t>
  </si>
  <si>
    <t xml:space="preserve">041006 </t>
  </si>
  <si>
    <t xml:space="preserve">m3km  </t>
  </si>
  <si>
    <t xml:space="preserve">041007 </t>
  </si>
  <si>
    <t xml:space="preserve">041008 </t>
  </si>
  <si>
    <t xml:space="preserve">041009 </t>
  </si>
  <si>
    <t xml:space="preserve">041010 </t>
  </si>
  <si>
    <t xml:space="preserve">041013 </t>
  </si>
  <si>
    <t>COMPACTAÇÃO MECÂNICA DE SOLO COM COMPACTADOR DE PERCUSSÃO (SAPO MECÂNICO)</t>
  </si>
  <si>
    <t xml:space="preserve">041140 </t>
  </si>
  <si>
    <t xml:space="preserve">REGULARIZAÇÃO DO TERRENO SEM APILOAMENTO COM TRANSPORTE MANUAL DA TERRA ESCAVADA </t>
  </si>
  <si>
    <t xml:space="preserve">041146 </t>
  </si>
  <si>
    <t xml:space="preserve">041160 </t>
  </si>
  <si>
    <t xml:space="preserve">SOLO CIMENTO 1:12 </t>
  </si>
  <si>
    <t xml:space="preserve">167 </t>
  </si>
  <si>
    <t xml:space="preserve">050000 </t>
  </si>
  <si>
    <t>FUNDACOES E SONDAGENS</t>
  </si>
  <si>
    <t xml:space="preserve">050101 </t>
  </si>
  <si>
    <t xml:space="preserve">050102 </t>
  </si>
  <si>
    <t xml:space="preserve">Km    </t>
  </si>
  <si>
    <t xml:space="preserve">050103 </t>
  </si>
  <si>
    <t xml:space="preserve">050201 </t>
  </si>
  <si>
    <t xml:space="preserve">050204 </t>
  </si>
  <si>
    <t xml:space="preserve">050250 </t>
  </si>
  <si>
    <t xml:space="preserve">050251 </t>
  </si>
  <si>
    <t xml:space="preserve">050303 </t>
  </si>
  <si>
    <t>ESTACA A TRADO MANUAL (BROCA) Ø 25 CM EM CONCRETO FCK 20MPA, SEM ARMADURA</t>
  </si>
  <si>
    <t xml:space="preserve">050304 </t>
  </si>
  <si>
    <t>ESTACA A TRADO MANUAL (BROCA) Ø 30 CM EM CONCRETO FCK 20MPA, SEM ARMADURA</t>
  </si>
  <si>
    <t xml:space="preserve">050401 </t>
  </si>
  <si>
    <t>ARRASAMENTO MECANIZADO DE ESTACA DE CONCRETO COM DIÂMETRO MENOR OU IGUAL A 40 CM</t>
  </si>
  <si>
    <t xml:space="preserve">050402 </t>
  </si>
  <si>
    <t>ARRASAMENTO MECANIZADO DE ESTACA DE CONCRETO COM DIÂMETRO DE 41 CM ATÉ 60 CM</t>
  </si>
  <si>
    <t xml:space="preserve">050620 </t>
  </si>
  <si>
    <t xml:space="preserve">050901 </t>
  </si>
  <si>
    <t xml:space="preserve">050902 </t>
  </si>
  <si>
    <t xml:space="preserve">050903 </t>
  </si>
  <si>
    <t xml:space="preserve">050905 </t>
  </si>
  <si>
    <t xml:space="preserve">050907 </t>
  </si>
  <si>
    <t xml:space="preserve">051001 </t>
  </si>
  <si>
    <t xml:space="preserve">051002 </t>
  </si>
  <si>
    <t xml:space="preserve">051009 </t>
  </si>
  <si>
    <t xml:space="preserve">051015 </t>
  </si>
  <si>
    <t>PREPARO COM BETONEIRA E TRANSPORTE MANUAL  DE CONCRETO FCK=15 MPA - (O.C.)</t>
  </si>
  <si>
    <t xml:space="preserve">051017 </t>
  </si>
  <si>
    <t>PREPARO COM BETONEIRA E TRANSPORTE MANUAL DE CONCRETO FCK=20 MPA - (O.C.)</t>
  </si>
  <si>
    <t xml:space="preserve">051020 </t>
  </si>
  <si>
    <t>CONCRETO USINADO BOMBEÁVEL FCK=15 MPA  - (O.C.)</t>
  </si>
  <si>
    <t xml:space="preserve">051023 </t>
  </si>
  <si>
    <t>CONCRETO USINADO CONVENCIONAL FCK=15 MPA COM TRANSPORTE MANUAL - (O.C.)</t>
  </si>
  <si>
    <t xml:space="preserve">051024 </t>
  </si>
  <si>
    <t>PREPARO COM BETONEIRA E TRANSPORTE MANUAL DE CONCRETO PARA LASTRO  - (O.C.)</t>
  </si>
  <si>
    <t xml:space="preserve">051025 </t>
  </si>
  <si>
    <t>PREPARO SEM BETONEIRA E TRANSPORTE MANUAL DE CONCRETO PARA LASTRO  - (O.C.)</t>
  </si>
  <si>
    <t xml:space="preserve">051026 </t>
  </si>
  <si>
    <t xml:space="preserve">051027 </t>
  </si>
  <si>
    <t xml:space="preserve">051029 </t>
  </si>
  <si>
    <t xml:space="preserve">PREPARO COM BETONEIRA E TRANSPORTE MANUAL DE CONCRETO FCK=30 MPA </t>
  </si>
  <si>
    <t xml:space="preserve">051030 </t>
  </si>
  <si>
    <t xml:space="preserve">051031 </t>
  </si>
  <si>
    <t>CONCRETO USINADO CONVENCIONAL FCK=20  MPA COM TRANSPORTE MANUAL (O.C .)</t>
  </si>
  <si>
    <t xml:space="preserve">051032 </t>
  </si>
  <si>
    <t>CONCRETO USINADO CONVENCIONAL FCK=25 MPA COM TRANSPORTE MANUAL (O.C.)</t>
  </si>
  <si>
    <t xml:space="preserve">051033 </t>
  </si>
  <si>
    <t>CONCRETO USINADO CONVENCIONAL FCK=30 MPA COM TRANSPORTE MANUAL (O.C.)</t>
  </si>
  <si>
    <t xml:space="preserve">051035 </t>
  </si>
  <si>
    <t xml:space="preserve">051036 </t>
  </si>
  <si>
    <t xml:space="preserve">051037 </t>
  </si>
  <si>
    <t xml:space="preserve">051045 </t>
  </si>
  <si>
    <t xml:space="preserve">051055 </t>
  </si>
  <si>
    <t xml:space="preserve">051060 </t>
  </si>
  <si>
    <t>LANÇAMENTO/APLICAÇÃO/ADENSAMENTO DE CONCRETO USINADO BOMBEADO EM FUNDAÇÃO</t>
  </si>
  <si>
    <t xml:space="preserve">052002 </t>
  </si>
  <si>
    <t xml:space="preserve">Kg    </t>
  </si>
  <si>
    <t xml:space="preserve">052003 </t>
  </si>
  <si>
    <t xml:space="preserve">052004 </t>
  </si>
  <si>
    <t xml:space="preserve">052005 </t>
  </si>
  <si>
    <t xml:space="preserve">052006 </t>
  </si>
  <si>
    <t xml:space="preserve">052007 </t>
  </si>
  <si>
    <t xml:space="preserve">052008 </t>
  </si>
  <si>
    <t xml:space="preserve">052010 </t>
  </si>
  <si>
    <t xml:space="preserve">052012 </t>
  </si>
  <si>
    <t xml:space="preserve">052014 </t>
  </si>
  <si>
    <t xml:space="preserve">168 </t>
  </si>
  <si>
    <t xml:space="preserve">060000 </t>
  </si>
  <si>
    <t xml:space="preserve">060010 </t>
  </si>
  <si>
    <t xml:space="preserve">060103 </t>
  </si>
  <si>
    <t xml:space="preserve">060104 </t>
  </si>
  <si>
    <t xml:space="preserve">mxmes </t>
  </si>
  <si>
    <t xml:space="preserve">060105 </t>
  </si>
  <si>
    <t xml:space="preserve">060160 </t>
  </si>
  <si>
    <t xml:space="preserve">060180 </t>
  </si>
  <si>
    <t>FORMA CHAPA DE COMPENSADO RESINADO 6 MM U=3V (PARA PLACAS/TAMPAS E DIVISÓRIAS PRÉ-MOLDADAS EM CONCRETO)</t>
  </si>
  <si>
    <t xml:space="preserve">060191 </t>
  </si>
  <si>
    <t xml:space="preserve">060192 </t>
  </si>
  <si>
    <t xml:space="preserve">060201 </t>
  </si>
  <si>
    <t xml:space="preserve">060202 </t>
  </si>
  <si>
    <t xml:space="preserve">060203 </t>
  </si>
  <si>
    <t xml:space="preserve">060204 </t>
  </si>
  <si>
    <t xml:space="preserve">060205 </t>
  </si>
  <si>
    <t xml:space="preserve">060206 </t>
  </si>
  <si>
    <t xml:space="preserve">060207 </t>
  </si>
  <si>
    <t xml:space="preserve">060208 </t>
  </si>
  <si>
    <t xml:space="preserve">060209 </t>
  </si>
  <si>
    <t xml:space="preserve">060210 </t>
  </si>
  <si>
    <t xml:space="preserve">060212 </t>
  </si>
  <si>
    <t>FORMA CHAPA DE COMPENSADO PLASTIFICADO 12MM-VIGA/PILAR U=3V - (OBRAS CIVIS)</t>
  </si>
  <si>
    <t xml:space="preserve">060213 </t>
  </si>
  <si>
    <t>FORMA CHAPA DE COMPENSADO PLASTIFICADO 12MM-VIGA/PILAR U=2V - (OBRAS CIVIS)</t>
  </si>
  <si>
    <t xml:space="preserve">060214 </t>
  </si>
  <si>
    <t>FORMA CHAPA DE COMPENSADO PLASTIFICADO 12 MM-VIGA/PILAR U=1V- (OBRAS CIVIS)</t>
  </si>
  <si>
    <t xml:space="preserve">060302 </t>
  </si>
  <si>
    <t xml:space="preserve">060303 </t>
  </si>
  <si>
    <t xml:space="preserve">060304 </t>
  </si>
  <si>
    <t xml:space="preserve">060305 </t>
  </si>
  <si>
    <t xml:space="preserve">060306 </t>
  </si>
  <si>
    <t xml:space="preserve">060307 </t>
  </si>
  <si>
    <t xml:space="preserve">060308 </t>
  </si>
  <si>
    <t xml:space="preserve">060310 </t>
  </si>
  <si>
    <t xml:space="preserve">060312 </t>
  </si>
  <si>
    <t xml:space="preserve">060314 </t>
  </si>
  <si>
    <t xml:space="preserve">060470 </t>
  </si>
  <si>
    <t xml:space="preserve">060486 </t>
  </si>
  <si>
    <t xml:space="preserve">060487 </t>
  </si>
  <si>
    <t xml:space="preserve">060505 </t>
  </si>
  <si>
    <t>PREPARO COM BETONEIRA E TRANSPORTE MANUAL DE CONCRETO FCK=15 MPA - (O.C.)</t>
  </si>
  <si>
    <t xml:space="preserve">060507 </t>
  </si>
  <si>
    <t xml:space="preserve">060510 </t>
  </si>
  <si>
    <t xml:space="preserve">060512 </t>
  </si>
  <si>
    <t>CONCRETO USINADO CONVENCIONAL FCK=20 MPA COM TRANSPORTE MANUAL- (O.C.)</t>
  </si>
  <si>
    <t xml:space="preserve">060513 </t>
  </si>
  <si>
    <t xml:space="preserve">060514 </t>
  </si>
  <si>
    <t>PREPARO COM BETONEIRA E TRANSPORTE MANUAL DE CONCRETO PARA LASTRO - (O.C.)</t>
  </si>
  <si>
    <t xml:space="preserve">060515 </t>
  </si>
  <si>
    <t>CONCRETO USINADO CONVENCIONAL  FCK=15 MPA COM TRANSPORTE MANUAL - (O.C.)</t>
  </si>
  <si>
    <t xml:space="preserve">060517 </t>
  </si>
  <si>
    <t xml:space="preserve">060518 </t>
  </si>
  <si>
    <t xml:space="preserve">060520 </t>
  </si>
  <si>
    <t>CONCRETO USINADO CONVENCIONAL FCK=25 MPA COM TRANSPORTE MANUAL - (O.C.)</t>
  </si>
  <si>
    <t xml:space="preserve">060521 </t>
  </si>
  <si>
    <t>CONCRETO USINADO CONVENCIONAL FCK=30 MPA COM TRANSPORTE MANUAL - (O.C.)</t>
  </si>
  <si>
    <t xml:space="preserve">060523 </t>
  </si>
  <si>
    <t xml:space="preserve">060524 </t>
  </si>
  <si>
    <t xml:space="preserve">060525 </t>
  </si>
  <si>
    <t xml:space="preserve">060800 </t>
  </si>
  <si>
    <t>LANÇAMENTO/APLICAÇÃO/ADENSAMENTO DE CONCRETO USINADO BOMBEADO EM ESTRUTURA - (O.C.)</t>
  </si>
  <si>
    <t xml:space="preserve">060801 </t>
  </si>
  <si>
    <t xml:space="preserve">060802 </t>
  </si>
  <si>
    <t xml:space="preserve">060803 </t>
  </si>
  <si>
    <t>TAXA DE BOMBEAMENTO CONCRETO-MÍNIMO  10 M3 - (O.C.)</t>
  </si>
  <si>
    <t xml:space="preserve">061101 </t>
  </si>
  <si>
    <t>FORRO EM LAJE PRE-MOLDADA INCLUSO CAPEAMENTO/ARMADURA DE DISTRIBUIÇÃO/ESCORAMENTO E FORMA/DESFORMA</t>
  </si>
  <si>
    <t xml:space="preserve">061102 </t>
  </si>
  <si>
    <t>PISO EM LAJE PRÉ-MOLDADA INCLUSO CAPEAMENTO/ARMADURA DE DISTRIBUIÇÃO/ESCORAMENTO E FORMA/DESFORMA</t>
  </si>
  <si>
    <t xml:space="preserve">061106 </t>
  </si>
  <si>
    <t xml:space="preserve">061107 </t>
  </si>
  <si>
    <t xml:space="preserve">061108 </t>
  </si>
  <si>
    <t xml:space="preserve">067000 </t>
  </si>
  <si>
    <t xml:space="preserve">067002 </t>
  </si>
  <si>
    <t>DEFINIÇÃO E DEMARCAÇÃO DA ÁREA DE REPARO DE ESTRUTURAS UTILIZANDO DISCO DE CORTE</t>
  </si>
  <si>
    <t xml:space="preserve">067006 </t>
  </si>
  <si>
    <t>PREPARAÇÃO DO SUBSTRATO PARA REPARO EM ESTRUTURA DE CONCRETO POR APICOAMENTO MANUAL DA SUPERFÍCIE</t>
  </si>
  <si>
    <t xml:space="preserve">067010 </t>
  </si>
  <si>
    <t xml:space="preserve">067014 </t>
  </si>
  <si>
    <t xml:space="preserve">067016 </t>
  </si>
  <si>
    <t xml:space="preserve">067018 </t>
  </si>
  <si>
    <t xml:space="preserve">067022 </t>
  </si>
  <si>
    <t xml:space="preserve">067026 </t>
  </si>
  <si>
    <t xml:space="preserve">067058 </t>
  </si>
  <si>
    <t>PINTURA A BASE DE SILANO SILOXANO PARA PROTEÇÃO DE SUPERFÍCIES INTERNAS/EXTERNAS DE ESTRUTURA DE CONCRETO - 2 DEMÃOS</t>
  </si>
  <si>
    <t xml:space="preserve">067062 </t>
  </si>
  <si>
    <t>REPARO PROFUNDO EM ESTRUTURA COM ARGAMASSA SECA TIPO "DRY PACK" ISENTA DE RETRAÇÃO - ESPESSURA DE 3 A 10CM E FCK &gt; 25 MPA</t>
  </si>
  <si>
    <t xml:space="preserve">067070 </t>
  </si>
  <si>
    <t xml:space="preserve">067078 </t>
  </si>
  <si>
    <t>APLICAÇÃO, COM POSTERIOR REMOÇÃO COM JATO DE ÁGUA, DE ÁCIDO MURIÁTICO (1:20) E APLICAÇÃO, COM POSTERIOR REMOÇÃO COM JATO DE ÁGUA, DE HIDRÓXIDO DE AMÔNIO (1:10)</t>
  </si>
  <si>
    <t xml:space="preserve">067082 </t>
  </si>
  <si>
    <t>TRATAMENTO DE CONCRETO APARENTE 2 DEMÃOS (COM PINTURA DE CIMENTO CP32/CIMENTO BRANCO/POLÍMEROS ACRÍLICOS/ÁGUA - TRAÇO: 1 POLÍM.:6,6667 CP32: 3,3333 CIBRANCO - EM VOLUME) - INCLUSA A LAVAGEM COM JATO D'ÁGUA</t>
  </si>
  <si>
    <t xml:space="preserve">169 </t>
  </si>
  <si>
    <t>INST. ELÉT./TELEFÔNICA/CABEAMENTO ESTRUTURADO</t>
  </si>
  <si>
    <t xml:space="preserve">070000 </t>
  </si>
  <si>
    <t>INST. ELET./TELEFONICA/CABEAMENTO ESTRUTURADO</t>
  </si>
  <si>
    <t xml:space="preserve">070204 </t>
  </si>
  <si>
    <t xml:space="preserve">070207 </t>
  </si>
  <si>
    <t xml:space="preserve">ANEL GUIA Nº 02 </t>
  </si>
  <si>
    <t xml:space="preserve">070211 </t>
  </si>
  <si>
    <t xml:space="preserve">070218 </t>
  </si>
  <si>
    <t xml:space="preserve">M     </t>
  </si>
  <si>
    <t xml:space="preserve">070229 </t>
  </si>
  <si>
    <t xml:space="preserve">070230 </t>
  </si>
  <si>
    <t xml:space="preserve">070231 </t>
  </si>
  <si>
    <t xml:space="preserve">070232 </t>
  </si>
  <si>
    <t xml:space="preserve">070233 </t>
  </si>
  <si>
    <t xml:space="preserve">070240 </t>
  </si>
  <si>
    <t xml:space="preserve">070241 </t>
  </si>
  <si>
    <t xml:space="preserve">070242 </t>
  </si>
  <si>
    <t xml:space="preserve">070243 </t>
  </si>
  <si>
    <t xml:space="preserve">070250 </t>
  </si>
  <si>
    <t xml:space="preserve">070251 </t>
  </si>
  <si>
    <t xml:space="preserve">070252 </t>
  </si>
  <si>
    <t xml:space="preserve">070253 </t>
  </si>
  <si>
    <t xml:space="preserve">070254 </t>
  </si>
  <si>
    <t xml:space="preserve">070255 </t>
  </si>
  <si>
    <t xml:space="preserve">070256 </t>
  </si>
  <si>
    <t xml:space="preserve">070257 </t>
  </si>
  <si>
    <t xml:space="preserve">070260 </t>
  </si>
  <si>
    <t xml:space="preserve">070261 </t>
  </si>
  <si>
    <t xml:space="preserve">070262 </t>
  </si>
  <si>
    <t xml:space="preserve">070263 </t>
  </si>
  <si>
    <t xml:space="preserve">070265 </t>
  </si>
  <si>
    <t xml:space="preserve">070266 </t>
  </si>
  <si>
    <t xml:space="preserve">070267 </t>
  </si>
  <si>
    <t xml:space="preserve">070268 </t>
  </si>
  <si>
    <t>BARRA DE COBRE 2" X 3/16"  (2,0865 KG/M)</t>
  </si>
  <si>
    <t xml:space="preserve">070269 </t>
  </si>
  <si>
    <t xml:space="preserve">070270 </t>
  </si>
  <si>
    <t xml:space="preserve">070271 </t>
  </si>
  <si>
    <t>BARRA DE COBRE  2" X 1/4" ( 2,870 KG/M)</t>
  </si>
  <si>
    <t xml:space="preserve">070282 </t>
  </si>
  <si>
    <t xml:space="preserve">070283 </t>
  </si>
  <si>
    <t xml:space="preserve">070284 </t>
  </si>
  <si>
    <t xml:space="preserve">070285 </t>
  </si>
  <si>
    <t xml:space="preserve">070286 </t>
  </si>
  <si>
    <t xml:space="preserve">070287 </t>
  </si>
  <si>
    <t xml:space="preserve">070288 </t>
  </si>
  <si>
    <t xml:space="preserve">070289 </t>
  </si>
  <si>
    <t xml:space="preserve">070290 </t>
  </si>
  <si>
    <t xml:space="preserve">070291 </t>
  </si>
  <si>
    <t xml:space="preserve">070292 </t>
  </si>
  <si>
    <t xml:space="preserve">070293 </t>
  </si>
  <si>
    <t xml:space="preserve">070295 </t>
  </si>
  <si>
    <t xml:space="preserve">070296 </t>
  </si>
  <si>
    <t xml:space="preserve">070297 </t>
  </si>
  <si>
    <t xml:space="preserve">070303 </t>
  </si>
  <si>
    <t xml:space="preserve">070305 </t>
  </si>
  <si>
    <t>BOTOEIRA "LIGA-DESLIGA" PARA INSTALAÇÃO EM PORTA  DE QUADRO</t>
  </si>
  <si>
    <t xml:space="preserve">070320 </t>
  </si>
  <si>
    <t xml:space="preserve">070321 </t>
  </si>
  <si>
    <t xml:space="preserve">070325 </t>
  </si>
  <si>
    <t xml:space="preserve">070330 </t>
  </si>
  <si>
    <t xml:space="preserve">070331 </t>
  </si>
  <si>
    <t xml:space="preserve">070335 </t>
  </si>
  <si>
    <t xml:space="preserve">070350 </t>
  </si>
  <si>
    <t xml:space="preserve">070351 </t>
  </si>
  <si>
    <t xml:space="preserve">070352 </t>
  </si>
  <si>
    <t xml:space="preserve">070353 </t>
  </si>
  <si>
    <t xml:space="preserve">070354 </t>
  </si>
  <si>
    <t xml:space="preserve">070355 </t>
  </si>
  <si>
    <t xml:space="preserve">070356 </t>
  </si>
  <si>
    <t xml:space="preserve">070357 </t>
  </si>
  <si>
    <t xml:space="preserve">070358 </t>
  </si>
  <si>
    <t xml:space="preserve">070370 </t>
  </si>
  <si>
    <t xml:space="preserve">070371 </t>
  </si>
  <si>
    <t xml:space="preserve">070372 </t>
  </si>
  <si>
    <t xml:space="preserve">070373 </t>
  </si>
  <si>
    <t xml:space="preserve">070374 </t>
  </si>
  <si>
    <t xml:space="preserve">070375 </t>
  </si>
  <si>
    <t xml:space="preserve">070376 </t>
  </si>
  <si>
    <t xml:space="preserve">070377 </t>
  </si>
  <si>
    <t xml:space="preserve">070378 </t>
  </si>
  <si>
    <t xml:space="preserve">070379 </t>
  </si>
  <si>
    <t xml:space="preserve">070380 </t>
  </si>
  <si>
    <t xml:space="preserve">070386 </t>
  </si>
  <si>
    <t xml:space="preserve">070390 </t>
  </si>
  <si>
    <t xml:space="preserve">070391 </t>
  </si>
  <si>
    <t xml:space="preserve">070392 </t>
  </si>
  <si>
    <t xml:space="preserve">070393 </t>
  </si>
  <si>
    <t xml:space="preserve">070394 </t>
  </si>
  <si>
    <t xml:space="preserve">070420 </t>
  </si>
  <si>
    <t xml:space="preserve">PAR   </t>
  </si>
  <si>
    <t xml:space="preserve">070421 </t>
  </si>
  <si>
    <t xml:space="preserve">070422 </t>
  </si>
  <si>
    <t xml:space="preserve">070423 </t>
  </si>
  <si>
    <t xml:space="preserve">070424 </t>
  </si>
  <si>
    <t xml:space="preserve">070425 </t>
  </si>
  <si>
    <t xml:space="preserve">070426 </t>
  </si>
  <si>
    <t xml:space="preserve">070427 </t>
  </si>
  <si>
    <t xml:space="preserve">070428 </t>
  </si>
  <si>
    <t xml:space="preserve">070450 </t>
  </si>
  <si>
    <t xml:space="preserve">070451 </t>
  </si>
  <si>
    <t xml:space="preserve">070452 </t>
  </si>
  <si>
    <t xml:space="preserve">070500 </t>
  </si>
  <si>
    <t xml:space="preserve">070501 </t>
  </si>
  <si>
    <t xml:space="preserve">070502 </t>
  </si>
  <si>
    <t xml:space="preserve">070503 </t>
  </si>
  <si>
    <t xml:space="preserve">070504 </t>
  </si>
  <si>
    <t xml:space="preserve">070505 </t>
  </si>
  <si>
    <t xml:space="preserve">070506 </t>
  </si>
  <si>
    <t xml:space="preserve">070507 </t>
  </si>
  <si>
    <t xml:space="preserve">070509 </t>
  </si>
  <si>
    <t xml:space="preserve">070510 </t>
  </si>
  <si>
    <t xml:space="preserve">070511 </t>
  </si>
  <si>
    <t xml:space="preserve">070512 </t>
  </si>
  <si>
    <t xml:space="preserve">070513 </t>
  </si>
  <si>
    <t xml:space="preserve">070514 </t>
  </si>
  <si>
    <t xml:space="preserve">070515 </t>
  </si>
  <si>
    <t xml:space="preserve">070516 </t>
  </si>
  <si>
    <t xml:space="preserve">070517 </t>
  </si>
  <si>
    <t xml:space="preserve">070518 </t>
  </si>
  <si>
    <t xml:space="preserve">070519 </t>
  </si>
  <si>
    <t xml:space="preserve">070520 </t>
  </si>
  <si>
    <t xml:space="preserve">070525 </t>
  </si>
  <si>
    <t xml:space="preserve">070531 </t>
  </si>
  <si>
    <t xml:space="preserve">070533 </t>
  </si>
  <si>
    <t xml:space="preserve">070534 </t>
  </si>
  <si>
    <t xml:space="preserve">070535 </t>
  </si>
  <si>
    <t xml:space="preserve">070536 </t>
  </si>
  <si>
    <t xml:space="preserve">070537 </t>
  </si>
  <si>
    <t xml:space="preserve">070540 </t>
  </si>
  <si>
    <t xml:space="preserve">070541 </t>
  </si>
  <si>
    <t xml:space="preserve">070542 </t>
  </si>
  <si>
    <t xml:space="preserve">070543 </t>
  </si>
  <si>
    <t xml:space="preserve">070544 </t>
  </si>
  <si>
    <t xml:space="preserve">070545 </t>
  </si>
  <si>
    <t xml:space="preserve">070546 </t>
  </si>
  <si>
    <t xml:space="preserve">070555 </t>
  </si>
  <si>
    <t xml:space="preserve">070556 </t>
  </si>
  <si>
    <t xml:space="preserve">070557 </t>
  </si>
  <si>
    <t xml:space="preserve">070560 </t>
  </si>
  <si>
    <t xml:space="preserve">070561 </t>
  </si>
  <si>
    <t xml:space="preserve">070563 </t>
  </si>
  <si>
    <t xml:space="preserve">070564 </t>
  </si>
  <si>
    <t xml:space="preserve">070565 </t>
  </si>
  <si>
    <t xml:space="preserve">070570 </t>
  </si>
  <si>
    <t xml:space="preserve">070571 </t>
  </si>
  <si>
    <t xml:space="preserve">070572 </t>
  </si>
  <si>
    <t xml:space="preserve">070573 </t>
  </si>
  <si>
    <t xml:space="preserve">070580 </t>
  </si>
  <si>
    <t xml:space="preserve">070581 </t>
  </si>
  <si>
    <t xml:space="preserve">070582 </t>
  </si>
  <si>
    <t xml:space="preserve">070583 </t>
  </si>
  <si>
    <t xml:space="preserve">070584 </t>
  </si>
  <si>
    <t xml:space="preserve">070585 </t>
  </si>
  <si>
    <t xml:space="preserve">070586 </t>
  </si>
  <si>
    <t xml:space="preserve">070587 </t>
  </si>
  <si>
    <t xml:space="preserve">070588 </t>
  </si>
  <si>
    <t xml:space="preserve">070589 </t>
  </si>
  <si>
    <t xml:space="preserve">070590 </t>
  </si>
  <si>
    <t xml:space="preserve">070591 </t>
  </si>
  <si>
    <t xml:space="preserve">070592 </t>
  </si>
  <si>
    <t xml:space="preserve">070593 </t>
  </si>
  <si>
    <t xml:space="preserve">070594 </t>
  </si>
  <si>
    <t xml:space="preserve">070601 </t>
  </si>
  <si>
    <t xml:space="preserve">070602 </t>
  </si>
  <si>
    <t xml:space="preserve">070603 </t>
  </si>
  <si>
    <t xml:space="preserve">070607 </t>
  </si>
  <si>
    <t xml:space="preserve">070608 </t>
  </si>
  <si>
    <t xml:space="preserve">070610 </t>
  </si>
  <si>
    <t xml:space="preserve">070611 </t>
  </si>
  <si>
    <t xml:space="preserve">070612 </t>
  </si>
  <si>
    <t xml:space="preserve">070613 </t>
  </si>
  <si>
    <t xml:space="preserve">070620 </t>
  </si>
  <si>
    <t xml:space="preserve">070621 </t>
  </si>
  <si>
    <t xml:space="preserve">070622 </t>
  </si>
  <si>
    <t xml:space="preserve">070626 </t>
  </si>
  <si>
    <t xml:space="preserve">070630 </t>
  </si>
  <si>
    <t xml:space="preserve">070631 </t>
  </si>
  <si>
    <t xml:space="preserve">070633 </t>
  </si>
  <si>
    <t xml:space="preserve">CAIXA DE PASSAGEM - ESCAVAÇÃO MANUAL / REATERRO/ APILOAMENTO DO FUNDO </t>
  </si>
  <si>
    <t xml:space="preserve">070634 </t>
  </si>
  <si>
    <t>CAIXA DE PASSAGEM -  TAMPA EM CONCRETO ARMADO 25 MPA E=5CM</t>
  </si>
  <si>
    <t xml:space="preserve">070635 </t>
  </si>
  <si>
    <t xml:space="preserve">CAIXA DE PASSAGEM -  ALVENARIA DE 1/2 VEZ COM REVESTIMENTO INTERNO EM REBOCO PAULISTA A-14 </t>
  </si>
  <si>
    <t xml:space="preserve">070636 </t>
  </si>
  <si>
    <t>CAIXA DE PASSAGEM - ALVENARIA DE 1 VEZ COM REVESTIMENTO INTERNO EM REBOCO PAULISTA A-14</t>
  </si>
  <si>
    <t xml:space="preserve">070637 </t>
  </si>
  <si>
    <t xml:space="preserve">070638 </t>
  </si>
  <si>
    <t xml:space="preserve">070645 </t>
  </si>
  <si>
    <t xml:space="preserve">070646 </t>
  </si>
  <si>
    <t xml:space="preserve">070647 </t>
  </si>
  <si>
    <t xml:space="preserve">070648 </t>
  </si>
  <si>
    <t>CAIXA DE PASSAGEM METÁLICA DE EMBUTIR  40X40X15 CM</t>
  </si>
  <si>
    <t xml:space="preserve">070649 </t>
  </si>
  <si>
    <t xml:space="preserve">070670 </t>
  </si>
  <si>
    <t xml:space="preserve">070671 </t>
  </si>
  <si>
    <t xml:space="preserve">070672 </t>
  </si>
  <si>
    <t>CAIXA DISTRIBUIÇÃO TELEFÔNICA DE EMBUTIR  80X80X12 CM</t>
  </si>
  <si>
    <t xml:space="preserve">070673 </t>
  </si>
  <si>
    <t xml:space="preserve">070680 </t>
  </si>
  <si>
    <t xml:space="preserve">070681 </t>
  </si>
  <si>
    <t xml:space="preserve">070682 </t>
  </si>
  <si>
    <t xml:space="preserve">070691 </t>
  </si>
  <si>
    <t xml:space="preserve">070692 </t>
  </si>
  <si>
    <t xml:space="preserve">070695 </t>
  </si>
  <si>
    <t xml:space="preserve">070696 </t>
  </si>
  <si>
    <t xml:space="preserve">070697 </t>
  </si>
  <si>
    <t>CAIXA METÁLICA PARA TRANSFORMADOR DE CORRENTE 820X750X266MM - 200A ATÉ 400A</t>
  </si>
  <si>
    <t xml:space="preserve">070698 </t>
  </si>
  <si>
    <t xml:space="preserve">070699 </t>
  </si>
  <si>
    <t>CAIXA METÁLICA PARA TRANSFORMADOR DE CORRENTE 1200X1000X310MM - 600A ATÉ 800A</t>
  </si>
  <si>
    <t xml:space="preserve">070700 </t>
  </si>
  <si>
    <t xml:space="preserve">070701 </t>
  </si>
  <si>
    <t xml:space="preserve">070702 </t>
  </si>
  <si>
    <t xml:space="preserve">CAIXA PARA QUADRO DE COMANDO METÁLICA DE SOBREPOR 30X30X20 CM </t>
  </si>
  <si>
    <t xml:space="preserve">070703 </t>
  </si>
  <si>
    <t xml:space="preserve">070705 </t>
  </si>
  <si>
    <t xml:space="preserve">CAIXA PARA QUADRO DE COMANDO METÁLICA DE SOBREPOR 60X60X20 CM </t>
  </si>
  <si>
    <t xml:space="preserve">070706 </t>
  </si>
  <si>
    <t xml:space="preserve">CAIXA PARA QUADRO DE COMANDO METÁLICA DE SOBREPOR 80X60X25 CM </t>
  </si>
  <si>
    <t xml:space="preserve">070707 </t>
  </si>
  <si>
    <t xml:space="preserve">070708 </t>
  </si>
  <si>
    <t>CAIXA METÁLICA PARA MEDIDOR MONOFÁSICO PADRÃO CONCESSIONÁRIA LOCAL 300X220X151MM</t>
  </si>
  <si>
    <t xml:space="preserve">070709 </t>
  </si>
  <si>
    <t xml:space="preserve">070710 </t>
  </si>
  <si>
    <t>CAIXA DE PASSAGEM 30X30X40CM (MEDIDAS INTERNAS) COM TAMPA E DRENO BRITA</t>
  </si>
  <si>
    <t xml:space="preserve">070711 </t>
  </si>
  <si>
    <t>CAIXA DE PASSAGEM 35X60X50CM (MEDIDAS INTERNAS) FUNDO DE CONCRETO (PARA TAMPA R1)</t>
  </si>
  <si>
    <t xml:space="preserve">070712 </t>
  </si>
  <si>
    <t>CAIXA DE PASSAGEM 107 X 52 X 50CM (MEDIDAS INTERNAS) FUNDO DE CONCRETO (PARA TAMPA R2)</t>
  </si>
  <si>
    <t xml:space="preserve">070713 </t>
  </si>
  <si>
    <t>CAIXA DE PASSAGEM 40X40X50CM (MEDIDAS INTERNAS) FUNDO DE BRITA SEM TAMPA</t>
  </si>
  <si>
    <t xml:space="preserve">070714 </t>
  </si>
  <si>
    <t>CAIXA DE PASSAGEM 50X50X80CM (MEDIDAS INTERNAS) FUNDO DE BRITA SEM TAMPA</t>
  </si>
  <si>
    <t xml:space="preserve">070715 </t>
  </si>
  <si>
    <t>CAIXA DE PASSAGEM 60X60X80CM (MEDIDAS INTERNAS) FUNDO DE BRITA SEM TAMPA</t>
  </si>
  <si>
    <t xml:space="preserve">070716 </t>
  </si>
  <si>
    <t>CAIXA DE PASSAGEM 80X80X110 CM (MEDIDAS INTERNAS) FUNDO DE BRITA SEM TAMPA</t>
  </si>
  <si>
    <t xml:space="preserve">070717 </t>
  </si>
  <si>
    <t>CAIXA DE PASSAGEM 80X80X130CM (MEDIDAS INTERNAS) FUNDO DE BRITA SEM TAMPA</t>
  </si>
  <si>
    <t xml:space="preserve">070720 </t>
  </si>
  <si>
    <t>CAIXA METÁLICA PARA MEDIDOR POLIFÁSICO PADRÃO CONCESSIONÁRIA LOCAL 500X380X166MM</t>
  </si>
  <si>
    <t xml:space="preserve">070725 </t>
  </si>
  <si>
    <t xml:space="preserve">070760 </t>
  </si>
  <si>
    <t xml:space="preserve">070762 </t>
  </si>
  <si>
    <t xml:space="preserve">070763 </t>
  </si>
  <si>
    <t xml:space="preserve">070764 </t>
  </si>
  <si>
    <t xml:space="preserve">070765 </t>
  </si>
  <si>
    <t xml:space="preserve">070769 </t>
  </si>
  <si>
    <t xml:space="preserve">070771 </t>
  </si>
  <si>
    <t xml:space="preserve">070772 </t>
  </si>
  <si>
    <t xml:space="preserve">070776 </t>
  </si>
  <si>
    <t xml:space="preserve">070777 </t>
  </si>
  <si>
    <t xml:space="preserve">070778 </t>
  </si>
  <si>
    <t xml:space="preserve">070779 </t>
  </si>
  <si>
    <t xml:space="preserve">070790 </t>
  </si>
  <si>
    <t xml:space="preserve">070791 </t>
  </si>
  <si>
    <t xml:space="preserve">070820 </t>
  </si>
  <si>
    <t xml:space="preserve">070821 </t>
  </si>
  <si>
    <t xml:space="preserve">070822 </t>
  </si>
  <si>
    <t xml:space="preserve">070823 </t>
  </si>
  <si>
    <t xml:space="preserve">070835 </t>
  </si>
  <si>
    <t xml:space="preserve">070836 </t>
  </si>
  <si>
    <t xml:space="preserve">070837 </t>
  </si>
  <si>
    <t xml:space="preserve">070838 </t>
  </si>
  <si>
    <t xml:space="preserve">070839 </t>
  </si>
  <si>
    <t xml:space="preserve">070840 </t>
  </si>
  <si>
    <t xml:space="preserve">070842 </t>
  </si>
  <si>
    <t xml:space="preserve">070845 </t>
  </si>
  <si>
    <t xml:space="preserve">070857 </t>
  </si>
  <si>
    <t xml:space="preserve">070858 </t>
  </si>
  <si>
    <t xml:space="preserve">070859 </t>
  </si>
  <si>
    <t xml:space="preserve">070860 </t>
  </si>
  <si>
    <t xml:space="preserve">070861 </t>
  </si>
  <si>
    <t xml:space="preserve">070862 </t>
  </si>
  <si>
    <t xml:space="preserve">070880 </t>
  </si>
  <si>
    <t xml:space="preserve">070890 </t>
  </si>
  <si>
    <t xml:space="preserve">070891 </t>
  </si>
  <si>
    <t xml:space="preserve">070892 </t>
  </si>
  <si>
    <t xml:space="preserve">070893 </t>
  </si>
  <si>
    <t xml:space="preserve">070894 </t>
  </si>
  <si>
    <t xml:space="preserve">070910 </t>
  </si>
  <si>
    <t xml:space="preserve">070911 </t>
  </si>
  <si>
    <t xml:space="preserve">070920 </t>
  </si>
  <si>
    <t xml:space="preserve">070921 </t>
  </si>
  <si>
    <t xml:space="preserve">070922 </t>
  </si>
  <si>
    <t xml:space="preserve">070935 </t>
  </si>
  <si>
    <t xml:space="preserve">070936 </t>
  </si>
  <si>
    <t>CONDULETE MULTIPLO DE PVC COM 02 SAÍDAS 3/4" (TIPO C, LL, LR OU LB) SEM TAMPA</t>
  </si>
  <si>
    <t xml:space="preserve">070937 </t>
  </si>
  <si>
    <t xml:space="preserve">070938 </t>
  </si>
  <si>
    <t xml:space="preserve">070939 </t>
  </si>
  <si>
    <t xml:space="preserve">070940 </t>
  </si>
  <si>
    <t xml:space="preserve">070941 </t>
  </si>
  <si>
    <t xml:space="preserve">070942 </t>
  </si>
  <si>
    <t xml:space="preserve">070945 </t>
  </si>
  <si>
    <t xml:space="preserve">070946 </t>
  </si>
  <si>
    <t>CONDULETE MULTIPLO DE ALUMÍNIO COM 02 SAÍDAS 3/4" (TIPO C, LL, LR OU LB) SEM TAMPA</t>
  </si>
  <si>
    <t xml:space="preserve">070947 </t>
  </si>
  <si>
    <t xml:space="preserve">070948 </t>
  </si>
  <si>
    <t xml:space="preserve">070949 </t>
  </si>
  <si>
    <t>CONDULETE MULTIPLO DE ALUMÍNIO COM 01 SAÍDA 1" (TIPO B OU E)  SEM TAMPA</t>
  </si>
  <si>
    <t xml:space="preserve">070950 </t>
  </si>
  <si>
    <t>CONDULETE MULTIPLO DE ALUMÍNIO COM 02 SAÍDAS 1" (TIPO C, LL, LR OU LB) SEM TAMPA</t>
  </si>
  <si>
    <t xml:space="preserve">070951 </t>
  </si>
  <si>
    <t xml:space="preserve">070952 </t>
  </si>
  <si>
    <t xml:space="preserve">071016 </t>
  </si>
  <si>
    <t xml:space="preserve">071020 </t>
  </si>
  <si>
    <t xml:space="preserve">071026 </t>
  </si>
  <si>
    <t xml:space="preserve">071030 </t>
  </si>
  <si>
    <t xml:space="preserve">071031 </t>
  </si>
  <si>
    <t xml:space="preserve">071032 </t>
  </si>
  <si>
    <t xml:space="preserve">071033 </t>
  </si>
  <si>
    <t xml:space="preserve">071034 </t>
  </si>
  <si>
    <t xml:space="preserve">071035 </t>
  </si>
  <si>
    <t xml:space="preserve">071036 </t>
  </si>
  <si>
    <t xml:space="preserve">071037 </t>
  </si>
  <si>
    <t xml:space="preserve">071038 </t>
  </si>
  <si>
    <t xml:space="preserve">071039 </t>
  </si>
  <si>
    <t xml:space="preserve">071040 </t>
  </si>
  <si>
    <t xml:space="preserve">071041 </t>
  </si>
  <si>
    <t xml:space="preserve">071043 </t>
  </si>
  <si>
    <t>CONECTOR TRIPOLAR EM PORCELANA PARA FIOS DE ATÉ 10MM2 (BORNES) 50A-250V (CHUVEIRO)</t>
  </si>
  <si>
    <t xml:space="preserve">071060 </t>
  </si>
  <si>
    <t>CONTATOR TRIPOLAR - 9A, 500V NOMINAL, COMANDO 220V,  CATEGORIA AC-3</t>
  </si>
  <si>
    <t xml:space="preserve">071061 </t>
  </si>
  <si>
    <t xml:space="preserve">071062 </t>
  </si>
  <si>
    <t xml:space="preserve">071063 </t>
  </si>
  <si>
    <t xml:space="preserve">071064 </t>
  </si>
  <si>
    <t xml:space="preserve">071073 </t>
  </si>
  <si>
    <t xml:space="preserve">071074 </t>
  </si>
  <si>
    <t xml:space="preserve">071075 </t>
  </si>
  <si>
    <t xml:space="preserve">071096 </t>
  </si>
  <si>
    <t xml:space="preserve">071097 </t>
  </si>
  <si>
    <t xml:space="preserve">071098 </t>
  </si>
  <si>
    <t xml:space="preserve">071099 </t>
  </si>
  <si>
    <t xml:space="preserve">071100 </t>
  </si>
  <si>
    <t xml:space="preserve">071101 </t>
  </si>
  <si>
    <t xml:space="preserve">071102 </t>
  </si>
  <si>
    <t xml:space="preserve">071103 </t>
  </si>
  <si>
    <t xml:space="preserve">071104 </t>
  </si>
  <si>
    <t xml:space="preserve">071105 </t>
  </si>
  <si>
    <t xml:space="preserve">071110 </t>
  </si>
  <si>
    <t xml:space="preserve">071111 </t>
  </si>
  <si>
    <t xml:space="preserve">071115 </t>
  </si>
  <si>
    <t xml:space="preserve">071120 </t>
  </si>
  <si>
    <t xml:space="preserve">071121 </t>
  </si>
  <si>
    <t xml:space="preserve">071122 </t>
  </si>
  <si>
    <t xml:space="preserve">071123 </t>
  </si>
  <si>
    <t xml:space="preserve">071124 </t>
  </si>
  <si>
    <t xml:space="preserve">071125 </t>
  </si>
  <si>
    <t xml:space="preserve">071126 </t>
  </si>
  <si>
    <t xml:space="preserve">071127 </t>
  </si>
  <si>
    <t xml:space="preserve">071128 </t>
  </si>
  <si>
    <t xml:space="preserve">071140 </t>
  </si>
  <si>
    <t xml:space="preserve">071141 </t>
  </si>
  <si>
    <t xml:space="preserve">071142 </t>
  </si>
  <si>
    <t xml:space="preserve">071143 </t>
  </si>
  <si>
    <t xml:space="preserve">071144 </t>
  </si>
  <si>
    <t xml:space="preserve">071145 </t>
  </si>
  <si>
    <t xml:space="preserve">071146 </t>
  </si>
  <si>
    <t xml:space="preserve">071147 </t>
  </si>
  <si>
    <t xml:space="preserve">071148 </t>
  </si>
  <si>
    <t xml:space="preserve">071150 </t>
  </si>
  <si>
    <t xml:space="preserve">071151 </t>
  </si>
  <si>
    <t xml:space="preserve">071152 </t>
  </si>
  <si>
    <t xml:space="preserve">071153 </t>
  </si>
  <si>
    <t xml:space="preserve">071154 </t>
  </si>
  <si>
    <t xml:space="preserve">071155 </t>
  </si>
  <si>
    <t xml:space="preserve">071156 </t>
  </si>
  <si>
    <t xml:space="preserve">071157 </t>
  </si>
  <si>
    <t xml:space="preserve">071158 </t>
  </si>
  <si>
    <t xml:space="preserve">071159 </t>
  </si>
  <si>
    <t xml:space="preserve">071170 </t>
  </si>
  <si>
    <t xml:space="preserve">071171 </t>
  </si>
  <si>
    <t xml:space="preserve">071172 </t>
  </si>
  <si>
    <t xml:space="preserve">071173 </t>
  </si>
  <si>
    <t xml:space="preserve">071174 </t>
  </si>
  <si>
    <t xml:space="preserve">071175 </t>
  </si>
  <si>
    <t xml:space="preserve">071176 </t>
  </si>
  <si>
    <t xml:space="preserve">071177 </t>
  </si>
  <si>
    <t xml:space="preserve">071178 </t>
  </si>
  <si>
    <t xml:space="preserve">071179 </t>
  </si>
  <si>
    <t xml:space="preserve">071180 </t>
  </si>
  <si>
    <t xml:space="preserve">071181 </t>
  </si>
  <si>
    <t xml:space="preserve">071184 </t>
  </si>
  <si>
    <t xml:space="preserve">071186 </t>
  </si>
  <si>
    <t xml:space="preserve">071190 </t>
  </si>
  <si>
    <t xml:space="preserve">071193 </t>
  </si>
  <si>
    <t xml:space="preserve">071194 </t>
  </si>
  <si>
    <t xml:space="preserve">071195 </t>
  </si>
  <si>
    <t xml:space="preserve">071196 </t>
  </si>
  <si>
    <t xml:space="preserve">071197 </t>
  </si>
  <si>
    <t xml:space="preserve">071198 </t>
  </si>
  <si>
    <t xml:space="preserve">071199 </t>
  </si>
  <si>
    <t xml:space="preserve">071200 </t>
  </si>
  <si>
    <t xml:space="preserve">071201 </t>
  </si>
  <si>
    <t xml:space="preserve">071202 </t>
  </si>
  <si>
    <t xml:space="preserve">071203 </t>
  </si>
  <si>
    <t xml:space="preserve">071204 </t>
  </si>
  <si>
    <t xml:space="preserve">071205 </t>
  </si>
  <si>
    <t xml:space="preserve">071206 </t>
  </si>
  <si>
    <t xml:space="preserve">071207 </t>
  </si>
  <si>
    <t xml:space="preserve">071208 </t>
  </si>
  <si>
    <t xml:space="preserve">071210 </t>
  </si>
  <si>
    <t xml:space="preserve">ELETRODUTO EM AÇO GALVANIZADO A FOGO DIÂMETRO 1/2" - PESADO </t>
  </si>
  <si>
    <t xml:space="preserve">071211 </t>
  </si>
  <si>
    <t xml:space="preserve">ELETRODUTO EM AÇO GALVANIZADO A FOGO DIÂMETRO 3/4" - PESADO </t>
  </si>
  <si>
    <t xml:space="preserve">071212 </t>
  </si>
  <si>
    <t xml:space="preserve">ELETRODUTO EM AÇO GALVANIZADO A FOGO DIÂMETRO 1" - PESADO </t>
  </si>
  <si>
    <t xml:space="preserve">071213 </t>
  </si>
  <si>
    <t xml:space="preserve">ELETRODUTO EM AÇO GALVANIZADO A FOGO DIÂMETRO 1 1/4" - PESADO </t>
  </si>
  <si>
    <t xml:space="preserve">071214 </t>
  </si>
  <si>
    <t xml:space="preserve">ELETRODUTO EM AÇO GALVANIZADO A FOGO DIÂMETRO 1 1/2" - PESADO </t>
  </si>
  <si>
    <t xml:space="preserve">071215 </t>
  </si>
  <si>
    <t xml:space="preserve">ELETRODUTO EM AÇO GALVANIZADO A FOGO DIÂMETRO 2" - PESADO </t>
  </si>
  <si>
    <t xml:space="preserve">071216 </t>
  </si>
  <si>
    <t xml:space="preserve">ELETRODUTO EM AÇO GALVANIZADO A FOGO DIÂMETRO 2 1/2" - PESADO </t>
  </si>
  <si>
    <t xml:space="preserve">071217 </t>
  </si>
  <si>
    <t xml:space="preserve">ELETRODUTO EM AÇO GALVANIZADO A FOGO DIÂMETRO 3" - PESADO </t>
  </si>
  <si>
    <t xml:space="preserve">071218 </t>
  </si>
  <si>
    <t xml:space="preserve">ELETRODUTO EM AÇO GALVANIZADO A FOGO DIÂMETRO 4" - PESADO </t>
  </si>
  <si>
    <t xml:space="preserve">071230 </t>
  </si>
  <si>
    <t xml:space="preserve">071231 </t>
  </si>
  <si>
    <t xml:space="preserve">071232 </t>
  </si>
  <si>
    <t xml:space="preserve">071250 </t>
  </si>
  <si>
    <t xml:space="preserve">071251 </t>
  </si>
  <si>
    <t xml:space="preserve">071252 </t>
  </si>
  <si>
    <t xml:space="preserve">071253 </t>
  </si>
  <si>
    <t xml:space="preserve">071254 </t>
  </si>
  <si>
    <t xml:space="preserve">071255 </t>
  </si>
  <si>
    <t xml:space="preserve">071256 </t>
  </si>
  <si>
    <t xml:space="preserve">071257 </t>
  </si>
  <si>
    <t xml:space="preserve">071258 </t>
  </si>
  <si>
    <t xml:space="preserve">071267 </t>
  </si>
  <si>
    <t xml:space="preserve">071268 </t>
  </si>
  <si>
    <t xml:space="preserve">071270 </t>
  </si>
  <si>
    <t xml:space="preserve">071271 </t>
  </si>
  <si>
    <t xml:space="preserve">071275 </t>
  </si>
  <si>
    <t xml:space="preserve">071277 </t>
  </si>
  <si>
    <t xml:space="preserve">071278 </t>
  </si>
  <si>
    <t xml:space="preserve">071279 </t>
  </si>
  <si>
    <t xml:space="preserve">071280 </t>
  </si>
  <si>
    <t xml:space="preserve">071281 </t>
  </si>
  <si>
    <t xml:space="preserve">071282 </t>
  </si>
  <si>
    <t xml:space="preserve">071283 </t>
  </si>
  <si>
    <t xml:space="preserve">071290 </t>
  </si>
  <si>
    <t>FIO ISOLADO PVC 750 V,  1,5 MM2</t>
  </si>
  <si>
    <t xml:space="preserve">071291 </t>
  </si>
  <si>
    <t xml:space="preserve">071292 </t>
  </si>
  <si>
    <t xml:space="preserve">071293 </t>
  </si>
  <si>
    <t xml:space="preserve">071294 </t>
  </si>
  <si>
    <t xml:space="preserve">071320 </t>
  </si>
  <si>
    <t xml:space="preserve">071321 </t>
  </si>
  <si>
    <t xml:space="preserve">071329 </t>
  </si>
  <si>
    <t xml:space="preserve">071330 </t>
  </si>
  <si>
    <t xml:space="preserve">071331 </t>
  </si>
  <si>
    <t xml:space="preserve">071365 </t>
  </si>
  <si>
    <t xml:space="preserve">071371 </t>
  </si>
  <si>
    <t xml:space="preserve">071380 </t>
  </si>
  <si>
    <t>HASTE REVESTIDA COBRE(COPPERWELD)  5/8" X 2,40 M C/CONECTOR</t>
  </si>
  <si>
    <t xml:space="preserve">071381 </t>
  </si>
  <si>
    <t>HASTE REV.COBRE(COPPERWELD)  5/8" X 3,00 M C/CONECTOR</t>
  </si>
  <si>
    <t xml:space="preserve">071390 </t>
  </si>
  <si>
    <t>HASTE CANTONEIRA 2,00 M  C/CONECTOR</t>
  </si>
  <si>
    <t xml:space="preserve">071391 </t>
  </si>
  <si>
    <t xml:space="preserve">071400 </t>
  </si>
  <si>
    <t xml:space="preserve">071410 </t>
  </si>
  <si>
    <t xml:space="preserve">071411 </t>
  </si>
  <si>
    <t xml:space="preserve">071412 </t>
  </si>
  <si>
    <t xml:space="preserve">071430 </t>
  </si>
  <si>
    <t xml:space="preserve">071431 </t>
  </si>
  <si>
    <t xml:space="preserve">071432 </t>
  </si>
  <si>
    <t xml:space="preserve">071440 </t>
  </si>
  <si>
    <t xml:space="preserve">071441 </t>
  </si>
  <si>
    <t xml:space="preserve">071442 </t>
  </si>
  <si>
    <t xml:space="preserve">071443 </t>
  </si>
  <si>
    <t>INTERRUPTOR SIMPLES 1 SEÇÃO E 1 TOMADA HEXAGONAL 2P + T - 10A CONJUGADOS</t>
  </si>
  <si>
    <t xml:space="preserve">071450 </t>
  </si>
  <si>
    <t xml:space="preserve">071451 </t>
  </si>
  <si>
    <t xml:space="preserve">071452 </t>
  </si>
  <si>
    <t xml:space="preserve">071455 </t>
  </si>
  <si>
    <t xml:space="preserve">071456 </t>
  </si>
  <si>
    <t xml:space="preserve">071457 </t>
  </si>
  <si>
    <t xml:space="preserve">071460 </t>
  </si>
  <si>
    <t xml:space="preserve">071461 </t>
  </si>
  <si>
    <t xml:space="preserve">071462 </t>
  </si>
  <si>
    <t xml:space="preserve">071463 </t>
  </si>
  <si>
    <t xml:space="preserve">071464 </t>
  </si>
  <si>
    <t xml:space="preserve">071465 </t>
  </si>
  <si>
    <t xml:space="preserve">071470 </t>
  </si>
  <si>
    <t xml:space="preserve">071471 </t>
  </si>
  <si>
    <t xml:space="preserve">071472 </t>
  </si>
  <si>
    <t xml:space="preserve">071473 </t>
  </si>
  <si>
    <t xml:space="preserve">071474 </t>
  </si>
  <si>
    <t xml:space="preserve">071476 </t>
  </si>
  <si>
    <t xml:space="preserve">071480 </t>
  </si>
  <si>
    <t xml:space="preserve">071481 </t>
  </si>
  <si>
    <t xml:space="preserve">071490 </t>
  </si>
  <si>
    <t xml:space="preserve">071491 </t>
  </si>
  <si>
    <t xml:space="preserve">071492 </t>
  </si>
  <si>
    <t xml:space="preserve">071500 </t>
  </si>
  <si>
    <t xml:space="preserve">071510 </t>
  </si>
  <si>
    <t xml:space="preserve">071520 </t>
  </si>
  <si>
    <t xml:space="preserve">071521 </t>
  </si>
  <si>
    <t xml:space="preserve">071522 </t>
  </si>
  <si>
    <t xml:space="preserve">071523 </t>
  </si>
  <si>
    <t xml:space="preserve">071524 </t>
  </si>
  <si>
    <t xml:space="preserve">071525 </t>
  </si>
  <si>
    <t xml:space="preserve">071526 </t>
  </si>
  <si>
    <t xml:space="preserve">071527 </t>
  </si>
  <si>
    <t xml:space="preserve">071528 </t>
  </si>
  <si>
    <t xml:space="preserve">071537 </t>
  </si>
  <si>
    <t xml:space="preserve">071538 </t>
  </si>
  <si>
    <t xml:space="preserve">071539 </t>
  </si>
  <si>
    <t xml:space="preserve">071540 </t>
  </si>
  <si>
    <t xml:space="preserve">071541 </t>
  </si>
  <si>
    <t xml:space="preserve">071542 </t>
  </si>
  <si>
    <t>LÂMPADA TUBULAR LED, BASE G13, BIVOLT 15/20 W, 1800 A 1900 LUMENS, LUZ BRANCA</t>
  </si>
  <si>
    <t xml:space="preserve">071543 </t>
  </si>
  <si>
    <t xml:space="preserve">071560 </t>
  </si>
  <si>
    <t xml:space="preserve">071561 </t>
  </si>
  <si>
    <t xml:space="preserve">071562 </t>
  </si>
  <si>
    <t xml:space="preserve">071590 </t>
  </si>
  <si>
    <t xml:space="preserve">071591 </t>
  </si>
  <si>
    <t xml:space="preserve">071592 </t>
  </si>
  <si>
    <t xml:space="preserve">071598 </t>
  </si>
  <si>
    <t xml:space="preserve">071603 </t>
  </si>
  <si>
    <t xml:space="preserve">071609 </t>
  </si>
  <si>
    <t xml:space="preserve">071610 </t>
  </si>
  <si>
    <t>LUMINÁRIA TIPO ARANDELA DE USO EXTERNO BLINDADA COM GRADE ( PEQUENA ) - BASE E-27</t>
  </si>
  <si>
    <t xml:space="preserve">071612 </t>
  </si>
  <si>
    <t>LUMINÁRIA TIPO ARANDELA DE USO EXTERNO BLINDADA COM GRADE ( MÉDIA ) - BASE E-27</t>
  </si>
  <si>
    <t xml:space="preserve">071613 </t>
  </si>
  <si>
    <t>LUMINÁRIA TIPO ARANDELA DE USO EXTERNO BLINDADA COM GRADE ( GRANDE ) - BASE E-27</t>
  </si>
  <si>
    <t xml:space="preserve">071614 </t>
  </si>
  <si>
    <t xml:space="preserve">071615 </t>
  </si>
  <si>
    <t xml:space="preserve">071626 </t>
  </si>
  <si>
    <t>LUMINÁRIA PARA JARDIM COM POSTE 2,50 M COM 01 GLOBO - INCLUSO BASE DE CONCRETO PADRÃO GOINFRA E FIXAÇÃO</t>
  </si>
  <si>
    <t xml:space="preserve">071627 </t>
  </si>
  <si>
    <t>LUMINÁRIA PARA JARDIM COM POSTE 2,50 M COM 02 GLOBOS - INCLUSO BASE DE CONCRETO PADRÃO GOINFRA E FIXAÇÃO</t>
  </si>
  <si>
    <t xml:space="preserve">071630 </t>
  </si>
  <si>
    <t>LUMINÁRIA DE EMBUTIR REGULÁVEL  ("OLHO DE BOI") - BASE E-27 - INCLUSO CORTE NO FORRO</t>
  </si>
  <si>
    <t xml:space="preserve">071640 </t>
  </si>
  <si>
    <t xml:space="preserve">071642 </t>
  </si>
  <si>
    <t xml:space="preserve">071645 </t>
  </si>
  <si>
    <t xml:space="preserve">071646 </t>
  </si>
  <si>
    <t>LUMINÁRIA PLAFON LED QUADRADA DE SOBREPOR, 18W, 20X20 CM (MEDIDAS APROXIMADAS)</t>
  </si>
  <si>
    <t xml:space="preserve">071647 </t>
  </si>
  <si>
    <t>LUMINÁRIA PLAFON LED QUADRADA DE EMBUTIR, 18W, 20X20 CM (MEDIDAS APROXIMADAS) - INCLUSO CORTE NO FORRO</t>
  </si>
  <si>
    <t xml:space="preserve">071648 </t>
  </si>
  <si>
    <t>LUMINÁRIA PLAFON LED QUADRADA DE SOBREPOR, 30W, 40X40 CM (MEDIDAS APROXIMADAS)</t>
  </si>
  <si>
    <t xml:space="preserve">071649 </t>
  </si>
  <si>
    <t>LUMINÁRIA PLAFON LED QUADRADA DE EMBUTIR, 30W, 40X40 CM (MEDIDAS APROXIMADAS) - INCLUSO CORTE NO FORRO</t>
  </si>
  <si>
    <t xml:space="preserve">071655 </t>
  </si>
  <si>
    <t xml:space="preserve">071660 </t>
  </si>
  <si>
    <t xml:space="preserve">071661 </t>
  </si>
  <si>
    <t xml:space="preserve">071670 </t>
  </si>
  <si>
    <t xml:space="preserve">071679 </t>
  </si>
  <si>
    <t>LUMINÁRIA - BASE EM CONCRETO PADRÃO GOINFRA PARA AS LUMINÁRIAS TIPO PROJETOR (CASO NECESSÁRIO )</t>
  </si>
  <si>
    <t xml:space="preserve">071682 </t>
  </si>
  <si>
    <t xml:space="preserve">LUMINÁRIA TIPO PROJETOR CIRCULAR ATÉ 200 W - BASE E-27 </t>
  </si>
  <si>
    <t xml:space="preserve">071683 </t>
  </si>
  <si>
    <t xml:space="preserve">071684 </t>
  </si>
  <si>
    <t xml:space="preserve">071685 </t>
  </si>
  <si>
    <t>LUMINÁRIA TIPO PROJETOR RETANGULAR COM PORTA REATOR ATÉ 400 W - BASE E-40</t>
  </si>
  <si>
    <t xml:space="preserve">071686 </t>
  </si>
  <si>
    <t xml:space="preserve">071687 </t>
  </si>
  <si>
    <t xml:space="preserve">071688 </t>
  </si>
  <si>
    <t xml:space="preserve">071689 </t>
  </si>
  <si>
    <t xml:space="preserve">071690 </t>
  </si>
  <si>
    <t>LUMINÁRIA LED RETANGULAR DE EMBUTIR COM REFLETOR DE ALUMÍNIO E ALETAS, DE 36W A 39W - INCLUSO CORTE NO FORRO</t>
  </si>
  <si>
    <t xml:space="preserve">071691 </t>
  </si>
  <si>
    <t>LUMINÁRIA LED QUADRADA DE EMBUTIR COM REFLETOR DE ALUMÍNIO E ALETAS, 36W A 39W - INCLUSO CORTE NO FORRO</t>
  </si>
  <si>
    <t xml:space="preserve">071692 </t>
  </si>
  <si>
    <t>LUMINÁRIA LED RETANGULAR DE SOBREPOR COM REFLETOR DE ALUMÍNIO COM ALETAS, DE 36W A 39W</t>
  </si>
  <si>
    <t xml:space="preserve">071693 </t>
  </si>
  <si>
    <t>LUMINÁRIA LED QUADRADA DE SOBREPOR COM REFLETOR DE ALUMÍNIO COM ALETAS, DE 36W A 39W</t>
  </si>
  <si>
    <t xml:space="preserve">071694 </t>
  </si>
  <si>
    <t>LUMINÁRIA PLAFON LED QUADRADA DE SOBREPOR, 36W, 60X60 CM (MEDIDAS APROXIMADAS)</t>
  </si>
  <si>
    <t xml:space="preserve">071695 </t>
  </si>
  <si>
    <t>LUMINÁRIA PLAFON LED QUADRADA DE EMBUTIR, 36W, 60X60 CM (MEDIDAS APROXIMADAS) - INCLUSO CORTE NO FORRO</t>
  </si>
  <si>
    <t xml:space="preserve">071696 </t>
  </si>
  <si>
    <t>LUMINÁRIA LED PARA JARDIM COM POSTE 3,00 M COM 01 LUMINÁRIA PLANA - INCLUSO BASE DE CONCRETO PADRÃO GOINFRA E FIXAÇÃO</t>
  </si>
  <si>
    <t xml:space="preserve">071697 </t>
  </si>
  <si>
    <t>LUMINÁRIA LED PARA JARDIM COM POSTE 3,00 M COM 02 LUMINÁRIAS PLANAS - INCLUSO BASE DE CONCRETO PADRÃO GOINFRA E FIXAÇÃO</t>
  </si>
  <si>
    <t xml:space="preserve">071698 </t>
  </si>
  <si>
    <t xml:space="preserve">071700 </t>
  </si>
  <si>
    <t xml:space="preserve">071701 </t>
  </si>
  <si>
    <t xml:space="preserve">071702 </t>
  </si>
  <si>
    <t>LUVA  EM AÇO GALVANIZADO DIÂMETRO 1"</t>
  </si>
  <si>
    <t xml:space="preserve">071703 </t>
  </si>
  <si>
    <t xml:space="preserve">071704 </t>
  </si>
  <si>
    <t xml:space="preserve">071705 </t>
  </si>
  <si>
    <t xml:space="preserve">071706 </t>
  </si>
  <si>
    <t>LUVA  EM AÇO GALVANIZADO DIÂMETRO 2.1/2"</t>
  </si>
  <si>
    <t xml:space="preserve">071707 </t>
  </si>
  <si>
    <t xml:space="preserve">071708 </t>
  </si>
  <si>
    <t xml:space="preserve">071710 </t>
  </si>
  <si>
    <t xml:space="preserve">071720 </t>
  </si>
  <si>
    <t xml:space="preserve">071721 </t>
  </si>
  <si>
    <t xml:space="preserve">071722 </t>
  </si>
  <si>
    <t xml:space="preserve">071723 </t>
  </si>
  <si>
    <t xml:space="preserve">071724 </t>
  </si>
  <si>
    <t xml:space="preserve">071725 </t>
  </si>
  <si>
    <t xml:space="preserve">071726 </t>
  </si>
  <si>
    <t xml:space="preserve">071727 </t>
  </si>
  <si>
    <t xml:space="preserve">071728 </t>
  </si>
  <si>
    <t xml:space="preserve">071740 </t>
  </si>
  <si>
    <t xml:space="preserve">071741 </t>
  </si>
  <si>
    <t xml:space="preserve">071742 </t>
  </si>
  <si>
    <t xml:space="preserve">071743 </t>
  </si>
  <si>
    <t xml:space="preserve">071744 </t>
  </si>
  <si>
    <t xml:space="preserve">071745 </t>
  </si>
  <si>
    <t xml:space="preserve">071746 </t>
  </si>
  <si>
    <t xml:space="preserve">071747 </t>
  </si>
  <si>
    <t xml:space="preserve">071748 </t>
  </si>
  <si>
    <t xml:space="preserve">071750 </t>
  </si>
  <si>
    <t xml:space="preserve">071761 </t>
  </si>
  <si>
    <t>MURETA DE MEDIÇÃO EM ALVENARIA 1 1/2 V.(35CM) REBOCADA, C/ PINTURA ACRÍLICA E LAJE EM CONCRETO 20MPA MALHA 8.0MM CADA 10CM REVESTIDA C/ARGAMASSA 1:3 C/ IMPERMEABILIZANTE</t>
  </si>
  <si>
    <t xml:space="preserve">071764 </t>
  </si>
  <si>
    <t xml:space="preserve">071765 </t>
  </si>
  <si>
    <t xml:space="preserve">071768 </t>
  </si>
  <si>
    <t xml:space="preserve">071773 </t>
  </si>
  <si>
    <t xml:space="preserve">071774 </t>
  </si>
  <si>
    <t xml:space="preserve">071776 </t>
  </si>
  <si>
    <t xml:space="preserve">071777 </t>
  </si>
  <si>
    <t xml:space="preserve">071780 </t>
  </si>
  <si>
    <t xml:space="preserve">071791 </t>
  </si>
  <si>
    <t xml:space="preserve">071795 </t>
  </si>
  <si>
    <t xml:space="preserve">071796 </t>
  </si>
  <si>
    <t xml:space="preserve">071801 </t>
  </si>
  <si>
    <t xml:space="preserve">071805 </t>
  </si>
  <si>
    <t xml:space="preserve">071820 </t>
  </si>
  <si>
    <t xml:space="preserve">071821 </t>
  </si>
  <si>
    <t>PADRAO TRIFASICO 10 MM2  H=5 METROS</t>
  </si>
  <si>
    <t xml:space="preserve">071822 </t>
  </si>
  <si>
    <t xml:space="preserve">071823 </t>
  </si>
  <si>
    <t xml:space="preserve">071824 </t>
  </si>
  <si>
    <t xml:space="preserve">071825 </t>
  </si>
  <si>
    <t xml:space="preserve">071826 </t>
  </si>
  <si>
    <t xml:space="preserve">071827 </t>
  </si>
  <si>
    <t xml:space="preserve">071831 </t>
  </si>
  <si>
    <t xml:space="preserve">071833 </t>
  </si>
  <si>
    <t>PARA RAIOS DISTRIBUIDOR POLIMÉRICO ÓXIDO DE ZINCO S/CENTELHADOR C/ DESLIGAMENTO AUTOMÁTICO 15KV,10KA</t>
  </si>
  <si>
    <t xml:space="preserve">071835 </t>
  </si>
  <si>
    <t xml:space="preserve">071837 </t>
  </si>
  <si>
    <t xml:space="preserve">071838 </t>
  </si>
  <si>
    <t xml:space="preserve">071840 </t>
  </si>
  <si>
    <t>PARAFUSO MAQUINA  16  X 125 MM</t>
  </si>
  <si>
    <t xml:space="preserve">071841 </t>
  </si>
  <si>
    <t xml:space="preserve">071850 </t>
  </si>
  <si>
    <t xml:space="preserve">071851 </t>
  </si>
  <si>
    <t xml:space="preserve">071860 </t>
  </si>
  <si>
    <t xml:space="preserve">071861 </t>
  </si>
  <si>
    <t xml:space="preserve">071862 </t>
  </si>
  <si>
    <t xml:space="preserve">071863 </t>
  </si>
  <si>
    <t xml:space="preserve">071864 </t>
  </si>
  <si>
    <t xml:space="preserve">071870 </t>
  </si>
  <si>
    <t xml:space="preserve">071871 </t>
  </si>
  <si>
    <t xml:space="preserve">071872 </t>
  </si>
  <si>
    <t>PARAFUSO SEXTAVADO  CABEÇA LENTILHA D = 1/4" X 5/8"</t>
  </si>
  <si>
    <t xml:space="preserve">071880 </t>
  </si>
  <si>
    <t xml:space="preserve">071885 </t>
  </si>
  <si>
    <t xml:space="preserve">PATCH CORD COMPRIMENTO DE 1,50 M - CAT.6 </t>
  </si>
  <si>
    <t xml:space="preserve">071886 </t>
  </si>
  <si>
    <t xml:space="preserve">PATCH CORD COMPRIMENTO DE 2,50 M - CAT.6 </t>
  </si>
  <si>
    <t xml:space="preserve">071887 </t>
  </si>
  <si>
    <t xml:space="preserve">071973 </t>
  </si>
  <si>
    <t xml:space="preserve">071980 </t>
  </si>
  <si>
    <t xml:space="preserve">071981 </t>
  </si>
  <si>
    <t xml:space="preserve">071982 </t>
  </si>
  <si>
    <t xml:space="preserve">071983 </t>
  </si>
  <si>
    <t xml:space="preserve">071991 </t>
  </si>
  <si>
    <t>POSTE SIMPLES CÔNICO CONTÍNUO, CIRCULAR, RETO, COM DIÂMETRO NOMINAL DE 60MM NA EXTREMIDADE, GALVANIZADO A FOGO, Hútil= 7 M - ENGASTADO EM CONCRETO COM FCK = 13,5 MPA</t>
  </si>
  <si>
    <t xml:space="preserve">071992 </t>
  </si>
  <si>
    <t>POSTE SIMPLES CÔNICO CONTÍNUO, CIRCULAR, RETO, COM DIÂMETRO NOMINAL DE 60MM NA EXTREMIDADE, GALVANIZADO A FOGO, Hútil=10 M - ENGASTADO EM CONCRETO COM FCK = 13,5 MPA</t>
  </si>
  <si>
    <t xml:space="preserve">071993 </t>
  </si>
  <si>
    <t>POSTE SIMPLES,CÔNICO CONTÍNUO, CIRCULAR, RETO, COM DIÂMETRO NOMINAL DE 60MM NA EXTREMIDADE, GALVANIZADO A FOGO, Hútil= 12 M - ENGASTADO EM CONCRETO COM FCK = 13,5 MPA</t>
  </si>
  <si>
    <t xml:space="preserve">071995 </t>
  </si>
  <si>
    <t xml:space="preserve">071996 </t>
  </si>
  <si>
    <t>POSTE - FUNDAÇÃO EM CONCRETO SIMPLES DA BASE DOS POSTES 10/600 PARA TRAFO ( DIAM. 1000MM)</t>
  </si>
  <si>
    <t xml:space="preserve">071997 </t>
  </si>
  <si>
    <t>POSTE - FUNDAÇÃO EM CONCRETO SIMPLES DA BASE DOS POSTES 11/600 PARA TRAFO ( DIAM. 1000MM)</t>
  </si>
  <si>
    <t xml:space="preserve">071998 </t>
  </si>
  <si>
    <t>POSTE - FUNDAÇÃO EM CONCRETO SIMPLES DA BASE DOS POSTES 13/600 PARA REDE ( DIAM. 1000MM)</t>
  </si>
  <si>
    <t xml:space="preserve">071999 </t>
  </si>
  <si>
    <t>POSTE - FUNDAÇÃO EM CONCRETO ARMADO DA BASE DOS POSTES PARA REDE ( DIAM. 1200MM)</t>
  </si>
  <si>
    <t xml:space="preserve">072000 </t>
  </si>
  <si>
    <t xml:space="preserve">072001 </t>
  </si>
  <si>
    <t xml:space="preserve">072005 </t>
  </si>
  <si>
    <t xml:space="preserve">072010 </t>
  </si>
  <si>
    <t xml:space="preserve">072015 </t>
  </si>
  <si>
    <t xml:space="preserve">072020 </t>
  </si>
  <si>
    <t xml:space="preserve">072025 </t>
  </si>
  <si>
    <t xml:space="preserve">072030 </t>
  </si>
  <si>
    <t xml:space="preserve">072035 </t>
  </si>
  <si>
    <t xml:space="preserve">072040 </t>
  </si>
  <si>
    <t xml:space="preserve">072042 </t>
  </si>
  <si>
    <t xml:space="preserve">072060 </t>
  </si>
  <si>
    <t xml:space="preserve">072061 </t>
  </si>
  <si>
    <t xml:space="preserve">072062 </t>
  </si>
  <si>
    <t xml:space="preserve">072080 </t>
  </si>
  <si>
    <t xml:space="preserve">H     </t>
  </si>
  <si>
    <t xml:space="preserve">072085 </t>
  </si>
  <si>
    <t xml:space="preserve">072145 </t>
  </si>
  <si>
    <t xml:space="preserve">072160 </t>
  </si>
  <si>
    <t xml:space="preserve">072170 </t>
  </si>
  <si>
    <t xml:space="preserve">072171 </t>
  </si>
  <si>
    <t xml:space="preserve">072172 </t>
  </si>
  <si>
    <t xml:space="preserve">072173 </t>
  </si>
  <si>
    <t xml:space="preserve">072190 </t>
  </si>
  <si>
    <t xml:space="preserve">072198 </t>
  </si>
  <si>
    <t xml:space="preserve">072201 </t>
  </si>
  <si>
    <t xml:space="preserve">072205 </t>
  </si>
  <si>
    <t xml:space="preserve">072206 </t>
  </si>
  <si>
    <t xml:space="preserve">072226 </t>
  </si>
  <si>
    <t xml:space="preserve">RACK FECHADO DE PAREDE COM PORTA EM ACRÍLICO - 12 U´S </t>
  </si>
  <si>
    <t xml:space="preserve">072227 </t>
  </si>
  <si>
    <t xml:space="preserve">072228 </t>
  </si>
  <si>
    <t>RACK FECHADO DE PISO COM PORTA EM ACRÍLICO -  36 U´S</t>
  </si>
  <si>
    <t xml:space="preserve">072235 </t>
  </si>
  <si>
    <t xml:space="preserve">072236 </t>
  </si>
  <si>
    <t xml:space="preserve">072237 </t>
  </si>
  <si>
    <t xml:space="preserve">072238 </t>
  </si>
  <si>
    <t xml:space="preserve">072239 </t>
  </si>
  <si>
    <t xml:space="preserve">072240 </t>
  </si>
  <si>
    <t xml:space="preserve">072241 </t>
  </si>
  <si>
    <t xml:space="preserve">072242 </t>
  </si>
  <si>
    <t>REATOR INTERNO V. MERCÚRIO  AFP 1 X 250 W</t>
  </si>
  <si>
    <t xml:space="preserve">072243 </t>
  </si>
  <si>
    <t xml:space="preserve">072244 </t>
  </si>
  <si>
    <t xml:space="preserve">072245 </t>
  </si>
  <si>
    <t>REATOR EXTERNO V. MERCÚRIO  AFP 1 X 250 W</t>
  </si>
  <si>
    <t xml:space="preserve">072250 </t>
  </si>
  <si>
    <t>REATOR EXTERNO V. MERCÚRIO  AFP 1 X 400 W</t>
  </si>
  <si>
    <t xml:space="preserve">072267 </t>
  </si>
  <si>
    <t xml:space="preserve">REDUÇÃO A ESQUERDA 100 X 50MM PARA ELETROCALHA </t>
  </si>
  <si>
    <t xml:space="preserve">072268 </t>
  </si>
  <si>
    <t xml:space="preserve">072269 </t>
  </si>
  <si>
    <t xml:space="preserve">072291 </t>
  </si>
  <si>
    <t xml:space="preserve">072300 </t>
  </si>
  <si>
    <t xml:space="preserve">072301 </t>
  </si>
  <si>
    <t xml:space="preserve">072302 </t>
  </si>
  <si>
    <t xml:space="preserve">072303 </t>
  </si>
  <si>
    <t xml:space="preserve">072304 </t>
  </si>
  <si>
    <t xml:space="preserve">072305 </t>
  </si>
  <si>
    <t xml:space="preserve">072306 </t>
  </si>
  <si>
    <t xml:space="preserve">072307 </t>
  </si>
  <si>
    <t xml:space="preserve">072308 </t>
  </si>
  <si>
    <t xml:space="preserve">072309 </t>
  </si>
  <si>
    <t xml:space="preserve">072310 </t>
  </si>
  <si>
    <t xml:space="preserve">072311 </t>
  </si>
  <si>
    <t xml:space="preserve">072312 </t>
  </si>
  <si>
    <t xml:space="preserve">072320 </t>
  </si>
  <si>
    <t xml:space="preserve">072325 </t>
  </si>
  <si>
    <t xml:space="preserve">072326 </t>
  </si>
  <si>
    <t xml:space="preserve">072327 </t>
  </si>
  <si>
    <t xml:space="preserve">072328 </t>
  </si>
  <si>
    <t xml:space="preserve">072329 </t>
  </si>
  <si>
    <t xml:space="preserve">072330 </t>
  </si>
  <si>
    <t xml:space="preserve">072335 </t>
  </si>
  <si>
    <t xml:space="preserve">072338 </t>
  </si>
  <si>
    <t xml:space="preserve">072341 </t>
  </si>
  <si>
    <t xml:space="preserve">072366 </t>
  </si>
  <si>
    <t xml:space="preserve">072367 </t>
  </si>
  <si>
    <t xml:space="preserve">072368 </t>
  </si>
  <si>
    <t xml:space="preserve">072369 </t>
  </si>
  <si>
    <t xml:space="preserve">072370 </t>
  </si>
  <si>
    <t xml:space="preserve">072371 </t>
  </si>
  <si>
    <t xml:space="preserve">072372 </t>
  </si>
  <si>
    <t xml:space="preserve">072373 </t>
  </si>
  <si>
    <t xml:space="preserve">072374 </t>
  </si>
  <si>
    <t xml:space="preserve">072375 </t>
  </si>
  <si>
    <t xml:space="preserve">072376 </t>
  </si>
  <si>
    <t xml:space="preserve">072385 </t>
  </si>
  <si>
    <t xml:space="preserve">072395 </t>
  </si>
  <si>
    <t xml:space="preserve">072397 </t>
  </si>
  <si>
    <t xml:space="preserve">072400 </t>
  </si>
  <si>
    <t xml:space="preserve">072420 </t>
  </si>
  <si>
    <t xml:space="preserve">072425 </t>
  </si>
  <si>
    <t xml:space="preserve">072430 </t>
  </si>
  <si>
    <t xml:space="preserve">TAMPA PARA CONDULETE DE PVC PARA 1 INTERRUPTOR </t>
  </si>
  <si>
    <t xml:space="preserve">072435 </t>
  </si>
  <si>
    <t xml:space="preserve">072441 </t>
  </si>
  <si>
    <t xml:space="preserve">072442 </t>
  </si>
  <si>
    <t xml:space="preserve">072450 </t>
  </si>
  <si>
    <t xml:space="preserve">TAMPA DE Fo.Fo. R1 COM BASE </t>
  </si>
  <si>
    <t xml:space="preserve">072455 </t>
  </si>
  <si>
    <t xml:space="preserve">072460 </t>
  </si>
  <si>
    <t xml:space="preserve">072465 </t>
  </si>
  <si>
    <t xml:space="preserve">072475 </t>
  </si>
  <si>
    <t xml:space="preserve">072476 </t>
  </si>
  <si>
    <t xml:space="preserve">072500 </t>
  </si>
  <si>
    <t xml:space="preserve">072501 </t>
  </si>
  <si>
    <t xml:space="preserve">072510 </t>
  </si>
  <si>
    <t xml:space="preserve">072515 </t>
  </si>
  <si>
    <t xml:space="preserve">072518 </t>
  </si>
  <si>
    <t xml:space="preserve">072520 </t>
  </si>
  <si>
    <t xml:space="preserve">072523 </t>
  </si>
  <si>
    <t xml:space="preserve">072528 </t>
  </si>
  <si>
    <t xml:space="preserve">072532 </t>
  </si>
  <si>
    <t xml:space="preserve">072535 </t>
  </si>
  <si>
    <t xml:space="preserve">072538 </t>
  </si>
  <si>
    <t xml:space="preserve">072545 </t>
  </si>
  <si>
    <t xml:space="preserve">072550 </t>
  </si>
  <si>
    <t xml:space="preserve">072556 </t>
  </si>
  <si>
    <t xml:space="preserve">072560 </t>
  </si>
  <si>
    <t xml:space="preserve">072570 </t>
  </si>
  <si>
    <t xml:space="preserve">072575 </t>
  </si>
  <si>
    <t xml:space="preserve">072578 </t>
  </si>
  <si>
    <t xml:space="preserve">072579 </t>
  </si>
  <si>
    <t xml:space="preserve">072585 </t>
  </si>
  <si>
    <t xml:space="preserve">072591 </t>
  </si>
  <si>
    <t xml:space="preserve">072596 </t>
  </si>
  <si>
    <t xml:space="preserve">072600 </t>
  </si>
  <si>
    <t xml:space="preserve">TRANSFORMADOR TRIFASICO 75 KVA 13,8KV - A ÓLEO </t>
  </si>
  <si>
    <t xml:space="preserve">072601 </t>
  </si>
  <si>
    <t xml:space="preserve">TRANSFORMADOR TRIFASICO 150 KVA 13,8KV - A ÓLEO </t>
  </si>
  <si>
    <t xml:space="preserve">072611 </t>
  </si>
  <si>
    <t xml:space="preserve">TRANSFORMADOR TRIFASICO 112,5 KVA 13,8KV - A ÓLEO </t>
  </si>
  <si>
    <t xml:space="preserve">072612 </t>
  </si>
  <si>
    <t xml:space="preserve">TRANSFORMADOR TRIFASICO 225 KVA, 13,8 KV - A ÓLEO </t>
  </si>
  <si>
    <t xml:space="preserve">072613 </t>
  </si>
  <si>
    <t xml:space="preserve">072614 </t>
  </si>
  <si>
    <t xml:space="preserve">072618 </t>
  </si>
  <si>
    <t xml:space="preserve">072619 </t>
  </si>
  <si>
    <t xml:space="preserve">072620 </t>
  </si>
  <si>
    <t xml:space="preserve">072621 </t>
  </si>
  <si>
    <t xml:space="preserve">072630 </t>
  </si>
  <si>
    <t xml:space="preserve">072637 </t>
  </si>
  <si>
    <t xml:space="preserve">072638 </t>
  </si>
  <si>
    <t>CARTUCHO PORTA FUSÍVEL 15 kV  100A</t>
  </si>
  <si>
    <t xml:space="preserve">072660 </t>
  </si>
  <si>
    <t xml:space="preserve">072661 </t>
  </si>
  <si>
    <t xml:space="preserve">170 </t>
  </si>
  <si>
    <t>INSTALAÇÕES HIDRO-SANITÁRIAS</t>
  </si>
  <si>
    <t xml:space="preserve">080000 </t>
  </si>
  <si>
    <t xml:space="preserve">080500 </t>
  </si>
  <si>
    <t>L O U C A S  E  M E T A I S</t>
  </si>
  <si>
    <t xml:space="preserve">080501 </t>
  </si>
  <si>
    <t>V A S O  S A N I T A R I O / A C E S S O R I O S</t>
  </si>
  <si>
    <t xml:space="preserve">080502 </t>
  </si>
  <si>
    <t xml:space="preserve">080503 </t>
  </si>
  <si>
    <t xml:space="preserve">080504 </t>
  </si>
  <si>
    <t>VASO SANITÁRIO COM CAIXA ACOPLADA COM DUPLO ACIONAMENTO (1ª LINHA) - COMPLETO EXCLUSO O ASSENTO</t>
  </si>
  <si>
    <t xml:space="preserve">080505 </t>
  </si>
  <si>
    <t>VASO SANITÁRIO PARA PcD COM CAIXA ACOPLADA COM DUPLO ACIONAMENTO (1ª LINHA) - COMPLETO EXCLUSO O ASSENTO</t>
  </si>
  <si>
    <t xml:space="preserve">080508 </t>
  </si>
  <si>
    <t xml:space="preserve">080510 </t>
  </si>
  <si>
    <t xml:space="preserve">080511 </t>
  </si>
  <si>
    <t xml:space="preserve">080512 </t>
  </si>
  <si>
    <t xml:space="preserve">080513 </t>
  </si>
  <si>
    <t xml:space="preserve">080514 </t>
  </si>
  <si>
    <t>TUBO DE LIGACAO PVC CROMADO 1.1/2" / ESPUDE  - (ENTRADA)</t>
  </si>
  <si>
    <t xml:space="preserve">080515 </t>
  </si>
  <si>
    <t xml:space="preserve">VÁLVULA DE DESCARGA DUPLO ACIONAMENTO COM ACABAMENTO CROMADO </t>
  </si>
  <si>
    <t xml:space="preserve">080517 </t>
  </si>
  <si>
    <t>VÁLVULA DE DESCARGA DUPLO ACIONAMENTO COM ACABAMENTO CROMADO ANTIVANDALISMO</t>
  </si>
  <si>
    <t xml:space="preserve">080518 </t>
  </si>
  <si>
    <t>VÁLVULA DE DESCARGA COM SISTEMA PASSANTE EM POLÍMERO - OPÇÃO ECONÔMICA ( ALTA SEGURANÇA)</t>
  </si>
  <si>
    <t xml:space="preserve">080519 </t>
  </si>
  <si>
    <t xml:space="preserve">VÁLVULA DE DESCARGA PARA PcD COM ACABAMENTO CROMADO ANTIVANDALISMO </t>
  </si>
  <si>
    <t xml:space="preserve">080520 </t>
  </si>
  <si>
    <t xml:space="preserve">CJ    </t>
  </si>
  <si>
    <t xml:space="preserve">080526 </t>
  </si>
  <si>
    <t>ASSENTO EM POLIPROPILENO COM SISTEMA DE FECHAMENTO SUAVE PARA VASO SANITÁRIO</t>
  </si>
  <si>
    <t xml:space="preserve">080530 </t>
  </si>
  <si>
    <t xml:space="preserve">080532 </t>
  </si>
  <si>
    <t xml:space="preserve">080533 </t>
  </si>
  <si>
    <t xml:space="preserve">080540 </t>
  </si>
  <si>
    <t>L A V A T O R I O / A C E S S O R I O S</t>
  </si>
  <si>
    <t xml:space="preserve">080541 </t>
  </si>
  <si>
    <t>LAVATÓRIO MÉDIO COM COLUNA - MEDIDAS APROXIMADAS 360X460X180 MM (C x L x A)</t>
  </si>
  <si>
    <t xml:space="preserve">080542 </t>
  </si>
  <si>
    <t>LAVATÓRIO MÉDIO SEM COLUNA - MEDIDAS APROXIMADAS 360X460X180 MM (C x L x A)</t>
  </si>
  <si>
    <t xml:space="preserve">080543 </t>
  </si>
  <si>
    <t xml:space="preserve">LAVATÓRIO DE CANTO SEM COLUNA </t>
  </si>
  <si>
    <t xml:space="preserve">080544 </t>
  </si>
  <si>
    <t xml:space="preserve">080550 </t>
  </si>
  <si>
    <t xml:space="preserve">080555 </t>
  </si>
  <si>
    <t xml:space="preserve">080556 </t>
  </si>
  <si>
    <t xml:space="preserve">080560 </t>
  </si>
  <si>
    <t xml:space="preserve">080561 </t>
  </si>
  <si>
    <t xml:space="preserve">080562 </t>
  </si>
  <si>
    <t xml:space="preserve">080563 </t>
  </si>
  <si>
    <t xml:space="preserve">080564 </t>
  </si>
  <si>
    <t xml:space="preserve">080570 </t>
  </si>
  <si>
    <t xml:space="preserve">080572 </t>
  </si>
  <si>
    <t>TORNEIRA DE MESA COM FECHAMENTO AUTOMÁTICO TEMPORIZADO PARA LAVATÓRIO DIÂMETRO DE 1/2"</t>
  </si>
  <si>
    <t xml:space="preserve">080573 </t>
  </si>
  <si>
    <t>TORNEIRA DE MESA PARA PcD COM FECHAMENTO AUTOMÁTICO TEMPORIZADO PARA LAVATÓRIO DIÂMETRO DE 1/2"</t>
  </si>
  <si>
    <t xml:space="preserve">080580 </t>
  </si>
  <si>
    <t xml:space="preserve">080587 </t>
  </si>
  <si>
    <t xml:space="preserve">080590 </t>
  </si>
  <si>
    <t xml:space="preserve">080600 </t>
  </si>
  <si>
    <t>M I C T O R I O/A C E S S O R I O S</t>
  </si>
  <si>
    <t xml:space="preserve">080601 </t>
  </si>
  <si>
    <t xml:space="preserve">080610 </t>
  </si>
  <si>
    <t xml:space="preserve">080613 </t>
  </si>
  <si>
    <t xml:space="preserve">080620 </t>
  </si>
  <si>
    <t xml:space="preserve">080621 </t>
  </si>
  <si>
    <t>VÁLVULA DE DESCARGA PARA MICTÓRIO DIÂMETRO 1/2" FECHAMENTO AUTOMÁTICO TEMPORIZADO</t>
  </si>
  <si>
    <t xml:space="preserve">080650 </t>
  </si>
  <si>
    <t>P I A / A C E S S O R I O S</t>
  </si>
  <si>
    <t xml:space="preserve">080651 </t>
  </si>
  <si>
    <t xml:space="preserve">080652 </t>
  </si>
  <si>
    <t xml:space="preserve">080656 </t>
  </si>
  <si>
    <t xml:space="preserve">080660 </t>
  </si>
  <si>
    <t xml:space="preserve">TORNEIRA DE PAREDE PARA PIA OU BEBEDOURO DIÂMETRO DE 1/2" E 3/4" </t>
  </si>
  <si>
    <t xml:space="preserve">080670 </t>
  </si>
  <si>
    <t xml:space="preserve">080671 </t>
  </si>
  <si>
    <t xml:space="preserve">080672 </t>
  </si>
  <si>
    <t xml:space="preserve">080680 </t>
  </si>
  <si>
    <t xml:space="preserve">080686 </t>
  </si>
  <si>
    <t xml:space="preserve">080687 </t>
  </si>
  <si>
    <t xml:space="preserve">080688 </t>
  </si>
  <si>
    <t xml:space="preserve">080689 </t>
  </si>
  <si>
    <t xml:space="preserve">080693 </t>
  </si>
  <si>
    <t xml:space="preserve">080720 </t>
  </si>
  <si>
    <t>F I L T R O / C H U V E I R O</t>
  </si>
  <si>
    <t xml:space="preserve">080721 </t>
  </si>
  <si>
    <t xml:space="preserve">080723 </t>
  </si>
  <si>
    <t xml:space="preserve">080725 </t>
  </si>
  <si>
    <t xml:space="preserve">080730 </t>
  </si>
  <si>
    <t xml:space="preserve">080732 </t>
  </si>
  <si>
    <t xml:space="preserve">080733 </t>
  </si>
  <si>
    <t xml:space="preserve">080734 </t>
  </si>
  <si>
    <t xml:space="preserve">080740 </t>
  </si>
  <si>
    <t xml:space="preserve">080741 </t>
  </si>
  <si>
    <t xml:space="preserve">080742 </t>
  </si>
  <si>
    <t xml:space="preserve">080752 </t>
  </si>
  <si>
    <t xml:space="preserve">080800 </t>
  </si>
  <si>
    <t>T A N Q U E S / T O R N E I R A S  J A R D I M S</t>
  </si>
  <si>
    <t xml:space="preserve">080801 </t>
  </si>
  <si>
    <t xml:space="preserve">080802 </t>
  </si>
  <si>
    <t xml:space="preserve">080803 </t>
  </si>
  <si>
    <t>TANQUE MARMORE/GRANITO SINTÉTICO  / 1 BATEDOR</t>
  </si>
  <si>
    <t xml:space="preserve">080804 </t>
  </si>
  <si>
    <t>TANQUE DE LOUÇA COM COLUNA TAMANHO MÉDIO - MEDIDAS APROXIMADAS 485 x 545 x 330 MM (C x L x A)</t>
  </si>
  <si>
    <t xml:space="preserve">080805 </t>
  </si>
  <si>
    <t>TANQUE DE AÇO INOX - CHAPA 0,7MM - MEDIDAS APROXIMADAS 50 X 40 X 22 CM (C X L X A)</t>
  </si>
  <si>
    <t xml:space="preserve">080810 </t>
  </si>
  <si>
    <t xml:space="preserve">080811 </t>
  </si>
  <si>
    <t xml:space="preserve">080819 </t>
  </si>
  <si>
    <t xml:space="preserve">080820 </t>
  </si>
  <si>
    <t xml:space="preserve">080821 </t>
  </si>
  <si>
    <t xml:space="preserve">080830 </t>
  </si>
  <si>
    <t xml:space="preserve">080840 </t>
  </si>
  <si>
    <t xml:space="preserve">080845 </t>
  </si>
  <si>
    <t>CAIXA DE ALVENARIA 20x20x25 CM (MEDIDAS INTERNAS) COM REVESTIMENTO IMPERMEABILIZADO, FUNDO DE BRITA SEM TAMPA - PARA REGISTRO/TORNEIRA JARDIM</t>
  </si>
  <si>
    <t xml:space="preserve">080900 </t>
  </si>
  <si>
    <t>R E G I S T R O S</t>
  </si>
  <si>
    <t xml:space="preserve">080901 </t>
  </si>
  <si>
    <t xml:space="preserve">080902 </t>
  </si>
  <si>
    <t xml:space="preserve">080903 </t>
  </si>
  <si>
    <t xml:space="preserve">080904 </t>
  </si>
  <si>
    <t xml:space="preserve">080905 </t>
  </si>
  <si>
    <t xml:space="preserve">080906 </t>
  </si>
  <si>
    <t xml:space="preserve">080910 </t>
  </si>
  <si>
    <t xml:space="preserve">080911 </t>
  </si>
  <si>
    <t xml:space="preserve">080912 </t>
  </si>
  <si>
    <t xml:space="preserve">080925 </t>
  </si>
  <si>
    <t xml:space="preserve">080926 </t>
  </si>
  <si>
    <t xml:space="preserve">080927 </t>
  </si>
  <si>
    <t xml:space="preserve">080928 </t>
  </si>
  <si>
    <t xml:space="preserve">080929 </t>
  </si>
  <si>
    <t xml:space="preserve">080945 </t>
  </si>
  <si>
    <t xml:space="preserve">080946 </t>
  </si>
  <si>
    <t xml:space="preserve">080975 </t>
  </si>
  <si>
    <t xml:space="preserve">080976 </t>
  </si>
  <si>
    <t xml:space="preserve">080977 </t>
  </si>
  <si>
    <t xml:space="preserve">080978 </t>
  </si>
  <si>
    <t xml:space="preserve">080979 </t>
  </si>
  <si>
    <t xml:space="preserve">080980 </t>
  </si>
  <si>
    <t xml:space="preserve">080981 </t>
  </si>
  <si>
    <t xml:space="preserve">080982 </t>
  </si>
  <si>
    <t xml:space="preserve">080983 </t>
  </si>
  <si>
    <t xml:space="preserve">081000 </t>
  </si>
  <si>
    <t>AGUA FRIA</t>
  </si>
  <si>
    <t xml:space="preserve">081001 </t>
  </si>
  <si>
    <t>T U B O S   DE  P V C   S O L D A V E L</t>
  </si>
  <si>
    <t xml:space="preserve">081002 </t>
  </si>
  <si>
    <t xml:space="preserve">081003 </t>
  </si>
  <si>
    <t xml:space="preserve">081004 </t>
  </si>
  <si>
    <t xml:space="preserve">081005 </t>
  </si>
  <si>
    <t xml:space="preserve">081006 </t>
  </si>
  <si>
    <t xml:space="preserve">081007 </t>
  </si>
  <si>
    <t xml:space="preserve">081008 </t>
  </si>
  <si>
    <t xml:space="preserve">081009 </t>
  </si>
  <si>
    <t xml:space="preserve">081010 </t>
  </si>
  <si>
    <t xml:space="preserve">081040 </t>
  </si>
  <si>
    <t>A D A P T A D O R E S  DE   P V C    S O L D A V E</t>
  </si>
  <si>
    <t xml:space="preserve">081041 </t>
  </si>
  <si>
    <t>ADAPTADOR PVC SOLDÁVEL LONGO COM FLANGES LIVRES PARA CAIXA D'ÁGUA 25X3/4"</t>
  </si>
  <si>
    <t xml:space="preserve">081042 </t>
  </si>
  <si>
    <t>ADAPTADOR PVC SOLDÁVEL LONGO COM FLANGES LIVRES PARA CAIXA D'ÁGUA 32X1"</t>
  </si>
  <si>
    <t xml:space="preserve">081043 </t>
  </si>
  <si>
    <t>ADAPTADOR PVC SOLDÁVEL LONGO COM FLANGES LIVRES PARA CAIXA D'ÁGUA 50X1.1/2</t>
  </si>
  <si>
    <t xml:space="preserve">081044 </t>
  </si>
  <si>
    <t>ADAPTADOR PVC SOLDÁVEL LONGO COM FLANGES LIVRES PARA CAIXA D'ÁGUA 60X2"</t>
  </si>
  <si>
    <t xml:space="preserve">081046 </t>
  </si>
  <si>
    <t>ADAPTADOR PVC SOLDÁVEL LONGO COM FLANGES LIVRES PARA CAIXA D'ÁGUA 110 X 4"</t>
  </si>
  <si>
    <t xml:space="preserve">081055 </t>
  </si>
  <si>
    <t xml:space="preserve">081056 </t>
  </si>
  <si>
    <t xml:space="preserve">081057 </t>
  </si>
  <si>
    <t xml:space="preserve">081058 </t>
  </si>
  <si>
    <t>ADAPTADOR PVC SOLDÁVEL LONGO COM FLANGES LIVRES PARA CAIXA D'ÁGUA 50X1.1/2"</t>
  </si>
  <si>
    <t xml:space="preserve">081065 </t>
  </si>
  <si>
    <t xml:space="preserve">081066 </t>
  </si>
  <si>
    <t xml:space="preserve">081067 </t>
  </si>
  <si>
    <t xml:space="preserve">081068 </t>
  </si>
  <si>
    <t xml:space="preserve">081069 </t>
  </si>
  <si>
    <t xml:space="preserve">081070 </t>
  </si>
  <si>
    <t xml:space="preserve">081071 </t>
  </si>
  <si>
    <t xml:space="preserve">081072 </t>
  </si>
  <si>
    <t xml:space="preserve">081073 </t>
  </si>
  <si>
    <t xml:space="preserve">081083 </t>
  </si>
  <si>
    <t xml:space="preserve">081084 </t>
  </si>
  <si>
    <t xml:space="preserve">081085 </t>
  </si>
  <si>
    <t xml:space="preserve">081100 </t>
  </si>
  <si>
    <t>L U V A S  DE  P V C</t>
  </si>
  <si>
    <t xml:space="preserve">081101 </t>
  </si>
  <si>
    <t xml:space="preserve">081102 </t>
  </si>
  <si>
    <t xml:space="preserve">081103 </t>
  </si>
  <si>
    <t xml:space="preserve">081104 </t>
  </si>
  <si>
    <t xml:space="preserve">081105 </t>
  </si>
  <si>
    <t xml:space="preserve">081106 </t>
  </si>
  <si>
    <t xml:space="preserve">081107 </t>
  </si>
  <si>
    <t xml:space="preserve">081108 </t>
  </si>
  <si>
    <t xml:space="preserve">081109 </t>
  </si>
  <si>
    <t xml:space="preserve">081120 </t>
  </si>
  <si>
    <t xml:space="preserve">081121 </t>
  </si>
  <si>
    <t xml:space="preserve">081122 </t>
  </si>
  <si>
    <t xml:space="preserve">081130 </t>
  </si>
  <si>
    <t xml:space="preserve">081131 </t>
  </si>
  <si>
    <t xml:space="preserve">081132 </t>
  </si>
  <si>
    <t xml:space="preserve">081133 </t>
  </si>
  <si>
    <t xml:space="preserve">081134 </t>
  </si>
  <si>
    <t xml:space="preserve">081144 </t>
  </si>
  <si>
    <t xml:space="preserve">081145 </t>
  </si>
  <si>
    <t xml:space="preserve">081146 </t>
  </si>
  <si>
    <t xml:space="preserve">081160 </t>
  </si>
  <si>
    <t>B U C H A S</t>
  </si>
  <si>
    <t xml:space="preserve">081161 </t>
  </si>
  <si>
    <t xml:space="preserve">081162 </t>
  </si>
  <si>
    <t xml:space="preserve">081163 </t>
  </si>
  <si>
    <t xml:space="preserve">081164 </t>
  </si>
  <si>
    <t xml:space="preserve">081165 </t>
  </si>
  <si>
    <t xml:space="preserve">081166 </t>
  </si>
  <si>
    <t xml:space="preserve">081167 </t>
  </si>
  <si>
    <t xml:space="preserve">081168 </t>
  </si>
  <si>
    <t xml:space="preserve">081175 </t>
  </si>
  <si>
    <t xml:space="preserve">081176 </t>
  </si>
  <si>
    <t xml:space="preserve">081177 </t>
  </si>
  <si>
    <t xml:space="preserve">081178 </t>
  </si>
  <si>
    <t xml:space="preserve">081179 </t>
  </si>
  <si>
    <t xml:space="preserve">081180 </t>
  </si>
  <si>
    <t xml:space="preserve">081181 </t>
  </si>
  <si>
    <t xml:space="preserve">081182 </t>
  </si>
  <si>
    <t xml:space="preserve">081183 </t>
  </si>
  <si>
    <t xml:space="preserve">081184 </t>
  </si>
  <si>
    <t xml:space="preserve">081185 </t>
  </si>
  <si>
    <t xml:space="preserve">081187 </t>
  </si>
  <si>
    <t xml:space="preserve">081200 </t>
  </si>
  <si>
    <t>N I P E L S</t>
  </si>
  <si>
    <t xml:space="preserve">081201 </t>
  </si>
  <si>
    <t xml:space="preserve">081202 </t>
  </si>
  <si>
    <t xml:space="preserve">081203 </t>
  </si>
  <si>
    <t xml:space="preserve">081204 </t>
  </si>
  <si>
    <t xml:space="preserve">081205 </t>
  </si>
  <si>
    <t xml:space="preserve">081206 </t>
  </si>
  <si>
    <t xml:space="preserve">081207 </t>
  </si>
  <si>
    <t xml:space="preserve">081208 </t>
  </si>
  <si>
    <t xml:space="preserve">081209 </t>
  </si>
  <si>
    <t xml:space="preserve">081230 </t>
  </si>
  <si>
    <t>C A P</t>
  </si>
  <si>
    <t xml:space="preserve">081231 </t>
  </si>
  <si>
    <t xml:space="preserve">081232 </t>
  </si>
  <si>
    <t xml:space="preserve">081233 </t>
  </si>
  <si>
    <t xml:space="preserve">081234 </t>
  </si>
  <si>
    <t xml:space="preserve">081235 </t>
  </si>
  <si>
    <t xml:space="preserve">081236 </t>
  </si>
  <si>
    <t xml:space="preserve">081250 </t>
  </si>
  <si>
    <t xml:space="preserve">081251 </t>
  </si>
  <si>
    <t xml:space="preserve">081252 </t>
  </si>
  <si>
    <t xml:space="preserve">081253 </t>
  </si>
  <si>
    <t xml:space="preserve">081254 </t>
  </si>
  <si>
    <t xml:space="preserve">081255 </t>
  </si>
  <si>
    <t xml:space="preserve">081256 </t>
  </si>
  <si>
    <t xml:space="preserve">081257 </t>
  </si>
  <si>
    <t xml:space="preserve">081258 </t>
  </si>
  <si>
    <t xml:space="preserve">081300 </t>
  </si>
  <si>
    <t>J O E L H O S</t>
  </si>
  <si>
    <t xml:space="preserve">081301 </t>
  </si>
  <si>
    <t xml:space="preserve">081302 </t>
  </si>
  <si>
    <t xml:space="preserve">081303 </t>
  </si>
  <si>
    <t xml:space="preserve">081304 </t>
  </si>
  <si>
    <t xml:space="preserve">081305 </t>
  </si>
  <si>
    <t xml:space="preserve">081306 </t>
  </si>
  <si>
    <t xml:space="preserve">081307 </t>
  </si>
  <si>
    <t xml:space="preserve">081308 </t>
  </si>
  <si>
    <t xml:space="preserve">081309 </t>
  </si>
  <si>
    <t xml:space="preserve">081320 </t>
  </si>
  <si>
    <t xml:space="preserve">081321 </t>
  </si>
  <si>
    <t xml:space="preserve">081322 </t>
  </si>
  <si>
    <t xml:space="preserve">081323 </t>
  </si>
  <si>
    <t xml:space="preserve">081324 </t>
  </si>
  <si>
    <t xml:space="preserve">081325 </t>
  </si>
  <si>
    <t xml:space="preserve">081326 </t>
  </si>
  <si>
    <t xml:space="preserve">081327 </t>
  </si>
  <si>
    <t xml:space="preserve">081328 </t>
  </si>
  <si>
    <t xml:space="preserve">081340 </t>
  </si>
  <si>
    <t xml:space="preserve">081341 </t>
  </si>
  <si>
    <t xml:space="preserve">081342 </t>
  </si>
  <si>
    <t xml:space="preserve">081343 </t>
  </si>
  <si>
    <t xml:space="preserve">081350 </t>
  </si>
  <si>
    <t xml:space="preserve">081351 </t>
  </si>
  <si>
    <t xml:space="preserve">081360 </t>
  </si>
  <si>
    <t xml:space="preserve">081361 </t>
  </si>
  <si>
    <t xml:space="preserve">081368 </t>
  </si>
  <si>
    <t xml:space="preserve">081369 </t>
  </si>
  <si>
    <t xml:space="preserve">081375 </t>
  </si>
  <si>
    <t xml:space="preserve">081376 </t>
  </si>
  <si>
    <t xml:space="preserve">081380 </t>
  </si>
  <si>
    <t xml:space="preserve">081381 </t>
  </si>
  <si>
    <t xml:space="preserve">081400 </t>
  </si>
  <si>
    <t>T E</t>
  </si>
  <si>
    <t xml:space="preserve">081401 </t>
  </si>
  <si>
    <t xml:space="preserve">081402 </t>
  </si>
  <si>
    <t xml:space="preserve">081403 </t>
  </si>
  <si>
    <t xml:space="preserve">081404 </t>
  </si>
  <si>
    <t xml:space="preserve">081405 </t>
  </si>
  <si>
    <t xml:space="preserve">081406 </t>
  </si>
  <si>
    <t xml:space="preserve">081407 </t>
  </si>
  <si>
    <t xml:space="preserve">081408 </t>
  </si>
  <si>
    <t xml:space="preserve">081409 </t>
  </si>
  <si>
    <t xml:space="preserve">081420 </t>
  </si>
  <si>
    <t xml:space="preserve">081421 </t>
  </si>
  <si>
    <t xml:space="preserve">081422 </t>
  </si>
  <si>
    <t xml:space="preserve">081423 </t>
  </si>
  <si>
    <t xml:space="preserve">081424 </t>
  </si>
  <si>
    <t xml:space="preserve">081425 </t>
  </si>
  <si>
    <t xml:space="preserve">081426 </t>
  </si>
  <si>
    <t xml:space="preserve">081427 </t>
  </si>
  <si>
    <t xml:space="preserve">081428 </t>
  </si>
  <si>
    <t xml:space="preserve">081429 </t>
  </si>
  <si>
    <t xml:space="preserve">081439 </t>
  </si>
  <si>
    <t xml:space="preserve">081440 </t>
  </si>
  <si>
    <t xml:space="preserve">081441 </t>
  </si>
  <si>
    <t xml:space="preserve">081442 </t>
  </si>
  <si>
    <t xml:space="preserve">081443 </t>
  </si>
  <si>
    <t xml:space="preserve">081444 </t>
  </si>
  <si>
    <t xml:space="preserve">081445 </t>
  </si>
  <si>
    <t xml:space="preserve">081460 </t>
  </si>
  <si>
    <t>U N I A O</t>
  </si>
  <si>
    <t xml:space="preserve">081461 </t>
  </si>
  <si>
    <t xml:space="preserve">081462 </t>
  </si>
  <si>
    <t xml:space="preserve">081463 </t>
  </si>
  <si>
    <t xml:space="preserve">081464 </t>
  </si>
  <si>
    <t xml:space="preserve">081465 </t>
  </si>
  <si>
    <t xml:space="preserve">081466 </t>
  </si>
  <si>
    <t xml:space="preserve">081467 </t>
  </si>
  <si>
    <t xml:space="preserve">081500 </t>
  </si>
  <si>
    <t>A D E S I V O S:</t>
  </si>
  <si>
    <t xml:space="preserve">081501 </t>
  </si>
  <si>
    <t xml:space="preserve">081502 </t>
  </si>
  <si>
    <t xml:space="preserve">081503 </t>
  </si>
  <si>
    <t xml:space="preserve">081504 </t>
  </si>
  <si>
    <t xml:space="preserve">081535 </t>
  </si>
  <si>
    <t>C U R V A S</t>
  </si>
  <si>
    <t xml:space="preserve">081536 </t>
  </si>
  <si>
    <t xml:space="preserve">081537 </t>
  </si>
  <si>
    <t xml:space="preserve">081538 </t>
  </si>
  <si>
    <t xml:space="preserve">081539 </t>
  </si>
  <si>
    <t xml:space="preserve">081540 </t>
  </si>
  <si>
    <t xml:space="preserve">081541 </t>
  </si>
  <si>
    <t xml:space="preserve">081550 </t>
  </si>
  <si>
    <t xml:space="preserve">081551 </t>
  </si>
  <si>
    <t xml:space="preserve">081570 </t>
  </si>
  <si>
    <t>C R U Z E T A S</t>
  </si>
  <si>
    <t xml:space="preserve">081571 </t>
  </si>
  <si>
    <t xml:space="preserve">081572 </t>
  </si>
  <si>
    <t xml:space="preserve">081580 </t>
  </si>
  <si>
    <t xml:space="preserve">081581 </t>
  </si>
  <si>
    <t xml:space="preserve">081600 </t>
  </si>
  <si>
    <t>E S G O T O   S A N I T A R I O</t>
  </si>
  <si>
    <t xml:space="preserve">081601 </t>
  </si>
  <si>
    <t xml:space="preserve">081602 </t>
  </si>
  <si>
    <t xml:space="preserve">081640 </t>
  </si>
  <si>
    <t xml:space="preserve">081641 </t>
  </si>
  <si>
    <t xml:space="preserve">081642 </t>
  </si>
  <si>
    <t xml:space="preserve">081643 </t>
  </si>
  <si>
    <t xml:space="preserve">081660 </t>
  </si>
  <si>
    <t>C O R P O  DE C A I X A  S I F O N A D A/R A L O</t>
  </si>
  <si>
    <t xml:space="preserve">081661 </t>
  </si>
  <si>
    <t xml:space="preserve">081662 </t>
  </si>
  <si>
    <t xml:space="preserve">081663 </t>
  </si>
  <si>
    <t xml:space="preserve">081664 </t>
  </si>
  <si>
    <t xml:space="preserve">081665 </t>
  </si>
  <si>
    <t xml:space="preserve">081666 </t>
  </si>
  <si>
    <t xml:space="preserve">081679 </t>
  </si>
  <si>
    <t xml:space="preserve">081680 </t>
  </si>
  <si>
    <t xml:space="preserve">081681 </t>
  </si>
  <si>
    <t xml:space="preserve">081690 </t>
  </si>
  <si>
    <t xml:space="preserve">081691 </t>
  </si>
  <si>
    <t xml:space="preserve">081695 </t>
  </si>
  <si>
    <t xml:space="preserve">081696 </t>
  </si>
  <si>
    <t xml:space="preserve">081697 </t>
  </si>
  <si>
    <t xml:space="preserve">081700 </t>
  </si>
  <si>
    <t xml:space="preserve">081701 </t>
  </si>
  <si>
    <t xml:space="preserve">081702 </t>
  </si>
  <si>
    <t xml:space="preserve">081730 </t>
  </si>
  <si>
    <t xml:space="preserve">081731 </t>
  </si>
  <si>
    <t xml:space="preserve">081732 </t>
  </si>
  <si>
    <t xml:space="preserve">081733 </t>
  </si>
  <si>
    <t xml:space="preserve">081734 </t>
  </si>
  <si>
    <t xml:space="preserve">081735 </t>
  </si>
  <si>
    <t xml:space="preserve">081736 </t>
  </si>
  <si>
    <t xml:space="preserve">081737 </t>
  </si>
  <si>
    <t xml:space="preserve">081750 </t>
  </si>
  <si>
    <t>G R E L H A S</t>
  </si>
  <si>
    <t xml:space="preserve">081751 </t>
  </si>
  <si>
    <t xml:space="preserve">081752 </t>
  </si>
  <si>
    <t xml:space="preserve">081760 </t>
  </si>
  <si>
    <t xml:space="preserve">081761 </t>
  </si>
  <si>
    <t xml:space="preserve">081770 </t>
  </si>
  <si>
    <t xml:space="preserve">081771 </t>
  </si>
  <si>
    <t xml:space="preserve">081778 </t>
  </si>
  <si>
    <t xml:space="preserve">081779 </t>
  </si>
  <si>
    <t xml:space="preserve">081783 </t>
  </si>
  <si>
    <t xml:space="preserve">081784 </t>
  </si>
  <si>
    <t xml:space="preserve">081785 </t>
  </si>
  <si>
    <t xml:space="preserve">081786 </t>
  </si>
  <si>
    <t xml:space="preserve">081790 </t>
  </si>
  <si>
    <t xml:space="preserve">081791 </t>
  </si>
  <si>
    <t xml:space="preserve">081792 </t>
  </si>
  <si>
    <t xml:space="preserve">081793 </t>
  </si>
  <si>
    <t xml:space="preserve">081810 </t>
  </si>
  <si>
    <t>D I V E R S O S</t>
  </si>
  <si>
    <t xml:space="preserve">081811 </t>
  </si>
  <si>
    <t>HIDROMETRO DIAM.RAMAL = 25 MM VAZAO =1,5  A 3 M3</t>
  </si>
  <si>
    <t xml:space="preserve">081815 </t>
  </si>
  <si>
    <t xml:space="preserve">081819 </t>
  </si>
  <si>
    <t xml:space="preserve">081822 </t>
  </si>
  <si>
    <t xml:space="preserve">081823 </t>
  </si>
  <si>
    <t xml:space="preserve">081824 </t>
  </si>
  <si>
    <t>CAIXA DE AREIA 40X40X80CM (MEDIDAS INTERNAS), FUNDO DE BRITA COM GRELHA METÁLICA FERRO CHATO PADRÃO GOINFRA</t>
  </si>
  <si>
    <t xml:space="preserve">081825 </t>
  </si>
  <si>
    <t xml:space="preserve">081826 </t>
  </si>
  <si>
    <t>TAMPA EM CONCRETO ARMADO 25 MPA E=5CM PARA A CAIXA DE PASSAGEM 60X60CM</t>
  </si>
  <si>
    <t xml:space="preserve">081827 </t>
  </si>
  <si>
    <t xml:space="preserve">081828 </t>
  </si>
  <si>
    <t>CAIXA DE AREIA 60X60X80CM (MEDIDAS INTERNAS) FUNDO DE BRITA COM GRELHA METÁLICA FERRO CHATO PADRÃO GOINFRA</t>
  </si>
  <si>
    <t xml:space="preserve">081829 </t>
  </si>
  <si>
    <t xml:space="preserve">CAIXA DE INSPEÇÃO - TAMPA EM CONCRETO ARMADO 25 MPA E=5CM </t>
  </si>
  <si>
    <t xml:space="preserve">081830 </t>
  </si>
  <si>
    <t>CAIXA DE INSPEÇÃO - LASTRO DE CONCRETO (COM ADIÇÃO DE IMPERMEABILIZANTE) 20 MPA E=5CM PARA O FUNDO</t>
  </si>
  <si>
    <t xml:space="preserve">081831 </t>
  </si>
  <si>
    <t>CAIXA DE INSPEÇÃO - ALVENARIA DE 1/2 VEZ COM REVESTIMENTO INTERNO EM REBOCO PAULISTA A-14 (COM ADIÇÃO DE IMPERMEABILIZANTE)</t>
  </si>
  <si>
    <t xml:space="preserve">081832 </t>
  </si>
  <si>
    <t>CAIXA DE INSPEÇÃO - ALVENARIA DE 1 VEZ COM REVESTIMENTO INTERNO EM REBOCO PAULISTA A-14 (COM ADIÇÃO DE IMPERMEABILIZANTE)</t>
  </si>
  <si>
    <t xml:space="preserve">081833 </t>
  </si>
  <si>
    <t xml:space="preserve">CAIXA DE INSPEÇÃO - ESCAVAÇÃO MANUAL / REATERRO/ APILOAMENTO DO FUNDO </t>
  </si>
  <si>
    <t xml:space="preserve">081834 </t>
  </si>
  <si>
    <t xml:space="preserve">081835 </t>
  </si>
  <si>
    <t xml:space="preserve">081840 </t>
  </si>
  <si>
    <t>TAMPA  PARA CAIXA PASSAGEM FERRO FUNDIDO T-33 - TRÁFEGO LEVE</t>
  </si>
  <si>
    <t xml:space="preserve">081841 </t>
  </si>
  <si>
    <t xml:space="preserve">TAMPÃO DE FERRO FUNDIDO PARA POÇO DE VISITA T-60 SIMPLES PARA TRÁFEGO LEVE  </t>
  </si>
  <si>
    <t xml:space="preserve">081842 </t>
  </si>
  <si>
    <t xml:space="preserve">TAMPÃO DE FERRO FUNDIDO PARA POÇO DE VISITA T-60 SIMPLES PARA TRÁFEGO PESADO </t>
  </si>
  <si>
    <t xml:space="preserve">081846 </t>
  </si>
  <si>
    <t>CAIXA DE GORDURA E INSPEÇÃO EM PVC/ABS 19 LITROS COM TAMPA E PORTA TAMPA E CESTO DE LIMPEZA REMOVÍVEL</t>
  </si>
  <si>
    <t xml:space="preserve">081850 </t>
  </si>
  <si>
    <t xml:space="preserve">081851 </t>
  </si>
  <si>
    <t xml:space="preserve">081852 </t>
  </si>
  <si>
    <t xml:space="preserve">081854 </t>
  </si>
  <si>
    <t xml:space="preserve">081860 </t>
  </si>
  <si>
    <t xml:space="preserve">081861 </t>
  </si>
  <si>
    <t xml:space="preserve">081874 </t>
  </si>
  <si>
    <t>SUMIDOURO COM DIÂMETRO=1,60M E  PROFUNDIDADE=4,50 M</t>
  </si>
  <si>
    <t xml:space="preserve">081880 </t>
  </si>
  <si>
    <t>RESERVATÓRIO METALICO TIPO TAÇA EM AÇO PATINÁVEL - V=5M3-COLUNA SECA H=6M+FUNDAÇÃO+LOGOTIPO</t>
  </si>
  <si>
    <t xml:space="preserve">081881 </t>
  </si>
  <si>
    <t>RESERVATÓRIO METALICO TIPO TAÇA EM AÇO PATINÁVEL - V=10M3-COLUNA SECA H=6M+FUNDAÇÃO+LOGOTIPO</t>
  </si>
  <si>
    <t xml:space="preserve">081882 </t>
  </si>
  <si>
    <t>RESERVATÓRIO METALICO TIPO TAÇA EM AÇO PATINÁVEL - V=15M3-COLUNA SECA H=6M+FUNDAÇÃO+LOGOTIPO</t>
  </si>
  <si>
    <t xml:space="preserve">081883 </t>
  </si>
  <si>
    <t>RESERVATÓRIO METALICO TIPO TAÇA EM AÇO PATINÁVEL - V=20M3-COLUNA SECA H=6M+FUNDAÇÃO+LOGOTIPO</t>
  </si>
  <si>
    <t xml:space="preserve">081885 </t>
  </si>
  <si>
    <t xml:space="preserve">081888 </t>
  </si>
  <si>
    <t xml:space="preserve">081889 </t>
  </si>
  <si>
    <t xml:space="preserve">081890 </t>
  </si>
  <si>
    <t xml:space="preserve">081891 </t>
  </si>
  <si>
    <t xml:space="preserve">081892 </t>
  </si>
  <si>
    <t xml:space="preserve">081894 </t>
  </si>
  <si>
    <t xml:space="preserve">CHAVE DE BOIA AUTOMÁTICA - 15A/250V </t>
  </si>
  <si>
    <t xml:space="preserve">081920 </t>
  </si>
  <si>
    <t xml:space="preserve">081921 </t>
  </si>
  <si>
    <t xml:space="preserve">081922 </t>
  </si>
  <si>
    <t xml:space="preserve">081923 </t>
  </si>
  <si>
    <t xml:space="preserve">081924 </t>
  </si>
  <si>
    <t xml:space="preserve">081927 </t>
  </si>
  <si>
    <t xml:space="preserve">081928 </t>
  </si>
  <si>
    <t xml:space="preserve">081935 </t>
  </si>
  <si>
    <t xml:space="preserve">081936 </t>
  </si>
  <si>
    <t xml:space="preserve">081937 </t>
  </si>
  <si>
    <t xml:space="preserve">081938 </t>
  </si>
  <si>
    <t xml:space="preserve">081946 </t>
  </si>
  <si>
    <t xml:space="preserve">081960 </t>
  </si>
  <si>
    <t>J U N C O E S</t>
  </si>
  <si>
    <t xml:space="preserve">081961 </t>
  </si>
  <si>
    <t xml:space="preserve">081965 </t>
  </si>
  <si>
    <t xml:space="preserve">081970 </t>
  </si>
  <si>
    <t xml:space="preserve">081971 </t>
  </si>
  <si>
    <t xml:space="preserve">081972 </t>
  </si>
  <si>
    <t xml:space="preserve">081973 </t>
  </si>
  <si>
    <t xml:space="preserve">081974 </t>
  </si>
  <si>
    <t xml:space="preserve">081975 </t>
  </si>
  <si>
    <t xml:space="preserve">081981 </t>
  </si>
  <si>
    <t xml:space="preserve">082000 </t>
  </si>
  <si>
    <t>L U V A S</t>
  </si>
  <si>
    <t xml:space="preserve">082001 </t>
  </si>
  <si>
    <t xml:space="preserve">082002 </t>
  </si>
  <si>
    <t xml:space="preserve">082003 </t>
  </si>
  <si>
    <t xml:space="preserve">082004 </t>
  </si>
  <si>
    <t xml:space="preserve">082050 </t>
  </si>
  <si>
    <t>P O R T A / G R E L H A</t>
  </si>
  <si>
    <t xml:space="preserve">082051 </t>
  </si>
  <si>
    <t xml:space="preserve">082052 </t>
  </si>
  <si>
    <t xml:space="preserve">082053 </t>
  </si>
  <si>
    <t xml:space="preserve">082054 </t>
  </si>
  <si>
    <t xml:space="preserve">082055 </t>
  </si>
  <si>
    <t xml:space="preserve">082070 </t>
  </si>
  <si>
    <t xml:space="preserve">082071 </t>
  </si>
  <si>
    <t xml:space="preserve">082072 </t>
  </si>
  <si>
    <t xml:space="preserve">082100 </t>
  </si>
  <si>
    <t>R E D U C O E S</t>
  </si>
  <si>
    <t xml:space="preserve">082101 </t>
  </si>
  <si>
    <t xml:space="preserve">082102 </t>
  </si>
  <si>
    <t xml:space="preserve">082103 </t>
  </si>
  <si>
    <t xml:space="preserve">082150 </t>
  </si>
  <si>
    <t>T A M P A S</t>
  </si>
  <si>
    <t xml:space="preserve">082151 </t>
  </si>
  <si>
    <t xml:space="preserve">082153 </t>
  </si>
  <si>
    <t xml:space="preserve">082157 </t>
  </si>
  <si>
    <t>TAMPA CEGA REDONDA BRANCA  250 MM</t>
  </si>
  <si>
    <t xml:space="preserve">082158 </t>
  </si>
  <si>
    <t xml:space="preserve">082200 </t>
  </si>
  <si>
    <t xml:space="preserve">082201 </t>
  </si>
  <si>
    <t xml:space="preserve">082220 </t>
  </si>
  <si>
    <t xml:space="preserve">082230 </t>
  </si>
  <si>
    <t xml:space="preserve">082231 </t>
  </si>
  <si>
    <t xml:space="preserve">082232 </t>
  </si>
  <si>
    <t xml:space="preserve">082233 </t>
  </si>
  <si>
    <t xml:space="preserve">082234 </t>
  </si>
  <si>
    <t xml:space="preserve">082235 </t>
  </si>
  <si>
    <t xml:space="preserve">082300 </t>
  </si>
  <si>
    <t>T U B O S</t>
  </si>
  <si>
    <t xml:space="preserve">082301 </t>
  </si>
  <si>
    <t xml:space="preserve">082302 </t>
  </si>
  <si>
    <t xml:space="preserve">082303 </t>
  </si>
  <si>
    <t xml:space="preserve">082304 </t>
  </si>
  <si>
    <t xml:space="preserve">082331 </t>
  </si>
  <si>
    <t xml:space="preserve">082332 </t>
  </si>
  <si>
    <t xml:space="preserve">082333 </t>
  </si>
  <si>
    <t xml:space="preserve">082334 </t>
  </si>
  <si>
    <t xml:space="preserve">082341 </t>
  </si>
  <si>
    <t>TUBO DE CONCRETO SIMPLES DIAMETRO 400 MM - PS1=16 KN/M ( ÁGUAS PLUVIAIS) - CAVA 65X100CM</t>
  </si>
  <si>
    <t xml:space="preserve">082342 </t>
  </si>
  <si>
    <t>TUBO DE CONCRETO SIMPLES DIAMETRO 600 MM - PS1=24 KN/M ( ÁGUAS PLUVIAIS) - CAVA 95X120CM</t>
  </si>
  <si>
    <t xml:space="preserve">082343 </t>
  </si>
  <si>
    <t>TUBO DE CONCRETO SIMPLES DIAMETRO 500 MM - PS1=20 KN/M ( ÁGUAS PLUVIAIS) - CAVA 80X110CM</t>
  </si>
  <si>
    <t xml:space="preserve">082360 </t>
  </si>
  <si>
    <t xml:space="preserve">082365 </t>
  </si>
  <si>
    <t xml:space="preserve">082373 </t>
  </si>
  <si>
    <t xml:space="preserve">082374 </t>
  </si>
  <si>
    <t xml:space="preserve">082375 </t>
  </si>
  <si>
    <t xml:space="preserve">082376 </t>
  </si>
  <si>
    <t xml:space="preserve">082377 </t>
  </si>
  <si>
    <t xml:space="preserve">082378 </t>
  </si>
  <si>
    <t xml:space="preserve">082379 </t>
  </si>
  <si>
    <t xml:space="preserve">082380 </t>
  </si>
  <si>
    <t xml:space="preserve">082381 </t>
  </si>
  <si>
    <t xml:space="preserve">085000 </t>
  </si>
  <si>
    <t>INCENDIOS</t>
  </si>
  <si>
    <t xml:space="preserve">085001 </t>
  </si>
  <si>
    <t xml:space="preserve">085003 </t>
  </si>
  <si>
    <t xml:space="preserve">085005 </t>
  </si>
  <si>
    <t xml:space="preserve">085006 </t>
  </si>
  <si>
    <t xml:space="preserve">085007 </t>
  </si>
  <si>
    <t>CAIXA DE INCÊNDIO METÁLICA COM SUPORTE PARA MANGUEIRA, TAMPA E MURETA 17X45X75 CM COM PINTURA</t>
  </si>
  <si>
    <t xml:space="preserve">085011 </t>
  </si>
  <si>
    <t>CAIXA DE INCÊNDIO METÁLICA COM SUPORTE PARA MANGUEIRA, TAMPA E MURETA 17X60X90 CM C/PINTURA</t>
  </si>
  <si>
    <t xml:space="preserve">085015 </t>
  </si>
  <si>
    <t xml:space="preserve">085017 </t>
  </si>
  <si>
    <t xml:space="preserve">085019 </t>
  </si>
  <si>
    <t xml:space="preserve">085023 </t>
  </si>
  <si>
    <t xml:space="preserve">085025 </t>
  </si>
  <si>
    <t xml:space="preserve">085027 </t>
  </si>
  <si>
    <t xml:space="preserve">085031 </t>
  </si>
  <si>
    <t xml:space="preserve">085035 </t>
  </si>
  <si>
    <t xml:space="preserve">085037 </t>
  </si>
  <si>
    <t xml:space="preserve">085039 </t>
  </si>
  <si>
    <t xml:space="preserve">085041 </t>
  </si>
  <si>
    <t xml:space="preserve">085042 </t>
  </si>
  <si>
    <t xml:space="preserve">085043 </t>
  </si>
  <si>
    <t xml:space="preserve">085045 </t>
  </si>
  <si>
    <t xml:space="preserve">085047 </t>
  </si>
  <si>
    <t xml:space="preserve">085049 </t>
  </si>
  <si>
    <t xml:space="preserve">085051 </t>
  </si>
  <si>
    <t xml:space="preserve">085053 </t>
  </si>
  <si>
    <t xml:space="preserve">085055 </t>
  </si>
  <si>
    <t xml:space="preserve">085056 </t>
  </si>
  <si>
    <t xml:space="preserve">085057 </t>
  </si>
  <si>
    <t xml:space="preserve">085058 </t>
  </si>
  <si>
    <t xml:space="preserve">085061 </t>
  </si>
  <si>
    <t xml:space="preserve">085062 </t>
  </si>
  <si>
    <t xml:space="preserve">085063 </t>
  </si>
  <si>
    <t xml:space="preserve">085065 </t>
  </si>
  <si>
    <t xml:space="preserve">085067 </t>
  </si>
  <si>
    <t xml:space="preserve">085069 </t>
  </si>
  <si>
    <t xml:space="preserve">085071 </t>
  </si>
  <si>
    <t xml:space="preserve">085073 </t>
  </si>
  <si>
    <t xml:space="preserve">085075 </t>
  </si>
  <si>
    <t xml:space="preserve">085076 </t>
  </si>
  <si>
    <t xml:space="preserve">085077 </t>
  </si>
  <si>
    <t xml:space="preserve">085078 </t>
  </si>
  <si>
    <t xml:space="preserve">085079 </t>
  </si>
  <si>
    <t xml:space="preserve">085080 </t>
  </si>
  <si>
    <t xml:space="preserve">085081 </t>
  </si>
  <si>
    <t xml:space="preserve">085082 </t>
  </si>
  <si>
    <t xml:space="preserve">085083 </t>
  </si>
  <si>
    <t xml:space="preserve">171 </t>
  </si>
  <si>
    <t>INSTALAÇÕES ESPECIAIS</t>
  </si>
  <si>
    <t xml:space="preserve">090000 </t>
  </si>
  <si>
    <t>INSTALACOES ESPECIAIS</t>
  </si>
  <si>
    <t xml:space="preserve">091000 </t>
  </si>
  <si>
    <t>G Á S</t>
  </si>
  <si>
    <t xml:space="preserve">091007 </t>
  </si>
  <si>
    <t>CENTRAL DE GÁS PADRÃO GOINFRA/2019 COMPLETA, EXCLUSO AS INSTALAÇÕES MECÂNICAS (1+1 CILINDRO P-45)</t>
  </si>
  <si>
    <t xml:space="preserve">091009 </t>
  </si>
  <si>
    <t>CENTRAL DE GÁS PADRÃO GOINFRA/2019 COMPLETA, EXCLUSO AS INSTALAÇÕES MECÂNICAS (2+2 CILINDRO P-45)</t>
  </si>
  <si>
    <t xml:space="preserve">091010 </t>
  </si>
  <si>
    <t>LIMITADOR DE PRESSÃO PRIMEIRO ESTÁGIO,COM MANÔMETRO,PRESSÃO DE ENTRADA 2 A 18 BAR E PRESSÃO DE SAÍDA 1,5 BAR, CONEXÕES DE ENTRADA E SAÍDA 1/2" NPT</t>
  </si>
  <si>
    <t xml:space="preserve">091011 </t>
  </si>
  <si>
    <t>REGULADOR DE PRESSÃO PRIMEIRO ESTÁGIO, 8 KG/H, REGULÁVEL COM MANÔMETRO,PRESSÃO DE ENTRADA 2 A 18 BAR E PRESSÃO DE SAÍDA 0,5 A 2 BAR, CONEXÕES DE ENTRADA E SAÍDA 1/4" NPT</t>
  </si>
  <si>
    <t xml:space="preserve">091012 </t>
  </si>
  <si>
    <t xml:space="preserve">091018 </t>
  </si>
  <si>
    <t>COTOVELO 90º FERRO MALEÁVEL GALVANIZADO 3/4" CLASSE 150 ROSCA NPT NBR 6925</t>
  </si>
  <si>
    <t xml:space="preserve">091020 </t>
  </si>
  <si>
    <t xml:space="preserve">TE DE FERRO MALEÁVEL GALVANIZADO 3/4" CLASSE 150 ROSCA NPT NBR 6925 </t>
  </si>
  <si>
    <t xml:space="preserve">091021 </t>
  </si>
  <si>
    <t>LUVA REDUÇÃO DE FERRO MALEÁVEL GALVANIZADO 3/4" X 1/2", CLASSE 150, ROSCA NPT - NBR 6925</t>
  </si>
  <si>
    <t xml:space="preserve">091022 </t>
  </si>
  <si>
    <t xml:space="preserve">091024 </t>
  </si>
  <si>
    <t>UNIÃO DE FERRO MALEÁVEL GALVANIZADO 3/4", ASSENTO BRONZE , CLASSE 150, ROSCA NPT - NBR 6925</t>
  </si>
  <si>
    <t xml:space="preserve">091025 </t>
  </si>
  <si>
    <t>VÁLVULA DE ESFERA TRIPARTIDA 3/4", PASSAGEM PLENA, ROSCA NPT, CLASSE 300 - NORMA ASME B16.34</t>
  </si>
  <si>
    <t xml:space="preserve">091026 </t>
  </si>
  <si>
    <t>REGISTRO ESFERA EM LATÃO PARA GÁS ROSCA 1/2" NPT MACHO MONOBLOCO ANGULAR</t>
  </si>
  <si>
    <t xml:space="preserve">091029 </t>
  </si>
  <si>
    <t xml:space="preserve">091031 </t>
  </si>
  <si>
    <t>NIPLE DUPLO DE FERRO MALEÁVEL GALVANIZADO 3/4" CLASSE 300 ROSCA NPT - NBR 6925</t>
  </si>
  <si>
    <t xml:space="preserve">091034 </t>
  </si>
  <si>
    <t xml:space="preserve">NIPLE DE REDUÇÃO DE LATÃO MACHO/MACHO ROSCA NPT DE 1/2" X 1/4" </t>
  </si>
  <si>
    <t xml:space="preserve">091040 </t>
  </si>
  <si>
    <t xml:space="preserve">091041 </t>
  </si>
  <si>
    <t>CHICOTE "PIGTAIL" FLEXÍVEL PARA P-45 DE MANGUEIRA NITRÍLICA COM COMPRIMENTO DE 500 MM E ROSCA DAS CONEXÕES DE 7/8" R.E. X 7/16"NS OU M20 X 7/16" NS - NBR 13419</t>
  </si>
  <si>
    <t xml:space="preserve">091045 </t>
  </si>
  <si>
    <t>SUPORTE "L" , EM FERRO CHATO 1/8" X 1" PINTADO (42CM) PARA TUBO DE AÇO GALVANIZADO 3/4" -  INCLUSO ABRAÇADEIRA TIPO "U" 3/4"/PARAFUSOS/PORCAS/ARRUELAS, BEM COMO A FIXAÇÃO NA PAREDE COM BUCHAS/PARAFUSOS.</t>
  </si>
  <si>
    <t xml:space="preserve">091046 </t>
  </si>
  <si>
    <t>PLACA DE SINALIZAÇÃO EM ALUMÍNIO 35 X 25 CM - "PERIGO - GÁS INFLAMÁVEL - PROIBIDO FUMAR"</t>
  </si>
  <si>
    <t xml:space="preserve">172 </t>
  </si>
  <si>
    <t xml:space="preserve">100000 </t>
  </si>
  <si>
    <t>ALVENARIAS E DIVISORIAS</t>
  </si>
  <si>
    <t xml:space="preserve">100101 </t>
  </si>
  <si>
    <t xml:space="preserve">100102 </t>
  </si>
  <si>
    <t xml:space="preserve">100103 </t>
  </si>
  <si>
    <t xml:space="preserve">100111 </t>
  </si>
  <si>
    <t xml:space="preserve">100112 </t>
  </si>
  <si>
    <t xml:space="preserve">100121 </t>
  </si>
  <si>
    <t>ALVENARIA DE VEDAÇÃO COM BLOCOS DE CONCRETO 14X19X29 CM - CLASSE C - ARG. (1CI : 2CH : 8ARML)</t>
  </si>
  <si>
    <t xml:space="preserve">100122 </t>
  </si>
  <si>
    <t>ALVENARIA DE VEDAÇÃO COM BLOCOS DE CONCRETO 14X19X39 CM - CLASSE C - ARG. (1CI : 2CH : 8ARML)</t>
  </si>
  <si>
    <t xml:space="preserve">100155 </t>
  </si>
  <si>
    <t>ALVENARIA DE TIJOLO FURADO 1/2 VEZ 11,5 X 19 X 19 - ARG. ( 1 CALH:4ARML + 100 KG DE CI/M3)</t>
  </si>
  <si>
    <t xml:space="preserve">100160 </t>
  </si>
  <si>
    <t>ALVENARIA DE TIJOLO FURADO 1/2 VEZ 9X14X29 - 6 FUROS -  ARG. (1CALH:4ARML+100KG DE CI/M3)</t>
  </si>
  <si>
    <t xml:space="preserve">100201 </t>
  </si>
  <si>
    <t>ALVENARIA DE TIJOLO FURADO 1/2 VEZ - 9 x 19 x 19 - ARG. (1CALH:4ARML+100KG DE CI/M3)</t>
  </si>
  <si>
    <t xml:space="preserve">100202 </t>
  </si>
  <si>
    <t>ALVENARIA DE TIJOLO FURADO 1 VEZ - 9X19X19 CM -  ARG. (1CALH:4ARML+100KG DE CI/M3)</t>
  </si>
  <si>
    <t xml:space="preserve">100203 </t>
  </si>
  <si>
    <t xml:space="preserve">100204 </t>
  </si>
  <si>
    <t xml:space="preserve">100205 </t>
  </si>
  <si>
    <t xml:space="preserve">100301 </t>
  </si>
  <si>
    <t xml:space="preserve">100302 </t>
  </si>
  <si>
    <t xml:space="preserve">100303 </t>
  </si>
  <si>
    <t xml:space="preserve">100320 </t>
  </si>
  <si>
    <t xml:space="preserve">100401 </t>
  </si>
  <si>
    <t xml:space="preserve">100402 </t>
  </si>
  <si>
    <t xml:space="preserve">100403 </t>
  </si>
  <si>
    <t>CONJUNTO DE FERRAGENS PARA PORTA DIVISORIA PERFIL ALUMINIO (INCLUSO INSTALAÇÃO)</t>
  </si>
  <si>
    <t xml:space="preserve">100404 </t>
  </si>
  <si>
    <t xml:space="preserve">CONJUNTO DE FERRAGENS PARA PORTA DIVISORIA PERFIL AÇO PINTADO (INCLUSO INSTALAÇÃO) </t>
  </si>
  <si>
    <t xml:space="preserve">100405 </t>
  </si>
  <si>
    <t xml:space="preserve">100406 </t>
  </si>
  <si>
    <t xml:space="preserve">100500 </t>
  </si>
  <si>
    <t xml:space="preserve">100501 </t>
  </si>
  <si>
    <t xml:space="preserve">100502 </t>
  </si>
  <si>
    <t xml:space="preserve">100600 </t>
  </si>
  <si>
    <t>ALVENARIA DE TIJOLO DE VIDRO (20 X 20 X 10) ARMADA - PAINEL PLANO EXTERNO, OU CURVO INTERNO E EXTERNO, OU COM ÁREA &gt; 13,00 M2 - ARG. (1CI : 3ARML)</t>
  </si>
  <si>
    <t xml:space="preserve">100601 </t>
  </si>
  <si>
    <t>ALVENARIA DE TIJOLO DE VIDRO (20 x 20 x10) - PAINEL PLANO, INTERNO E COM ÁREA &lt;= 13,00 M2 - ARG. (1CI : 3ARML)</t>
  </si>
  <si>
    <t xml:space="preserve">100602 </t>
  </si>
  <si>
    <t>ALVENARIA DE TIJOLO LAMINADO 1/2 VEZ  - ARG. (1CI : 1CH : 5ARML)</t>
  </si>
  <si>
    <t xml:space="preserve">100603 </t>
  </si>
  <si>
    <t xml:space="preserve">100604 </t>
  </si>
  <si>
    <t xml:space="preserve">100607 </t>
  </si>
  <si>
    <t xml:space="preserve">100608 </t>
  </si>
  <si>
    <t xml:space="preserve">173 </t>
  </si>
  <si>
    <t>ALVENARIA AUTO-PORTANTE</t>
  </si>
  <si>
    <t xml:space="preserve">110000 </t>
  </si>
  <si>
    <t xml:space="preserve">110105 </t>
  </si>
  <si>
    <t>CORTINA CANALETA CONCRETO 9X19X19 PARA SER CHEIA CONCRETO ARMADO (0,0302M3/M2) - EXCLUSO O CONCRETO</t>
  </si>
  <si>
    <t xml:space="preserve">110106 </t>
  </si>
  <si>
    <t>CORTINA CANALETA CONCRETO 14X19X19 PARA SER CHEIA CONCRETO ARMADO (0,0568M3/M2) - EXCLUSO O CONCRETO</t>
  </si>
  <si>
    <t xml:space="preserve">110107 </t>
  </si>
  <si>
    <t>CORTINA CANALETA CONCRETO 19X19X19 PARA SER CHEIA CONCRETO ARMADO (0,0947M3/M2) - EXCLUSO O CONCRETO</t>
  </si>
  <si>
    <t xml:space="preserve">174 </t>
  </si>
  <si>
    <t xml:space="preserve">120000 </t>
  </si>
  <si>
    <t>IMPERMEABILIZACAO</t>
  </si>
  <si>
    <t xml:space="preserve">120101 </t>
  </si>
  <si>
    <t xml:space="preserve">120102 </t>
  </si>
  <si>
    <t>MANTA AUTOPROTEGIDA  ARDOSIADA  TIPO III - B</t>
  </si>
  <si>
    <t xml:space="preserve">120104 </t>
  </si>
  <si>
    <t xml:space="preserve">120107 </t>
  </si>
  <si>
    <t xml:space="preserve">120205 </t>
  </si>
  <si>
    <t xml:space="preserve">120206 </t>
  </si>
  <si>
    <t xml:space="preserve">120207 </t>
  </si>
  <si>
    <t xml:space="preserve">120208 </t>
  </si>
  <si>
    <t xml:space="preserve">120209 </t>
  </si>
  <si>
    <t xml:space="preserve">120210 </t>
  </si>
  <si>
    <t>MASTIQUE A BASE DE POLIURETANO COM PRÉVIO PREPARO E TRATAMENTO DA SUPERFÍCIE</t>
  </si>
  <si>
    <t xml:space="preserve">CM3   </t>
  </si>
  <si>
    <t xml:space="preserve">120212 </t>
  </si>
  <si>
    <t xml:space="preserve">120901 </t>
  </si>
  <si>
    <t xml:space="preserve">120902 </t>
  </si>
  <si>
    <t xml:space="preserve">IMPERMEABILIZACAO VIGAS BALDRAMES COM ADITIVO IMPERMEABILIZANTE PARA ARGAMASSAS E CONCRETO SIMPLES E=2,0 CM </t>
  </si>
  <si>
    <t xml:space="preserve">120903 </t>
  </si>
  <si>
    <t>IMPERMEABILIZACAO DE VIGAS BALDRAMES COM EMULSÃO ASFÁLTICA A BASE D'ÁGUA (2 DEMÃOS)</t>
  </si>
  <si>
    <t xml:space="preserve">120904 </t>
  </si>
  <si>
    <t>IMPERMEABILIZACAO DE VIGAS BALDRAMES COM EMULSÃO ASFÁLTICA A BASE D'ÁGUA (4 DEMÃOS)</t>
  </si>
  <si>
    <t xml:space="preserve">121001 </t>
  </si>
  <si>
    <t xml:space="preserve">121101 </t>
  </si>
  <si>
    <t xml:space="preserve">IMPERMEABILIZAÇÃO  MURO DE ARRIMO COM 4 DEMÃOS DE EMULSÃO ASFÁLTICA </t>
  </si>
  <si>
    <t xml:space="preserve">121105 </t>
  </si>
  <si>
    <t>IMPERMEABILIZAÇÃO DE ALICERCE / "PÉ" DE PAREDE / PEITORIL E ALVENARIA DE UM MODO GERAL COM CIMENTO CRISTALIZANTE SEMI FLEXÍVEL - 2 DEMÃOS ( ESPECÍFICO PARA OBRAS DE REFORMA)</t>
  </si>
  <si>
    <t xml:space="preserve">175 </t>
  </si>
  <si>
    <t>ISOLAMENTO TÉRMICO E ACÚSTICO</t>
  </si>
  <si>
    <t xml:space="preserve">130000 </t>
  </si>
  <si>
    <t>ISOLAMENTO TERMICO E ACUSTICO</t>
  </si>
  <si>
    <t xml:space="preserve">130103 </t>
  </si>
  <si>
    <t>ISOLAMENTO TÉRMICO E ACÚSTICO DE LAJE DE COBERTURA COM VERMICULITA (1CI : 11,1111VERM) - ESP.=3CM</t>
  </si>
  <si>
    <t xml:space="preserve">130107 </t>
  </si>
  <si>
    <t>PROTEÇÃO MECÂNICA, TÉRMICA E ACÚSTICA DE IMPERMEABILIZAÇÃO PARA LAJE COM VERMICULITA (1CI:2ARM:3VERM) ESP.=3CM</t>
  </si>
  <si>
    <t xml:space="preserve">130150 </t>
  </si>
  <si>
    <t>EMBOÇO (ISOLANTE TÉRMICO E ACÚSTICO) COM VERMICULITA (1CI:2CH:1ARM:8,3333VERM) ESP.=3CM</t>
  </si>
  <si>
    <t xml:space="preserve">130152 </t>
  </si>
  <si>
    <t xml:space="preserve">130160 </t>
  </si>
  <si>
    <t>REGULARIZAÇÃO E/OU NIVELAMENTO DE LAJE COM VERMICULITA ( 1CI:1ARM:5,5556VERM)</t>
  </si>
  <si>
    <t xml:space="preserve">176 </t>
  </si>
  <si>
    <t>ESTRUTURA DE MADEIRA</t>
  </si>
  <si>
    <t xml:space="preserve">140000 </t>
  </si>
  <si>
    <t xml:space="preserve">140101 </t>
  </si>
  <si>
    <t xml:space="preserve">140102 </t>
  </si>
  <si>
    <t xml:space="preserve">140103 </t>
  </si>
  <si>
    <t xml:space="preserve">140111 </t>
  </si>
  <si>
    <t xml:space="preserve">140112 </t>
  </si>
  <si>
    <t xml:space="preserve">140113 </t>
  </si>
  <si>
    <t xml:space="preserve">140118 </t>
  </si>
  <si>
    <t xml:space="preserve">140119 </t>
  </si>
  <si>
    <t xml:space="preserve">140200 </t>
  </si>
  <si>
    <t>ESTRUTURA DE MADEIRA PARA TELHA FIBROCIMENTO COM APOIOS EM LAJES/VIGAS OU PAREDES(SOMENTE TERÇAS) C/FERRAGENS</t>
  </si>
  <si>
    <t xml:space="preserve">140201 </t>
  </si>
  <si>
    <t>ESTRUTURA DE MADEIRA PARA TELHA DE FIBROCIMENTO (C/TESOURA) C/FERRAGENS</t>
  </si>
  <si>
    <t xml:space="preserve">140202 </t>
  </si>
  <si>
    <t xml:space="preserve">140203 </t>
  </si>
  <si>
    <t xml:space="preserve">140205 </t>
  </si>
  <si>
    <t xml:space="preserve">140206 </t>
  </si>
  <si>
    <t xml:space="preserve">140301 </t>
  </si>
  <si>
    <t xml:space="preserve">177 </t>
  </si>
  <si>
    <t>ESTRUTURAS METÁLICAS</t>
  </si>
  <si>
    <t xml:space="preserve">150000 </t>
  </si>
  <si>
    <t>ESTRUTURAS METALICAS</t>
  </si>
  <si>
    <t xml:space="preserve">150204 </t>
  </si>
  <si>
    <t>ESTRUTURA METÁLICA CONVENCIONAL EM AÇO DO TIPO MR-250 / ASTM A36 COM FUNDO ANTICORROSIVO</t>
  </si>
  <si>
    <t>ESTRUTURA METÁLICA CONVENCIONAL EM AÇO TIPO AR-350 / ASTM A572 G50 COM FUNDO ANTICORROSIVO</t>
  </si>
  <si>
    <t xml:space="preserve">150210 </t>
  </si>
  <si>
    <t xml:space="preserve">JATEAMENTO ABRASIVO "IN LOCO" COM GRANALHA DE AÇO EM ESTRUTURA METÁLICA </t>
  </si>
  <si>
    <t xml:space="preserve">178 </t>
  </si>
  <si>
    <t>COBERTURAS</t>
  </si>
  <si>
    <t xml:space="preserve">160000 </t>
  </si>
  <si>
    <t xml:space="preserve">160100 </t>
  </si>
  <si>
    <t>COBERTURA COM TELHA AMERICANA  RESINADA COR VERMELHA</t>
  </si>
  <si>
    <t xml:space="preserve">160101 </t>
  </si>
  <si>
    <t xml:space="preserve">160301 </t>
  </si>
  <si>
    <t xml:space="preserve">160302 </t>
  </si>
  <si>
    <t xml:space="preserve">160401 </t>
  </si>
  <si>
    <t xml:space="preserve">160402 </t>
  </si>
  <si>
    <t>CUMEEIRA  P/ TELHA PLAN RESINADA COR VERMELHA</t>
  </si>
  <si>
    <t xml:space="preserve">160403 </t>
  </si>
  <si>
    <t>EMBOCAMENTO LATERAL  (OITOES)</t>
  </si>
  <si>
    <t xml:space="preserve">160404 </t>
  </si>
  <si>
    <t xml:space="preserve">160421 </t>
  </si>
  <si>
    <t xml:space="preserve">160501 </t>
  </si>
  <si>
    <t xml:space="preserve">160502 </t>
  </si>
  <si>
    <t xml:space="preserve">160600 </t>
  </si>
  <si>
    <t xml:space="preserve">160601 </t>
  </si>
  <si>
    <t xml:space="preserve">160602 </t>
  </si>
  <si>
    <t xml:space="preserve">160603 </t>
  </si>
  <si>
    <t xml:space="preserve">160801 </t>
  </si>
  <si>
    <t xml:space="preserve">160901 </t>
  </si>
  <si>
    <t xml:space="preserve">160905 </t>
  </si>
  <si>
    <t xml:space="preserve">160906 </t>
  </si>
  <si>
    <t xml:space="preserve">160908 </t>
  </si>
  <si>
    <t xml:space="preserve">160909 </t>
  </si>
  <si>
    <t>FECHAMENTO LATERAL COM TELHA METÁLICA COM PINTURA ELETROSTÁTICA 0,65 MM COM ACESSÓRIOS</t>
  </si>
  <si>
    <t xml:space="preserve">160910 </t>
  </si>
  <si>
    <t>FECHAMENTO LATERAL COM TELHA METÁLICA COM PINTURA ELETROSTÁTICA 0,50 MM COM ACESSÓRIOS</t>
  </si>
  <si>
    <t xml:space="preserve">160911 </t>
  </si>
  <si>
    <t>COBERTURA COM TELHA FIBERGLASS COM VÉU PROTEÇÃO 1,5 MM COM ACESSÓRIOS</t>
  </si>
  <si>
    <t xml:space="preserve">160963 </t>
  </si>
  <si>
    <t xml:space="preserve">160964 </t>
  </si>
  <si>
    <t xml:space="preserve">160965 </t>
  </si>
  <si>
    <t xml:space="preserve">160966 </t>
  </si>
  <si>
    <t xml:space="preserve">160967 </t>
  </si>
  <si>
    <t>COBERTURA COM TELHA CHAPA GALVANIZADA  TRAPEZOIDAL 0,5 MM COM ACESSÓRIOS</t>
  </si>
  <si>
    <t xml:space="preserve">160969 </t>
  </si>
  <si>
    <t>COBERTURA COM TELHA CHAPA GALVANIZADA TRAPEZOIDAL 0,43 MM COM ACESSÓRIOS</t>
  </si>
  <si>
    <t xml:space="preserve">160970 </t>
  </si>
  <si>
    <t>FECHAMENTO LATERAL COM TELHA GALVANIZADA TRAPEZOIDAL 0,43 MM COM ACESSÓRIOS</t>
  </si>
  <si>
    <t xml:space="preserve">160971 </t>
  </si>
  <si>
    <t>COBERTURA COM TELHA TERMOACUSTICA TRAPEZOIDAL NÚCLEO PIR 30MM EM AÇO GALVALUME, #0,43MM (TELHA/FILME)</t>
  </si>
  <si>
    <t xml:space="preserve">179 </t>
  </si>
  <si>
    <t>ESQUADRIAS DE MADEIRAS</t>
  </si>
  <si>
    <t xml:space="preserve">170000 </t>
  </si>
  <si>
    <t>ESQUADRIAS DE MADEIRA</t>
  </si>
  <si>
    <t xml:space="preserve">170010 </t>
  </si>
  <si>
    <t xml:space="preserve">170015 </t>
  </si>
  <si>
    <t xml:space="preserve">Jg    </t>
  </si>
  <si>
    <t xml:space="preserve">170101 </t>
  </si>
  <si>
    <t xml:space="preserve">170102 </t>
  </si>
  <si>
    <t xml:space="preserve">170103 </t>
  </si>
  <si>
    <t xml:space="preserve">170104 </t>
  </si>
  <si>
    <t xml:space="preserve">170106 </t>
  </si>
  <si>
    <t>PORTA REVESTIDA COM MATERIAL MELAMÍNICO PARA BOX (60X 160v200CM) COM PORTAL E ALISAR SEM FERRAGENS</t>
  </si>
  <si>
    <t xml:space="preserve">170107 </t>
  </si>
  <si>
    <t xml:space="preserve">170108 </t>
  </si>
  <si>
    <t xml:space="preserve">170109 </t>
  </si>
  <si>
    <t xml:space="preserve">170110 </t>
  </si>
  <si>
    <t xml:space="preserve">170111 </t>
  </si>
  <si>
    <t xml:space="preserve">170112 </t>
  </si>
  <si>
    <t xml:space="preserve">170113 </t>
  </si>
  <si>
    <t xml:space="preserve">170114 </t>
  </si>
  <si>
    <t xml:space="preserve">170115 </t>
  </si>
  <si>
    <t xml:space="preserve">170116 </t>
  </si>
  <si>
    <t xml:space="preserve">170117 </t>
  </si>
  <si>
    <t xml:space="preserve">180 </t>
  </si>
  <si>
    <t xml:space="preserve">180000 </t>
  </si>
  <si>
    <t>ESQUADRIAS METÁLICAS - ( OBS.: 1- OS VIDROS NÃO ESTÃO INCLUSOS NAS ESQUADRIAS; 2- JÁ ESTÁ CONSIDERADO NO CUSTO DAS ESQUADRIAS DE ALUMÍNIO O CONTRAMARCO )</t>
  </si>
  <si>
    <t xml:space="preserve">180111 </t>
  </si>
  <si>
    <t>JANELA DE CORRER EM ALUMINIO ANODIZADO, 02 FOLHAS DE VIDRO, COM FERRAGENS (M.O.FAB.INC.MAT.) - EXCLUSO VIDRO</t>
  </si>
  <si>
    <t xml:space="preserve">180112 </t>
  </si>
  <si>
    <t>JANELA DE CORRER EM ALUMINIO ANODIZADO COM 03 FOLHAS (01 VIDRO E 02 VENEZIANAS) C/FERRAGENS (M.O.FAB.INC.MAT.) - EXCLUSO VIDRO</t>
  </si>
  <si>
    <t xml:space="preserve">180113 </t>
  </si>
  <si>
    <t>PORTA DE ABRIR EM ALUMÍNIO ANODIZADO, 01 FOLHA COM VIDRO, COM FERRAGENS (M.O.FAB.INC.MAT.) - EXCLUSO VIDRO</t>
  </si>
  <si>
    <t xml:space="preserve">180114 </t>
  </si>
  <si>
    <t>PORTA DE ABRIR EM ALUMÍNIO ANODIZADO, 01 FOLHA EM VENEZIANA, COM FERRAGENS (M.O.FAB.INC.MAT.)</t>
  </si>
  <si>
    <t xml:space="preserve">180115 </t>
  </si>
  <si>
    <t>JANELA EM ALUMÍNIO ANODIZADO MAXIM AR C/FERRAGENS (M.O.FAB.INC.MAT.) - EXCLUSO VIDRO</t>
  </si>
  <si>
    <t xml:space="preserve">180120 </t>
  </si>
  <si>
    <t>JANELA DE CORRER EM ALUMINIO, 02 FOLHAS DE VIDRO, COM ACABAMENTO EM PINTURA ELETROSTÁTICA BRANCA - INCLUSO FERRAGENS (M.O.FAB.INC.MAT.) - EXCLUSO VIDRO</t>
  </si>
  <si>
    <t xml:space="preserve">180121 </t>
  </si>
  <si>
    <t>JANELA DE CORRER EM ALUMINIO, 03 FOLHAS (01 VIDRO E 02 VENEZIANAS), COM ACABAMENTO EM PINTURA ELETROSTÁTICA BRANCA - INCLUSO FERRAGENS (M.O.FAB.INC.MAT.) - EXCLUSO VIDRO</t>
  </si>
  <si>
    <t xml:space="preserve">180122 </t>
  </si>
  <si>
    <t xml:space="preserve">180123 </t>
  </si>
  <si>
    <t xml:space="preserve">180124 </t>
  </si>
  <si>
    <t xml:space="preserve">180204 </t>
  </si>
  <si>
    <t xml:space="preserve">180208 </t>
  </si>
  <si>
    <t xml:space="preserve">180280 </t>
  </si>
  <si>
    <t xml:space="preserve">180281 </t>
  </si>
  <si>
    <t xml:space="preserve">180282 </t>
  </si>
  <si>
    <t xml:space="preserve">180302 </t>
  </si>
  <si>
    <t xml:space="preserve">180303 </t>
  </si>
  <si>
    <t xml:space="preserve">180304 </t>
  </si>
  <si>
    <t>PORTÃO DE ABRIR 01 FOLHA CHAPA 14  PT-4 C/FERRAGENS</t>
  </si>
  <si>
    <t xml:space="preserve">180305 </t>
  </si>
  <si>
    <t xml:space="preserve">180307 </t>
  </si>
  <si>
    <t>PORTÃO DE ABRIR 01 FOLHA COM CHAPA TRAPEZOIDAL / TUBO DE ACO PT-5 C/FERRAGENS</t>
  </si>
  <si>
    <t xml:space="preserve">180308 </t>
  </si>
  <si>
    <t>PORTÃO DE ABRIR DE 02 FOLHAS EM CHAPA 14 / GRADE DE FERRO PT-7 C/FERRAGENS</t>
  </si>
  <si>
    <t xml:space="preserve">180309 </t>
  </si>
  <si>
    <t xml:space="preserve">180310 </t>
  </si>
  <si>
    <t xml:space="preserve">180311 </t>
  </si>
  <si>
    <t xml:space="preserve">180312 </t>
  </si>
  <si>
    <t xml:space="preserve">180313 </t>
  </si>
  <si>
    <t xml:space="preserve">180317 </t>
  </si>
  <si>
    <t xml:space="preserve">GRADE PADRÃO PARA CELA </t>
  </si>
  <si>
    <t xml:space="preserve">180318 </t>
  </si>
  <si>
    <t xml:space="preserve">180320 </t>
  </si>
  <si>
    <t xml:space="preserve">180321 </t>
  </si>
  <si>
    <t xml:space="preserve">180323 </t>
  </si>
  <si>
    <t>GRELHA PADRÃO GOINFRA DE FERRO CHATO COM BERÇO (ESPAÇAMENTO ENTRE FACES = 1,5CM - NBR 9050 ACESSIBILIDADE)</t>
  </si>
  <si>
    <t xml:space="preserve">180324 </t>
  </si>
  <si>
    <t>GRELHA PADRÃO GOINFRA DE FERRO CHATO COM BERÇO ( ESPAÇAMENTO ENTRE EIXOS = 2 CM)</t>
  </si>
  <si>
    <t xml:space="preserve">180325 </t>
  </si>
  <si>
    <t>VEDAÇÃO DE JUNTA DE DILATAÇÃO COM CHAPA 18 VINCADA E PARAFUSADA A CADA 30 CM - PINTADA</t>
  </si>
  <si>
    <t xml:space="preserve">180331 </t>
  </si>
  <si>
    <t xml:space="preserve">180340 </t>
  </si>
  <si>
    <t>GUARDA CORPO EM TUBO INDUSTRIAL DE 2" COM MONTANTES SECUNDÁRIOS DE 1" E CORRIMÃO DUPLO DE 1.1/2"</t>
  </si>
  <si>
    <t xml:space="preserve">180341 </t>
  </si>
  <si>
    <t>GUARDA CORPO EM TUBO INDUSTRIAL DE 2" COM MONTANTES SECUNDÁRIOS DE 1" (SEM CORRIMÃO)</t>
  </si>
  <si>
    <t xml:space="preserve">180342 </t>
  </si>
  <si>
    <t>GUARDA CORPO EM TUBO INDUSTRIAL DE 2" COM MONTANTES SECUNDÁRIOS DE 1" E CORRIMÃO DUPLO DE 1.1/2" EM AMBOS OS LADOS</t>
  </si>
  <si>
    <t xml:space="preserve">180343 </t>
  </si>
  <si>
    <t xml:space="preserve">180344 </t>
  </si>
  <si>
    <t xml:space="preserve">180380 </t>
  </si>
  <si>
    <t xml:space="preserve">180381 </t>
  </si>
  <si>
    <t xml:space="preserve">180383 </t>
  </si>
  <si>
    <t xml:space="preserve">180401 </t>
  </si>
  <si>
    <t xml:space="preserve">180402 </t>
  </si>
  <si>
    <t xml:space="preserve">180403 </t>
  </si>
  <si>
    <t xml:space="preserve">180404 </t>
  </si>
  <si>
    <t>JANELA BASCULANTE EM CHAPA  J17, J18 e J19 C/FERRAGENS</t>
  </si>
  <si>
    <t xml:space="preserve">180405 </t>
  </si>
  <si>
    <t xml:space="preserve">180406 </t>
  </si>
  <si>
    <t>JANELA EM CHAPA METÁLICA TIPO VENEZIANA FIXA COM VENTILAÇÃO  J-20</t>
  </si>
  <si>
    <t xml:space="preserve">180490 </t>
  </si>
  <si>
    <t xml:space="preserve">180491 </t>
  </si>
  <si>
    <t xml:space="preserve">180501 </t>
  </si>
  <si>
    <t xml:space="preserve">180502 </t>
  </si>
  <si>
    <t xml:space="preserve">180503 </t>
  </si>
  <si>
    <t>PORTA DE ABRIR DE 01 FOLHA (VENEZIANA/VIDRO) PF-3 C/FERRAGENS - EXCLUSO VIDRO</t>
  </si>
  <si>
    <t xml:space="preserve">180504 </t>
  </si>
  <si>
    <t xml:space="preserve">180505 </t>
  </si>
  <si>
    <t xml:space="preserve">180506 </t>
  </si>
  <si>
    <t>PORTA DE CORRER DE 04 FOLHAS EM VIDRO (DUAS FIXAS E DUAS MÓVEIS) PF-6 C/ FERRAGENS - EXCLUSO VIDRO</t>
  </si>
  <si>
    <t xml:space="preserve">180507 </t>
  </si>
  <si>
    <t>PORTA DE CORRER DE 02 OU 04 FOLHAS DE VIDRO (METADE FIXA/METADE MÓVEL) C/BASCULA SUPERIOR PF-7/PF-8 C/ FERRAGENS - EXCLUSO VIDRO</t>
  </si>
  <si>
    <t xml:space="preserve">180508 </t>
  </si>
  <si>
    <t xml:space="preserve">180509 </t>
  </si>
  <si>
    <t>PORTA DE ABRIR DE 01 FOLHA EM CHAPA DE AÇO PARA SANITÁRIO PF-10 C/FERRAGENS</t>
  </si>
  <si>
    <t xml:space="preserve">180510 </t>
  </si>
  <si>
    <t xml:space="preserve">180511 </t>
  </si>
  <si>
    <t xml:space="preserve">180512 </t>
  </si>
  <si>
    <t xml:space="preserve">180515 </t>
  </si>
  <si>
    <t>PORTA DE ABRIR DE 02 FOLHAS (VENEZIANA / VIDRO) PF-11 C/FERRAGENS - EXCLUSO VIDRO</t>
  </si>
  <si>
    <t xml:space="preserve">180701 </t>
  </si>
  <si>
    <t xml:space="preserve">180703 </t>
  </si>
  <si>
    <t xml:space="preserve">180708 </t>
  </si>
  <si>
    <t xml:space="preserve">180710 </t>
  </si>
  <si>
    <t>ALÇAPÃO FORMATO COIFA EM CHAPA VINCADA Nº. 18 H=(10+2)CM, C/ALÇAS E PORTA CADEADOS (INCLUSIVE CADEADOS Nº. 30)</t>
  </si>
  <si>
    <t xml:space="preserve">181 </t>
  </si>
  <si>
    <t xml:space="preserve">190000 </t>
  </si>
  <si>
    <t xml:space="preserve">190101 </t>
  </si>
  <si>
    <t xml:space="preserve">190102 </t>
  </si>
  <si>
    <t xml:space="preserve">190103 </t>
  </si>
  <si>
    <t xml:space="preserve">190104 </t>
  </si>
  <si>
    <t xml:space="preserve">190105 </t>
  </si>
  <si>
    <t xml:space="preserve">190106 </t>
  </si>
  <si>
    <t xml:space="preserve">190108 </t>
  </si>
  <si>
    <t xml:space="preserve">190109 </t>
  </si>
  <si>
    <t xml:space="preserve">190201 </t>
  </si>
  <si>
    <t>VIDRO TEMPERADO 10 MM  - COLOCADO</t>
  </si>
  <si>
    <t xml:space="preserve">190202 </t>
  </si>
  <si>
    <t xml:space="preserve">190301 </t>
  </si>
  <si>
    <t xml:space="preserve">190401 </t>
  </si>
  <si>
    <t xml:space="preserve">182 </t>
  </si>
  <si>
    <t>REVESTIMENTO DE PAREDES</t>
  </si>
  <si>
    <t xml:space="preserve">200000 </t>
  </si>
  <si>
    <t xml:space="preserve">200101 </t>
  </si>
  <si>
    <t xml:space="preserve">200102 </t>
  </si>
  <si>
    <t>COSTURA DE TRINCA EM ALVENARIA  DE TIJOLO</t>
  </si>
  <si>
    <t xml:space="preserve">200103 </t>
  </si>
  <si>
    <t xml:space="preserve">200104 </t>
  </si>
  <si>
    <t xml:space="preserve">200105 </t>
  </si>
  <si>
    <t xml:space="preserve">200140 </t>
  </si>
  <si>
    <t xml:space="preserve">200145 </t>
  </si>
  <si>
    <t xml:space="preserve">200150 </t>
  </si>
  <si>
    <t xml:space="preserve">200200 </t>
  </si>
  <si>
    <t xml:space="preserve">200201 </t>
  </si>
  <si>
    <t xml:space="preserve">200403 </t>
  </si>
  <si>
    <t xml:space="preserve">200499 </t>
  </si>
  <si>
    <t xml:space="preserve">200500 </t>
  </si>
  <si>
    <t xml:space="preserve">200502 </t>
  </si>
  <si>
    <t xml:space="preserve">200503 </t>
  </si>
  <si>
    <t xml:space="preserve">200504 </t>
  </si>
  <si>
    <t xml:space="preserve">200505 </t>
  </si>
  <si>
    <t xml:space="preserve">200506 </t>
  </si>
  <si>
    <t xml:space="preserve">201002 </t>
  </si>
  <si>
    <t xml:space="preserve">201003 </t>
  </si>
  <si>
    <t xml:space="preserve">201201 </t>
  </si>
  <si>
    <t xml:space="preserve">201202 </t>
  </si>
  <si>
    <t xml:space="preserve">201302 </t>
  </si>
  <si>
    <t xml:space="preserve">REVESTIMENTO COM CERÂMICA </t>
  </si>
  <si>
    <t xml:space="preserve">201304 </t>
  </si>
  <si>
    <t xml:space="preserve">201305 </t>
  </si>
  <si>
    <t xml:space="preserve">201306 </t>
  </si>
  <si>
    <t xml:space="preserve">201371 </t>
  </si>
  <si>
    <t xml:space="preserve">201401 </t>
  </si>
  <si>
    <t xml:space="preserve">201402 </t>
  </si>
  <si>
    <t xml:space="preserve">201410 </t>
  </si>
  <si>
    <t>MOLDURA TIPO "U" INVERTIDO EM ARGAMASSA COM 2CM DE ESPESSURA TIPO PINGADEIRA EM MURO/PLATIBANDA ( A PARTE VERTICAL DESCE 2,5CM)</t>
  </si>
  <si>
    <t xml:space="preserve">183 </t>
  </si>
  <si>
    <t xml:space="preserve">210000 </t>
  </si>
  <si>
    <t xml:space="preserve">210101 </t>
  </si>
  <si>
    <t xml:space="preserve">210102 </t>
  </si>
  <si>
    <t xml:space="preserve">210201 </t>
  </si>
  <si>
    <t xml:space="preserve">210301 </t>
  </si>
  <si>
    <t xml:space="preserve">210401 </t>
  </si>
  <si>
    <t xml:space="preserve">210462 </t>
  </si>
  <si>
    <t>FORRO DE PVC COM ESTRUTURA EM METALON PINTADA COM TINTA EPOXI MASTIC DUPLA FUNÇÃO</t>
  </si>
  <si>
    <t xml:space="preserve">210463 </t>
  </si>
  <si>
    <t>FORRO DE PVC SEM ESTRUTURA DE METALON (COM REPINTURA DA ESTRUTURA COM TINTA EPOXI MASTIC DF)</t>
  </si>
  <si>
    <t xml:space="preserve">210498 </t>
  </si>
  <si>
    <t xml:space="preserve">210499 </t>
  </si>
  <si>
    <t xml:space="preserve">210501 </t>
  </si>
  <si>
    <t xml:space="preserve">210505 </t>
  </si>
  <si>
    <t xml:space="preserve">210506 </t>
  </si>
  <si>
    <t xml:space="preserve">210515 </t>
  </si>
  <si>
    <t xml:space="preserve">210702 </t>
  </si>
  <si>
    <t xml:space="preserve">184 </t>
  </si>
  <si>
    <t xml:space="preserve">220000 </t>
  </si>
  <si>
    <t xml:space="preserve">220001 </t>
  </si>
  <si>
    <t>FITA ANTIDERRAPANTE PARA ÁREAS INTERNAS E EXTERNAS - ALTO TRÁFEGO - USO GERAL</t>
  </si>
  <si>
    <t xml:space="preserve">220050 </t>
  </si>
  <si>
    <t xml:space="preserve">220053 </t>
  </si>
  <si>
    <t xml:space="preserve">REGULARIZAÇAO DE PISO/LAJE/ BASE PARA TINTA EPÓXI (1:3) e=2 CM </t>
  </si>
  <si>
    <t xml:space="preserve">220058 </t>
  </si>
  <si>
    <t xml:space="preserve">220059 </t>
  </si>
  <si>
    <t xml:space="preserve">220060 </t>
  </si>
  <si>
    <t xml:space="preserve">PISO LAMINADO COM CONCRETO 20MPA E=7CM </t>
  </si>
  <si>
    <t xml:space="preserve">220061 </t>
  </si>
  <si>
    <t xml:space="preserve">PISO LAMINADO COM CONCRETO USINADO 20MPA E=7 CM  </t>
  </si>
  <si>
    <t xml:space="preserve">220100 </t>
  </si>
  <si>
    <t>PASSEIO PROTECAO EM CONC.DESEMPEN.5 CM 1:2,5:3,5 (INCLUSO ESPELHO DE 30CM/ESCAVAÇÃO/REATERRO/APILOAMENTO/ATERRO INTERNO)</t>
  </si>
  <si>
    <t xml:space="preserve">220101 </t>
  </si>
  <si>
    <t xml:space="preserve">220102 </t>
  </si>
  <si>
    <t>PISO CONCRETO DESEMPENADO ESPESSURA = 5 CM  1:2,5:3,5</t>
  </si>
  <si>
    <t xml:space="preserve">220103 </t>
  </si>
  <si>
    <t>PISO EM CONCRETO ARMADO E=20CM BAIA TERM.RODOVIARIO 30MPA(3X3 M)COMP./S.LEITO</t>
  </si>
  <si>
    <t xml:space="preserve">220104 </t>
  </si>
  <si>
    <t>PISO EM CONCRETO DESEMPENADO ESPESSURA = 7 CM  1:2,5:3,5</t>
  </si>
  <si>
    <t xml:space="preserve">220105 </t>
  </si>
  <si>
    <t xml:space="preserve">220107 </t>
  </si>
  <si>
    <t xml:space="preserve">220108 </t>
  </si>
  <si>
    <t xml:space="preserve">220109 </t>
  </si>
  <si>
    <t xml:space="preserve">220111 </t>
  </si>
  <si>
    <t xml:space="preserve">220112 </t>
  </si>
  <si>
    <t xml:space="preserve">220113 </t>
  </si>
  <si>
    <t xml:space="preserve">220114 </t>
  </si>
  <si>
    <t xml:space="preserve">220201 </t>
  </si>
  <si>
    <t xml:space="preserve">220202 </t>
  </si>
  <si>
    <t xml:space="preserve">220301 </t>
  </si>
  <si>
    <t xml:space="preserve">220302 </t>
  </si>
  <si>
    <t xml:space="preserve">220309 </t>
  </si>
  <si>
    <t xml:space="preserve">220310 </t>
  </si>
  <si>
    <t>RODAPÉ DE CERÂMICA  COM ARGAMASSA COLANTE</t>
  </si>
  <si>
    <t xml:space="preserve">220311 </t>
  </si>
  <si>
    <t>CERÂMICA ANTIDERRAPANTE PEI MAIOR OU IGUAL A 4 COM CONTRA PISO (1CI:3ARML) E ARGAMASSA COLANTE</t>
  </si>
  <si>
    <t xml:space="preserve">220312 </t>
  </si>
  <si>
    <t xml:space="preserve">220401 </t>
  </si>
  <si>
    <t xml:space="preserve">PISO DE ARDOSIA SERRADO COM CONTRAPISO (1CI:3ARML)_x000D_
</t>
  </si>
  <si>
    <t xml:space="preserve">220402 </t>
  </si>
  <si>
    <t xml:space="preserve">220403 </t>
  </si>
  <si>
    <t>PISO ARENITO SERRADO (PEDRA DE PIRENÓPOLIS ASSENTADA EM BARRO E REJUNTE COM ARGAMASSA)</t>
  </si>
  <si>
    <t xml:space="preserve">220802 </t>
  </si>
  <si>
    <t xml:space="preserve">220901 </t>
  </si>
  <si>
    <t xml:space="preserve">220902 </t>
  </si>
  <si>
    <t xml:space="preserve">220903 </t>
  </si>
  <si>
    <t xml:space="preserve">220904 </t>
  </si>
  <si>
    <t xml:space="preserve">220906 </t>
  </si>
  <si>
    <t xml:space="preserve">220907 </t>
  </si>
  <si>
    <t xml:space="preserve">220910 </t>
  </si>
  <si>
    <t xml:space="preserve">220911 </t>
  </si>
  <si>
    <t xml:space="preserve">220912 </t>
  </si>
  <si>
    <t xml:space="preserve">220913 </t>
  </si>
  <si>
    <t xml:space="preserve">220917 </t>
  </si>
  <si>
    <t xml:space="preserve">220920 </t>
  </si>
  <si>
    <t xml:space="preserve">221000 </t>
  </si>
  <si>
    <t>BORRACHA ANTIDERRAPANTE  C/ CONTRAPISO (1CI:3ARML) E=2CM E NATA DE CIMENTO</t>
  </si>
  <si>
    <t xml:space="preserve">221001 </t>
  </si>
  <si>
    <t xml:space="preserve">221003 </t>
  </si>
  <si>
    <t>PISO VINÍLICO TRÁFEGO INTENSO COM CONTRAPISO (1CI:3ARML) E=2CM E NATA DE CIMENTO</t>
  </si>
  <si>
    <t xml:space="preserve">221004 </t>
  </si>
  <si>
    <t xml:space="preserve">221005 </t>
  </si>
  <si>
    <t xml:space="preserve">221101 </t>
  </si>
  <si>
    <t xml:space="preserve">221102 </t>
  </si>
  <si>
    <t xml:space="preserve">221104 </t>
  </si>
  <si>
    <t xml:space="preserve">221106 </t>
  </si>
  <si>
    <t>GRANITINA 8MM FUNDIDA COM CONTRAPISO (1CI:3ARML) E=2CM E JUNTA PLASTICA 27MM (COM ÓXIDO DE FERRO)</t>
  </si>
  <si>
    <t xml:space="preserve">221107 </t>
  </si>
  <si>
    <t xml:space="preserve">221108 </t>
  </si>
  <si>
    <t xml:space="preserve">221109 </t>
  </si>
  <si>
    <t xml:space="preserve">221120 </t>
  </si>
  <si>
    <t>PISO DE BORRACHA COLORIDO MODELO TÁTIL ( ALERTA OU DIRECIONAL) INCLUSO CONTRAPISO (1CI:3ARML) C/ E=2CM E NATA DE CIMENTO</t>
  </si>
  <si>
    <t xml:space="preserve">221122 </t>
  </si>
  <si>
    <t>PISO DE BORRACHA COR PRETA MODELO TÁTIL ( ALERTA OU DIRECIONAL) INCLUSO CONTRAPISO (1CI:3ARML) C/ E=2CM E NATA DE CIMENTO</t>
  </si>
  <si>
    <t xml:space="preserve">221124 </t>
  </si>
  <si>
    <t xml:space="preserve">221126 </t>
  </si>
  <si>
    <t>PISO DE LADRILHO HIDRÁULICO COLORIDO MODELO TÁTIL ( ALERTA OU DIRECIONAL) SEM LASTRO</t>
  </si>
  <si>
    <t xml:space="preserve">185 </t>
  </si>
  <si>
    <t>FERRAGENS</t>
  </si>
  <si>
    <t xml:space="preserve">230000 </t>
  </si>
  <si>
    <t xml:space="preserve">230101 </t>
  </si>
  <si>
    <t xml:space="preserve">230102 </t>
  </si>
  <si>
    <t xml:space="preserve">230103 </t>
  </si>
  <si>
    <t>FECHADURA TIPO LIVRE OCUPADO PARA SANITÁRIO REF.: (819 IMAB/719 LA FONTE) OU EQUIV.</t>
  </si>
  <si>
    <t xml:space="preserve">230104 </t>
  </si>
  <si>
    <t>FECHADURA TIPO BICO DE PAPAGAIO REF.: (1222 LAFONTE/1161 E - 30  IMAB) OU EQUIV.</t>
  </si>
  <si>
    <t xml:space="preserve">230105 </t>
  </si>
  <si>
    <t xml:space="preserve">230106 </t>
  </si>
  <si>
    <t xml:space="preserve">230107 </t>
  </si>
  <si>
    <t xml:space="preserve">230108 </t>
  </si>
  <si>
    <t xml:space="preserve">230109 </t>
  </si>
  <si>
    <t>FECHADURA TIPO BOLA REF.: LAFONTE  2080-B / 005-B VOUGA OU EQUIVALENTE</t>
  </si>
  <si>
    <t xml:space="preserve">230110 </t>
  </si>
  <si>
    <t xml:space="preserve">230174 </t>
  </si>
  <si>
    <t xml:space="preserve">230176 </t>
  </si>
  <si>
    <t xml:space="preserve">BARRA DE APOIO EM AÇO INOX - 80 CM </t>
  </si>
  <si>
    <t xml:space="preserve">230178 </t>
  </si>
  <si>
    <t xml:space="preserve">230201 </t>
  </si>
  <si>
    <t xml:space="preserve">230202 </t>
  </si>
  <si>
    <t xml:space="preserve">230206 </t>
  </si>
  <si>
    <t xml:space="preserve">230207 </t>
  </si>
  <si>
    <t xml:space="preserve">230208 </t>
  </si>
  <si>
    <t xml:space="preserve">230209 </t>
  </si>
  <si>
    <t xml:space="preserve">230210 </t>
  </si>
  <si>
    <t xml:space="preserve">230211 </t>
  </si>
  <si>
    <t xml:space="preserve">230801 </t>
  </si>
  <si>
    <t xml:space="preserve">230802 </t>
  </si>
  <si>
    <t xml:space="preserve">230803 </t>
  </si>
  <si>
    <t xml:space="preserve">230804 </t>
  </si>
  <si>
    <t xml:space="preserve">186 </t>
  </si>
  <si>
    <t>MARCENARIA</t>
  </si>
  <si>
    <t xml:space="preserve">240000 </t>
  </si>
  <si>
    <t xml:space="preserve">240104 </t>
  </si>
  <si>
    <t>TÁBUA APARELHADA PARA  GUICHÊ</t>
  </si>
  <si>
    <t xml:space="preserve">240105 </t>
  </si>
  <si>
    <t xml:space="preserve">240106 </t>
  </si>
  <si>
    <t xml:space="preserve">240107 </t>
  </si>
  <si>
    <t xml:space="preserve">240108 </t>
  </si>
  <si>
    <t>QUADRO  AVISO-MADEIRA DE LEI/COMPENS. 10MM/CORTIÇA/FELTRO ( SIMILAR AO TIPO 1)</t>
  </si>
  <si>
    <t xml:space="preserve">240109 </t>
  </si>
  <si>
    <t xml:space="preserve">240110 </t>
  </si>
  <si>
    <t xml:space="preserve">240200 </t>
  </si>
  <si>
    <t xml:space="preserve">240203 </t>
  </si>
  <si>
    <t xml:space="preserve">240208 </t>
  </si>
  <si>
    <t xml:space="preserve">240209 </t>
  </si>
  <si>
    <t xml:space="preserve">240210 </t>
  </si>
  <si>
    <t xml:space="preserve">SUBSTITUIÇÃO DA MADEIRA DE LEI DA TABELA DE BASQUETE - INCLUSO PINTURA </t>
  </si>
  <si>
    <t xml:space="preserve">187 </t>
  </si>
  <si>
    <t xml:space="preserve">250000 </t>
  </si>
  <si>
    <t xml:space="preserve">250101 </t>
  </si>
  <si>
    <t xml:space="preserve">250102 </t>
  </si>
  <si>
    <t>MESTRE DE OBRA - (OBRAS CIVIS)</t>
  </si>
  <si>
    <t xml:space="preserve">250103 </t>
  </si>
  <si>
    <t xml:space="preserve">250105 </t>
  </si>
  <si>
    <t>ALMOXARIFE - (OBRAS CIVIS)</t>
  </si>
  <si>
    <t xml:space="preserve">250109 </t>
  </si>
  <si>
    <t>APONTADOR - (OBRAS CIVIS)</t>
  </si>
  <si>
    <t xml:space="preserve">250112 </t>
  </si>
  <si>
    <t>ADMINISTRATIVO DE OBRAS - (OBRAS CIVIS )</t>
  </si>
  <si>
    <t xml:space="preserve">250113 </t>
  </si>
  <si>
    <t>TÉCNICO EM SEGURANÇA DO TRABALHO (O. CIVIS)</t>
  </si>
  <si>
    <t xml:space="preserve">250114 </t>
  </si>
  <si>
    <t>APONTARIFE - (OBRAS CIVIS)</t>
  </si>
  <si>
    <t xml:space="preserve">250120 </t>
  </si>
  <si>
    <t>VIGIA DE OBRA DIURNO - 08 HORAS</t>
  </si>
  <si>
    <t xml:space="preserve">250121 </t>
  </si>
  <si>
    <t>VIGIA DE OBRA DIURNO - 12X36 HORAS</t>
  </si>
  <si>
    <t xml:space="preserve">250122 </t>
  </si>
  <si>
    <t>VIGIA DE OBRA NOTURNO - 12X36 HORAS</t>
  </si>
  <si>
    <t xml:space="preserve">188 </t>
  </si>
  <si>
    <t xml:space="preserve">260000 </t>
  </si>
  <si>
    <t xml:space="preserve">260101 </t>
  </si>
  <si>
    <t xml:space="preserve">260102 </t>
  </si>
  <si>
    <t xml:space="preserve">260103 </t>
  </si>
  <si>
    <t xml:space="preserve">260104 </t>
  </si>
  <si>
    <t xml:space="preserve">260105 </t>
  </si>
  <si>
    <t xml:space="preserve">260201 </t>
  </si>
  <si>
    <t xml:space="preserve">260202 </t>
  </si>
  <si>
    <t xml:space="preserve">260204 </t>
  </si>
  <si>
    <t xml:space="preserve">260601 </t>
  </si>
  <si>
    <t xml:space="preserve">260801 </t>
  </si>
  <si>
    <t xml:space="preserve">260901 </t>
  </si>
  <si>
    <t xml:space="preserve">260902 </t>
  </si>
  <si>
    <t xml:space="preserve">260909 </t>
  </si>
  <si>
    <t xml:space="preserve">261000 </t>
  </si>
  <si>
    <t xml:space="preserve">261001 </t>
  </si>
  <si>
    <t xml:space="preserve">261002 </t>
  </si>
  <si>
    <t xml:space="preserve">261003 </t>
  </si>
  <si>
    <t xml:space="preserve">261005 </t>
  </si>
  <si>
    <t xml:space="preserve">261006 </t>
  </si>
  <si>
    <t xml:space="preserve">261008 </t>
  </si>
  <si>
    <t xml:space="preserve">261009 </t>
  </si>
  <si>
    <t xml:space="preserve">261010 </t>
  </si>
  <si>
    <t xml:space="preserve">261300 </t>
  </si>
  <si>
    <t xml:space="preserve">261301 </t>
  </si>
  <si>
    <t xml:space="preserve">261302 </t>
  </si>
  <si>
    <t xml:space="preserve">261303 </t>
  </si>
  <si>
    <t xml:space="preserve">261304 </t>
  </si>
  <si>
    <t xml:space="preserve">261305 </t>
  </si>
  <si>
    <t xml:space="preserve">261306 </t>
  </si>
  <si>
    <t xml:space="preserve">261307 </t>
  </si>
  <si>
    <t xml:space="preserve">261308 </t>
  </si>
  <si>
    <t xml:space="preserve">261401 </t>
  </si>
  <si>
    <t xml:space="preserve">261501 </t>
  </si>
  <si>
    <t xml:space="preserve">261502 </t>
  </si>
  <si>
    <t xml:space="preserve">261503 </t>
  </si>
  <si>
    <t>PINTURA ESMALTE 2 DEMÃOS PARA ESQUADRIAS DE FERRO (SEM FUNDO ANTICORROSIVO)</t>
  </si>
  <si>
    <t xml:space="preserve">261504 </t>
  </si>
  <si>
    <t xml:space="preserve">261548 </t>
  </si>
  <si>
    <t xml:space="preserve">261550 </t>
  </si>
  <si>
    <t xml:space="preserve">261560 </t>
  </si>
  <si>
    <t xml:space="preserve">261602 </t>
  </si>
  <si>
    <t>PINTURA TINTA ESMALTE PARA ESQUADRIAS DE FERRO C  FUNDO ANTICORROSIVO</t>
  </si>
  <si>
    <t xml:space="preserve">261603 </t>
  </si>
  <si>
    <t>PINTURA TINTA GRAFITE PARA ESQUADRIA DE FERRO (DUPLA FUNÇÃO - FUNDO E ACABAMENTO)</t>
  </si>
  <si>
    <t xml:space="preserve">261605 </t>
  </si>
  <si>
    <t>PINTURA DE QUADRO NEGRO COM EMASSAMENTO (INCLUSIVE MOLDURA/PORTA GIZ) - 5,00X1,20M</t>
  </si>
  <si>
    <t xml:space="preserve">261606 </t>
  </si>
  <si>
    <t xml:space="preserve">PINTURA DE QUADRO NEGRO COM EMASSAMENTO (INCLUSIVE MOLDURA/PORTA GIZ) </t>
  </si>
  <si>
    <t xml:space="preserve">261607 </t>
  </si>
  <si>
    <t xml:space="preserve">261609 </t>
  </si>
  <si>
    <t xml:space="preserve">261610 </t>
  </si>
  <si>
    <t xml:space="preserve">261612 </t>
  </si>
  <si>
    <t xml:space="preserve">261620 </t>
  </si>
  <si>
    <t xml:space="preserve">261623 </t>
  </si>
  <si>
    <t xml:space="preserve">261700 </t>
  </si>
  <si>
    <t xml:space="preserve">261703 </t>
  </si>
  <si>
    <t xml:space="preserve">261704 </t>
  </si>
  <si>
    <t>PINTURA DE SÍMBOLO (PCD, GESTANTE OU IDOSO) COM TINTA ACRILICA PARA PISO UTILIZANDO GABARITO DE POLIESTIRENO (120X120 CM)</t>
  </si>
  <si>
    <t xml:space="preserve">261705 </t>
  </si>
  <si>
    <t>PINTURA DE FAIXA ZEBRADA COM TINTA ACRILICA PARA PISO UTILIZANDO GABARITO DE POLIESTIRENO</t>
  </si>
  <si>
    <t xml:space="preserve">189 </t>
  </si>
  <si>
    <t xml:space="preserve">270000 </t>
  </si>
  <si>
    <t xml:space="preserve">270105 </t>
  </si>
  <si>
    <t>PLANTIO GRAMA BATATAIS PLACA C/ M.O. IRRIG.P/CAMPO FUTEBOL (ADUBO/ROLO/ETC) (OC) A&lt;11.000M2</t>
  </si>
  <si>
    <t xml:space="preserve">270202 </t>
  </si>
  <si>
    <t>PLANTIO GRAMA BATATAIS MUDA C/ M.O. IRRIG. ADUBO E TERRA VEG.(OC) A&lt;11.000M2</t>
  </si>
  <si>
    <t xml:space="preserve">270205 </t>
  </si>
  <si>
    <t>GRADE PROTEÇÃO 50X50CM EM CAIBRO COM H=1,70M E RIPAS ESPAÇADAS EM 17CM - PARA MUDA DE ÁRVORE</t>
  </si>
  <si>
    <t xml:space="preserve">270206 </t>
  </si>
  <si>
    <t xml:space="preserve">270207 </t>
  </si>
  <si>
    <t xml:space="preserve">270210 </t>
  </si>
  <si>
    <t>PLANTIO GRAMA ESMERALDA PLACA C/ M.O. IRRIG., ADUBO,TERRA VEGETAL (O.C.) A&lt;11.000,00M2</t>
  </si>
  <si>
    <t xml:space="preserve">270211 </t>
  </si>
  <si>
    <t>ABERTURA DE CAVA 60X60X60CM C/ ADUBAÇÃO E PLANTIO DE FOLHAGEM,ARBUSTO, ÁRVORE OU PALMEIRA C/ H=0,50 A 0,70M - EXCLUSO O CUSTO DE AQUISIÇÃO DA MUDA</t>
  </si>
  <si>
    <t xml:space="preserve">270212 </t>
  </si>
  <si>
    <t>ABERTURA DE CAVA 80X80X80CM C/ ADUBAÇÃO E PLANTIO DE ARBUSTO, ÁRVORE OU PALMEIRA C/ H=0,70 A 2,00M - EXCLUSO O CUSTO DE AQUISIÇÃO DA MUDA</t>
  </si>
  <si>
    <t xml:space="preserve">270213 </t>
  </si>
  <si>
    <t>PREPARAÇÃO C/ ADUBAÇÃO DO TERRENO EM FORMA DE CANTEIRO E PLANTIO DE FORRAÇÃO AMBOS C/PROFUNDIDADE DE 30 CM - EXCLUSO O CUSTO DE AQUISIÇÃO DA MUDA</t>
  </si>
  <si>
    <t xml:space="preserve">270215 </t>
  </si>
  <si>
    <t>PAVIMENTO EM CONCRETO TIPO CONCREGRAMA/PISOGRAMA/PATIOGRAMA ( PLANTIO DA GRAMA INCLUSO)</t>
  </si>
  <si>
    <t xml:space="preserve">270230 </t>
  </si>
  <si>
    <t xml:space="preserve">270232 </t>
  </si>
  <si>
    <t xml:space="preserve">270234 </t>
  </si>
  <si>
    <t xml:space="preserve">270236 </t>
  </si>
  <si>
    <t xml:space="preserve">270501 </t>
  </si>
  <si>
    <t xml:space="preserve">270502 </t>
  </si>
  <si>
    <t>LIMPEZA COM ÁCIDO MURIÁTICO (1:20), NEUTRALIZADO COM DETERGENTE AMONIACAL (HIDRÓXIDO DE AMÔNIO) (1:10)</t>
  </si>
  <si>
    <t xml:space="preserve">270503 </t>
  </si>
  <si>
    <t xml:space="preserve">270504 </t>
  </si>
  <si>
    <t xml:space="preserve">270601 </t>
  </si>
  <si>
    <t xml:space="preserve">270602 </t>
  </si>
  <si>
    <t xml:space="preserve">270603 </t>
  </si>
  <si>
    <t xml:space="preserve">270619 </t>
  </si>
  <si>
    <t xml:space="preserve">270620 </t>
  </si>
  <si>
    <t xml:space="preserve">ALAMBRADO (2ª OPÇÃO) EM POSTE DE CONCRETO DUPLO T 150X7M / TUBO INDUSTRIAL 2"#2,28 / TELA MALHA 4" FIO 12 </t>
  </si>
  <si>
    <t xml:space="preserve">270621 </t>
  </si>
  <si>
    <t>ALAMBRADO EM TUBO INDUSTRIAL 2"#2,28 E TELA MALHA 4" FIO 12 (QUADRA ESPORTE EXISTENTE) SEM PINTURA</t>
  </si>
  <si>
    <t xml:space="preserve">270701 </t>
  </si>
  <si>
    <t xml:space="preserve">270702 </t>
  </si>
  <si>
    <t xml:space="preserve">270704 </t>
  </si>
  <si>
    <t>CERCA PROVISÓRIA EM MADEIRA ROLIÇA ( EUCALIPTO SEM TRATAMENTO) H = 1,70M, COM 9 FIOS DE ARAME FARPADO - POSTE ESTICADOR A CADA 25 M E ESPAÇAMENTO ENTRE POSTES = 2,50 M</t>
  </si>
  <si>
    <t xml:space="preserve">270705 </t>
  </si>
  <si>
    <t>CERCA EM MADEIRA ROLIÇA (EUCALIPTO COM TRATAMENTO ) COM H=1,70 M E 9 FIOS DE ARAME FARPADO - POSTE ESTICADOR A CADA 25 M  E ESPAÇAMENTO ENTRE POSTES = 2,50 M</t>
  </si>
  <si>
    <t xml:space="preserve">270720 </t>
  </si>
  <si>
    <t>GRADIL EM AÇO GALVANIZADO, ELETROSOLDADO, COM PINTURA ELETROSTÁTICA EM POLIÉSTER, MALHA 5X20 CM; FIO 5,0 MM, L=2,50 M E H = 2,03 M - NYLOFOR OU EQUIVALENTE</t>
  </si>
  <si>
    <t xml:space="preserve">270802 </t>
  </si>
  <si>
    <t>MASTROS PARA BANDEIRAS EM  FERRO GALVANIZADO (ASSENTADOS/PINTADOS) -  3 UNIDADES</t>
  </si>
  <si>
    <t xml:space="preserve">270804 </t>
  </si>
  <si>
    <t xml:space="preserve">270805 </t>
  </si>
  <si>
    <t xml:space="preserve">270806 </t>
  </si>
  <si>
    <t xml:space="preserve">270807 </t>
  </si>
  <si>
    <t>PLACA INAUGURACAO ACO INOXIDAVEL  (60X40)</t>
  </si>
  <si>
    <t xml:space="preserve">270808 </t>
  </si>
  <si>
    <t xml:space="preserve">270809 </t>
  </si>
  <si>
    <t xml:space="preserve">270810 </t>
  </si>
  <si>
    <t xml:space="preserve">270811 </t>
  </si>
  <si>
    <t xml:space="preserve">270889 </t>
  </si>
  <si>
    <t>SUPORTE PADRÃO PARA TABELA BASQUETE EM "U" ENRIJECIDO- 2 UNID. (ASSENTADOS/PINTADOS)</t>
  </si>
  <si>
    <t xml:space="preserve">270890 </t>
  </si>
  <si>
    <t>SUPORTE ARTICULÁVEL EM TUBO INDUSTRIAL PARA TABELA BASQUETE (ASSENT./PINTADOS)- 2 UNID.</t>
  </si>
  <si>
    <t xml:space="preserve">270891 </t>
  </si>
  <si>
    <t>SUPORTE EM TUBO INDUSTRIAL REMOVÍVEL PARA TABELA DE BASQUETE - 2 UNID.(ASSENT./PINTADOS)</t>
  </si>
  <si>
    <t xml:space="preserve">270892 </t>
  </si>
  <si>
    <t>SUPORTE EM FERRO GALVANIZADO REMOVÍVEL PARA TABELA BASQUETE (ASSENT./PINTADOS) - 2 UNID.</t>
  </si>
  <si>
    <t xml:space="preserve">271098 </t>
  </si>
  <si>
    <t xml:space="preserve">TABELA PARA BASQUETE ESTRUT. METÁLICA E MADEIRA DE LEI ASSENT./PINTADAS COM ARO FLEXÍVEL - 2 UNID. </t>
  </si>
  <si>
    <t xml:space="preserve">271099 </t>
  </si>
  <si>
    <t>TABELA PARA BASQUETE ESTRUTURA METÁLICA E COMPENSADO (ASSENT./PINTADAS) ARO METÁLICO - 2 UNID.</t>
  </si>
  <si>
    <t xml:space="preserve">271100 </t>
  </si>
  <si>
    <t>TABELA PARA BASQUETE ESTRUTURA METÁLICA COMPENSADO (ASSENT./PINTADAS) ARO FLEXÍVEL - 2 UNID.</t>
  </si>
  <si>
    <t xml:space="preserve">271101 </t>
  </si>
  <si>
    <t>TRAVES FERRO GALVANIZADO PARA FUTEBOL DE SALÃO PINTADAS - 3,00 x 2,00M - 2 UNID.</t>
  </si>
  <si>
    <t xml:space="preserve">271102 </t>
  </si>
  <si>
    <t>TABELA PARA BASQUETE ESTRUTURA METÁLICA MADEIRA DE LEI (ASSENT./PINTADAS) ARO METÁLICO - 2 UNID.</t>
  </si>
  <si>
    <t xml:space="preserve">271103 </t>
  </si>
  <si>
    <t xml:space="preserve">271105 </t>
  </si>
  <si>
    <t>TRAVES EM FERRO GALVANIZADO PARA CAMPO DE FUTEBOL (ASSENT./PINTADAS) 7,32X2,44M - 2 UNID.</t>
  </si>
  <si>
    <t xml:space="preserve">271106 </t>
  </si>
  <si>
    <t>TRAVES EM FERRO GALVANIZADO PARA CAMPO DE FUTEBOL EM AREIA (ASSENT./PINTADAS) 2,00X5,00M - 2 UNID.</t>
  </si>
  <si>
    <t xml:space="preserve">271201 </t>
  </si>
  <si>
    <t xml:space="preserve">271204 </t>
  </si>
  <si>
    <t xml:space="preserve">271208 </t>
  </si>
  <si>
    <t xml:space="preserve">271210 </t>
  </si>
  <si>
    <t xml:space="preserve">271303 </t>
  </si>
  <si>
    <t xml:space="preserve">BANCO DE CONCRETO POLIDO BASE EM ALVENARIA REBOCADA E PINTADA - PADRÃO GOINFRA </t>
  </si>
  <si>
    <t xml:space="preserve">271304 </t>
  </si>
  <si>
    <t xml:space="preserve">271305 </t>
  </si>
  <si>
    <t xml:space="preserve">271306 </t>
  </si>
  <si>
    <t xml:space="preserve">271307 </t>
  </si>
  <si>
    <t xml:space="preserve">BANCO CONCRETO POLIDO BASE EM ALVENARIA TIJOLO APARENTE PINTADA - PADRÃO GOINFRA </t>
  </si>
  <si>
    <t xml:space="preserve">271408 </t>
  </si>
  <si>
    <t xml:space="preserve">271409 </t>
  </si>
  <si>
    <t xml:space="preserve">271417 </t>
  </si>
  <si>
    <t xml:space="preserve">271507 </t>
  </si>
  <si>
    <t>BEBEDOURO PARA 6 TORNEIRAS REVESTIDO COM CERÂMICA ( EXCLUSO AS INSTALAÇÕES HIDROSSANITÁRIAS)</t>
  </si>
  <si>
    <t xml:space="preserve">271508 </t>
  </si>
  <si>
    <t>BEBEDOURO REVESTIDO COM CERÂMICA CRIANÇA/ADULTO - NICHO (SEM INST. HIDROSSANITÁRIAS)</t>
  </si>
  <si>
    <t xml:space="preserve">271509 </t>
  </si>
  <si>
    <t>BEBEDOURO REVESTIDO COM CERÂMICA ADULTO/CRIANÇA PAREDE(SEM INST. HIDROSSANITÁRIAS)</t>
  </si>
  <si>
    <t xml:space="preserve">271605 </t>
  </si>
  <si>
    <t xml:space="preserve">271608 </t>
  </si>
  <si>
    <t xml:space="preserve">271609 </t>
  </si>
  <si>
    <t xml:space="preserve">271701 </t>
  </si>
  <si>
    <t xml:space="preserve">271702 </t>
  </si>
  <si>
    <t xml:space="preserve">271708 </t>
  </si>
  <si>
    <t>MEIO FIO 7X20X100CM PD. GOINFRA EM ALVEN.TIJOLO COMUM 1/4 V. REBOCADO(1CI:3ARMLC), PINT. A CAL 2 DEMÃOS (INCLUSO ESCAV./APILOAM./REAT. E CONC. FC28 = 10MPA P/ ASSENTAM./CHUMBAMENTO)</t>
  </si>
  <si>
    <t xml:space="preserve">271711 </t>
  </si>
  <si>
    <t xml:space="preserve">MEIO FIO PD. GOINFRA EM CONC. PRÉ MOLD. RETO/CURVO (9v12X25X100CM), C/ SARJETA ( 13X10v12CM)FC28=20MPA COM ARGAM.(1CI:3ARMLC) P/ARREMATE DO REJUNT. - INCLUSO ESCAV./APILOAM./REATERRO E CONC.FC28= 10MPA P/ ASSENTAM. E CHUMBAMENTO </t>
  </si>
  <si>
    <t xml:space="preserve">271712 </t>
  </si>
  <si>
    <t xml:space="preserve">MEIO FIO PD. GOINFRA EM CONC. PRÉ MOLD. RETO/CURVO (9v12X25X100CM), C/ SARJETA ( 13X10v12CM)FC28=30MPA COM ARGAM.(1CI:3ARMLC) P/ARREMATE DO REJUNT. - INCLUSO ESCAV./APILOAM./REATERRO E CONC.FC28= 10MPA P/ ASSENTAM. E CHUMBAMENTO </t>
  </si>
  <si>
    <t xml:space="preserve">271713 </t>
  </si>
  <si>
    <t xml:space="preserve">MEIO FIO PD. GOINFRA EM CONC. PRÉ MOLD. RETO/CURVO (9v12X30X100CM),  FC28=30MPA COM ARGAM.(1CI:3ARMLC) P/ARREMATE DO REJUNT. - INCLUSO ESCAV./APILOAM./REATERRO E CONC.FC28= 10MPA P/ ASSENTAM. E CHUMBAMENTO </t>
  </si>
  <si>
    <t xml:space="preserve">271714 </t>
  </si>
  <si>
    <t xml:space="preserve">MEIO FIO PD. GOINFRA EM CONC. PRÉ MOLD. RETO/CURVO (5X25X100CM),  FC28=20MPA COM ARGAM.(1CI:3ARMLC) P/ARREMATE DO REJUNT. E PINTURA A CAL 2 DEMÃOS - INCLUSO ESCAV./APILOAM./REATERRO E CONC.FC28= 10MPA P/ ASSENTAM. E CHUMBAMENTO </t>
  </si>
  <si>
    <t xml:space="preserve">271715 </t>
  </si>
  <si>
    <t xml:space="preserve">MEIO FIO PD. GOINFRA EM CONC. PRÉ MOLD. RETO/CURVO (9v12X30X100CM), FC28=20MPA COM ARGAM.(1CI:3ARMLC) P/ARREMATE DO REJUNT. - INCLUSO ESCAV./APILOAM./REATERRO E CONC.FC28= 10MPA P/ ASSENTAM. E CHUMBAMENTO </t>
  </si>
  <si>
    <t xml:space="preserve">271716 </t>
  </si>
  <si>
    <t xml:space="preserve">271717 </t>
  </si>
  <si>
    <t xml:space="preserve">271718 </t>
  </si>
  <si>
    <t xml:space="preserve">271801 </t>
  </si>
  <si>
    <t xml:space="preserve">271802 </t>
  </si>
  <si>
    <t xml:space="preserve">271803 </t>
  </si>
  <si>
    <t xml:space="preserve">271850 </t>
  </si>
  <si>
    <t xml:space="preserve">271851 </t>
  </si>
  <si>
    <t xml:space="preserve">271852 </t>
  </si>
  <si>
    <t xml:space="preserve">271853 </t>
  </si>
  <si>
    <t>LETRA  CAIXA LATAO AMARELO COLOCADA</t>
  </si>
  <si>
    <t xml:space="preserve">271900 </t>
  </si>
  <si>
    <t>SCO - Sistema de Custos e Orçamentos</t>
  </si>
  <si>
    <t>Código (limpo)</t>
  </si>
  <si>
    <t xml:space="preserve"> 336 - TABELA DE CUSTOS DE OBRAS CIVIS - T336 - ABRIL/2026 - COM
DESONERAÇÃO</t>
  </si>
  <si>
    <t>TABELA SINAPI  - CUSTO DE COMPOSIÇÕES - 06/2026 - COM DESONERAÇÃO - DATA EMISÃO:  10/07/2026</t>
  </si>
  <si>
    <t xml:space="preserve">
_______________________________________
Igor Cesar Nascimento Marques
Engenheiro Civil 
CREA: 1019848030/D-GO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</si>
</sst>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* #,##0.00_);_(* \(#,##0.00\);_(* \-??_);_(@_)"/>
    <numFmt numFmtId="166" formatCode="&quot;R$&quot;\ #,##0.00"/>
    <numFmt numFmtId="167" formatCode="[$-F800]dddd\,\ mmmm\ dd\,\ yyyy"/>
    <numFmt numFmtId="168" formatCode="_(&quot;R$ &quot;* #,##0.00_);_(&quot;R$ &quot;* \(#,##0.00\);_(&quot;R$ &quot;* &quot;-&quot;??_);_(@_)"/>
    <numFmt numFmtId="169" formatCode="0.000"/>
    <numFmt numFmtId="170" formatCode="#0.00"/>
    <numFmt numFmtId="171" formatCode="##0.00"/>
    <numFmt numFmtId="172" formatCode="##,##0.00"/>
  </numFmts>
  <fonts count="4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8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sz val="11"/>
      <color theme="0" tint="-0.499984740745262"/>
      <name val="Arial"/>
      <family val="2"/>
    </font>
    <font>
      <b/>
      <sz val="10"/>
      <color theme="1"/>
      <name val="Arial Narrow"/>
      <family val="2"/>
    </font>
    <font>
      <sz val="11"/>
      <name val="Arial"/>
      <family val="1"/>
    </font>
    <font>
      <b/>
      <sz val="12"/>
      <name val="Arial"/>
      <family val="1"/>
    </font>
    <font>
      <b/>
      <sz val="11"/>
      <name val="Arial"/>
      <family val="1"/>
    </font>
    <font>
      <b/>
      <sz val="11"/>
      <color rgb="FF444444"/>
      <name val="Arial"/>
      <family val="2"/>
    </font>
    <font>
      <b/>
      <sz val="9"/>
      <name val="Arial"/>
      <family val="2"/>
    </font>
    <font>
      <b/>
      <sz val="9"/>
      <name val="Arial"/>
      <family val="1"/>
    </font>
    <font>
      <b/>
      <sz val="11"/>
      <color theme="1"/>
      <name val="Arial"/>
      <family val="2"/>
    </font>
    <font>
      <sz val="10"/>
      <name val="Arial"/>
      <family val="1"/>
    </font>
    <font>
      <b/>
      <sz val="10"/>
      <name val="Arial"/>
      <family val="1"/>
    </font>
    <font>
      <b/>
      <sz val="11"/>
      <name val="Arial"/>
      <family val="2"/>
    </font>
    <font>
      <b/>
      <sz val="16"/>
      <name val="Arial"/>
      <family val="1"/>
    </font>
    <font>
      <sz val="18"/>
      <name val="Arial"/>
      <family val="1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0"/>
      <color rgb="FF000000"/>
      <name val="Arial"/>
      <family val="1"/>
    </font>
    <font>
      <sz val="11"/>
      <color rgb="FF000000"/>
      <name val="Arial"/>
      <family val="1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name val="Arial"/>
    </font>
    <font>
      <sz val="10"/>
      <color indexed="8"/>
      <name val="Arial"/>
    </font>
    <font>
      <sz val="7"/>
      <color indexed="8"/>
      <name val="Arial"/>
    </font>
    <font>
      <sz val="8"/>
      <color indexed="8"/>
      <name val="Arial"/>
    </font>
    <font>
      <b/>
      <sz val="8"/>
      <color indexed="8"/>
      <name val="Arial"/>
    </font>
    <font>
      <b/>
      <sz val="7"/>
      <color indexed="8"/>
      <name val="Arial"/>
    </font>
    <font>
      <b/>
      <sz val="10"/>
      <name val="Arial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3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rgb="FFD0CECE"/>
      </left>
      <right/>
      <top style="thin">
        <color rgb="FFD0CECE"/>
      </top>
      <bottom/>
      <diagonal/>
    </border>
    <border>
      <left/>
      <right/>
      <top style="thin">
        <color rgb="FFD0CECE"/>
      </top>
      <bottom/>
      <diagonal/>
    </border>
    <border>
      <left/>
      <right style="thin">
        <color rgb="FFD0CECE"/>
      </right>
      <top style="thin">
        <color rgb="FFD0CECE"/>
      </top>
      <bottom/>
      <diagonal/>
    </border>
    <border>
      <left style="thin">
        <color rgb="FFD0CECE"/>
      </left>
      <right/>
      <top style="thin">
        <color rgb="FFD0CECE"/>
      </top>
      <bottom style="thin">
        <color rgb="FFD0CECE"/>
      </bottom>
      <diagonal/>
    </border>
    <border>
      <left/>
      <right/>
      <top style="thin">
        <color rgb="FFD0CECE"/>
      </top>
      <bottom style="thin">
        <color rgb="FFD0CECE"/>
      </bottom>
      <diagonal/>
    </border>
    <border>
      <left/>
      <right style="thin">
        <color rgb="FFD0CECE"/>
      </right>
      <top style="thin">
        <color rgb="FFD0CECE"/>
      </top>
      <bottom style="thin">
        <color rgb="FFD0CECE"/>
      </bottom>
      <diagonal/>
    </border>
    <border>
      <left style="thin">
        <color rgb="FFD0CECE"/>
      </left>
      <right/>
      <top/>
      <bottom/>
      <diagonal/>
    </border>
    <border>
      <left/>
      <right style="thin">
        <color rgb="FFD0CECE"/>
      </right>
      <top/>
      <bottom/>
      <diagonal/>
    </border>
    <border>
      <left style="thin">
        <color rgb="FFD0CECE"/>
      </left>
      <right style="thin">
        <color rgb="FFD0CECE"/>
      </right>
      <top style="thin">
        <color rgb="FFD0CECE"/>
      </top>
      <bottom style="thin">
        <color rgb="FFD0CECE"/>
      </bottom>
      <diagonal/>
    </border>
    <border>
      <left style="thin">
        <color rgb="FFD0CECE"/>
      </left>
      <right style="thin">
        <color rgb="FFD0CECE"/>
      </right>
      <top style="thin">
        <color rgb="FFD0CECE"/>
      </top>
      <bottom/>
      <diagonal/>
    </border>
    <border>
      <left style="thin">
        <color rgb="FFD0CECE"/>
      </left>
      <right style="thin">
        <color rgb="FFD0CECE"/>
      </right>
      <top/>
      <bottom/>
      <diagonal/>
    </border>
    <border>
      <left style="thin">
        <color rgb="FFD0CECE"/>
      </left>
      <right/>
      <top/>
      <bottom style="thin">
        <color rgb="FFD0CECE"/>
      </bottom>
      <diagonal/>
    </border>
    <border>
      <left/>
      <right/>
      <top/>
      <bottom style="thin">
        <color rgb="FFD0CECE"/>
      </bottom>
      <diagonal/>
    </border>
    <border>
      <left/>
      <right style="thin">
        <color rgb="FFD0CECE"/>
      </right>
      <top/>
      <bottom style="thin">
        <color rgb="FFD0CECE"/>
      </bottom>
      <diagonal/>
    </border>
    <border>
      <left style="thin">
        <color rgb="FFD0CECE"/>
      </left>
      <right/>
      <top/>
      <bottom style="thin">
        <color rgb="FFCCCCCC"/>
      </bottom>
      <diagonal/>
    </border>
    <border>
      <left/>
      <right/>
      <top/>
      <bottom style="thin">
        <color rgb="FFCCCCCC"/>
      </bottom>
      <diagonal/>
    </border>
    <border>
      <left/>
      <right style="thin">
        <color rgb="FFD0CECE"/>
      </right>
      <top/>
      <bottom style="thin">
        <color rgb="FFCCCCCC"/>
      </bottom>
      <diagonal/>
    </border>
    <border>
      <left style="thin">
        <color rgb="FFD0CECE"/>
      </left>
      <right style="thin">
        <color rgb="FFD0CECE"/>
      </right>
      <top/>
      <bottom style="thin">
        <color rgb="FFD0CECE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/>
      <bottom/>
      <diagonal/>
    </border>
    <border>
      <left style="thin">
        <color rgb="FFCCCCCC"/>
      </left>
      <right/>
      <top/>
      <bottom style="thin">
        <color rgb="FFCCCCCC"/>
      </bottom>
      <diagonal/>
    </border>
    <border>
      <left/>
      <right/>
      <top style="thin">
        <color rgb="FFCCCCCC"/>
      </top>
      <bottom/>
      <diagonal/>
    </border>
    <border>
      <left/>
      <right style="thin">
        <color rgb="FFCCCCCC"/>
      </right>
      <top style="thin">
        <color rgb="FFCCCCCC"/>
      </top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/>
      <right style="thin">
        <color rgb="FFCCCCCC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/>
      <bottom/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</borders>
  <cellStyleXfs count="4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/>
    <xf numFmtId="165" fontId="3" fillId="0" borderId="0"/>
    <xf numFmtId="16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5" fillId="0" borderId="0"/>
    <xf numFmtId="0" fontId="37" fillId="0" borderId="0" applyNumberFormat="0" applyFont="0" applyFill="0" applyBorder="0" applyAlignment="0" applyProtection="0"/>
  </cellStyleXfs>
  <cellXfs count="441">
    <xf numFmtId="0" fontId="0" fillId="0" borderId="0" xfId="0"/>
    <xf numFmtId="0" fontId="8" fillId="0" borderId="0" xfId="0" applyFont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2" fontId="6" fillId="0" borderId="13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2" fontId="6" fillId="0" borderId="0" xfId="0" applyNumberFormat="1" applyFont="1" applyAlignment="1">
      <alignment horizontal="center" vertical="center"/>
    </xf>
    <xf numFmtId="166" fontId="6" fillId="0" borderId="13" xfId="4" applyNumberFormat="1" applyFont="1" applyFill="1" applyBorder="1" applyAlignment="1" applyProtection="1">
      <alignment horizontal="center" vertical="center"/>
      <protection locked="0"/>
    </xf>
    <xf numFmtId="166" fontId="1" fillId="0" borderId="13" xfId="4" applyNumberFormat="1" applyFont="1" applyFill="1" applyBorder="1" applyAlignment="1" applyProtection="1">
      <alignment horizontal="center" vertical="center"/>
      <protection locked="0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4" fontId="6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6" fillId="0" borderId="0" xfId="0" applyFont="1"/>
    <xf numFmtId="0" fontId="6" fillId="0" borderId="13" xfId="0" applyFont="1" applyBorder="1" applyAlignment="1">
      <alignment vertical="center" wrapText="1"/>
    </xf>
    <xf numFmtId="2" fontId="6" fillId="0" borderId="16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10" fillId="2" borderId="0" xfId="0" applyFont="1" applyFill="1"/>
    <xf numFmtId="2" fontId="6" fillId="2" borderId="16" xfId="0" applyNumberFormat="1" applyFont="1" applyFill="1" applyBorder="1" applyAlignment="1">
      <alignment horizontal="center" vertical="center" wrapText="1"/>
    </xf>
    <xf numFmtId="2" fontId="7" fillId="2" borderId="16" xfId="0" applyNumberFormat="1" applyFont="1" applyFill="1" applyBorder="1" applyAlignment="1">
      <alignment horizontal="center" vertical="center" wrapText="1"/>
    </xf>
    <xf numFmtId="2" fontId="7" fillId="0" borderId="16" xfId="0" applyNumberFormat="1" applyFont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44" fontId="6" fillId="0" borderId="4" xfId="3" applyNumberFormat="1" applyFont="1" applyBorder="1" applyAlignment="1">
      <alignment horizontal="center"/>
    </xf>
    <xf numFmtId="10" fontId="8" fillId="0" borderId="0" xfId="0" applyNumberFormat="1" applyFont="1"/>
    <xf numFmtId="44" fontId="6" fillId="0" borderId="6" xfId="4" applyFont="1" applyFill="1" applyBorder="1"/>
    <xf numFmtId="44" fontId="7" fillId="0" borderId="1" xfId="4" applyFont="1" applyBorder="1"/>
    <xf numFmtId="0" fontId="6" fillId="0" borderId="14" xfId="0" applyFont="1" applyBorder="1"/>
    <xf numFmtId="0" fontId="6" fillId="0" borderId="0" xfId="0" applyFont="1" applyAlignment="1">
      <alignment horizontal="left" vertical="center"/>
    </xf>
    <xf numFmtId="0" fontId="13" fillId="0" borderId="0" xfId="0" applyFont="1"/>
    <xf numFmtId="0" fontId="8" fillId="0" borderId="0" xfId="0" quotePrefix="1" applyFont="1"/>
    <xf numFmtId="166" fontId="6" fillId="0" borderId="0" xfId="4" applyNumberFormat="1" applyFont="1" applyAlignment="1" applyProtection="1">
      <alignment horizontal="center" vertical="center"/>
    </xf>
    <xf numFmtId="166" fontId="6" fillId="0" borderId="13" xfId="4" applyNumberFormat="1" applyFont="1" applyBorder="1" applyAlignment="1" applyProtection="1">
      <alignment horizontal="center" vertical="center"/>
      <protection locked="0"/>
    </xf>
    <xf numFmtId="166" fontId="6" fillId="0" borderId="13" xfId="4" applyNumberFormat="1" applyFont="1" applyBorder="1" applyAlignment="1" applyProtection="1">
      <alignment horizontal="center" vertical="center"/>
    </xf>
    <xf numFmtId="166" fontId="1" fillId="0" borderId="13" xfId="4" applyNumberFormat="1" applyFont="1" applyFill="1" applyBorder="1" applyAlignment="1">
      <alignment horizontal="center" vertical="center"/>
    </xf>
    <xf numFmtId="166" fontId="6" fillId="0" borderId="0" xfId="0" applyNumberFormat="1" applyFont="1" applyAlignment="1">
      <alignment vertical="center"/>
    </xf>
    <xf numFmtId="166" fontId="6" fillId="0" borderId="0" xfId="4" applyNumberFormat="1" applyFont="1" applyBorder="1" applyAlignment="1">
      <alignment horizontal="center"/>
    </xf>
    <xf numFmtId="166" fontId="7" fillId="0" borderId="0" xfId="4" applyNumberFormat="1" applyFont="1" applyBorder="1" applyAlignment="1">
      <alignment horizontal="center"/>
    </xf>
    <xf numFmtId="166" fontId="7" fillId="0" borderId="0" xfId="3" applyNumberFormat="1" applyFont="1" applyBorder="1" applyAlignment="1">
      <alignment horizontal="center"/>
    </xf>
    <xf numFmtId="166" fontId="13" fillId="0" borderId="0" xfId="0" applyNumberFormat="1" applyFont="1"/>
    <xf numFmtId="9" fontId="13" fillId="0" borderId="0" xfId="0" applyNumberFormat="1" applyFont="1"/>
    <xf numFmtId="0" fontId="7" fillId="0" borderId="0" xfId="0" applyFont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10" fontId="6" fillId="0" borderId="0" xfId="0" applyNumberFormat="1" applyFont="1" applyAlignment="1">
      <alignment horizontal="left" vertical="center"/>
    </xf>
    <xf numFmtId="0" fontId="6" fillId="0" borderId="23" xfId="0" applyFont="1" applyBorder="1" applyAlignment="1">
      <alignment horizontal="center" vertical="center"/>
    </xf>
    <xf numFmtId="44" fontId="6" fillId="0" borderId="24" xfId="4" applyFont="1" applyBorder="1" applyAlignment="1" applyProtection="1">
      <alignment horizontal="center" vertical="center"/>
    </xf>
    <xf numFmtId="0" fontId="6" fillId="0" borderId="25" xfId="0" applyFont="1" applyBorder="1" applyAlignment="1">
      <alignment horizontal="center" vertical="center"/>
    </xf>
    <xf numFmtId="2" fontId="6" fillId="0" borderId="25" xfId="0" applyNumberFormat="1" applyFont="1" applyBorder="1" applyAlignment="1">
      <alignment horizontal="center" vertical="center"/>
    </xf>
    <xf numFmtId="0" fontId="6" fillId="0" borderId="25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166" fontId="7" fillId="4" borderId="2" xfId="4" applyNumberFormat="1" applyFont="1" applyFill="1" applyBorder="1" applyAlignment="1" applyProtection="1">
      <alignment horizontal="center" vertical="center"/>
    </xf>
    <xf numFmtId="166" fontId="6" fillId="0" borderId="14" xfId="0" applyNumberFormat="1" applyFont="1" applyBorder="1" applyAlignment="1">
      <alignment vertical="center"/>
    </xf>
    <xf numFmtId="0" fontId="8" fillId="0" borderId="14" xfId="0" applyFont="1" applyBorder="1"/>
    <xf numFmtId="166" fontId="7" fillId="3" borderId="22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66" fontId="6" fillId="0" borderId="5" xfId="0" applyNumberFormat="1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166" fontId="6" fillId="0" borderId="24" xfId="4" applyNumberFormat="1" applyFont="1" applyBorder="1" applyAlignment="1" applyProtection="1">
      <alignment horizontal="center" vertical="center"/>
    </xf>
    <xf numFmtId="166" fontId="6" fillId="0" borderId="8" xfId="3" applyNumberFormat="1" applyFont="1" applyBorder="1" applyAlignment="1">
      <alignment horizontal="center"/>
    </xf>
    <xf numFmtId="0" fontId="6" fillId="0" borderId="8" xfId="0" applyFont="1" applyBorder="1" applyAlignment="1">
      <alignment wrapText="1"/>
    </xf>
    <xf numFmtId="4" fontId="6" fillId="0" borderId="8" xfId="0" applyNumberFormat="1" applyFont="1" applyBorder="1" applyAlignment="1">
      <alignment horizontal="center" vertical="center"/>
    </xf>
    <xf numFmtId="166" fontId="6" fillId="0" borderId="8" xfId="4" applyNumberFormat="1" applyFont="1" applyBorder="1" applyAlignment="1">
      <alignment horizontal="center"/>
    </xf>
    <xf numFmtId="0" fontId="8" fillId="0" borderId="12" xfId="0" applyFont="1" applyBorder="1"/>
    <xf numFmtId="166" fontId="7" fillId="3" borderId="5" xfId="0" applyNumberFormat="1" applyFont="1" applyFill="1" applyBorder="1" applyAlignment="1">
      <alignment horizontal="center" vertical="center"/>
    </xf>
    <xf numFmtId="0" fontId="13" fillId="0" borderId="12" xfId="0" applyFont="1" applyBorder="1"/>
    <xf numFmtId="44" fontId="13" fillId="0" borderId="12" xfId="0" applyNumberFormat="1" applyFont="1" applyBorder="1"/>
    <xf numFmtId="0" fontId="6" fillId="0" borderId="8" xfId="0" applyFont="1" applyBorder="1" applyAlignment="1">
      <alignment horizontal="left" vertical="center" wrapText="1"/>
    </xf>
    <xf numFmtId="2" fontId="6" fillId="0" borderId="8" xfId="0" applyNumberFormat="1" applyFont="1" applyBorder="1" applyAlignment="1">
      <alignment horizontal="center" vertical="center"/>
    </xf>
    <xf numFmtId="166" fontId="6" fillId="0" borderId="8" xfId="4" applyNumberFormat="1" applyFont="1" applyBorder="1" applyAlignment="1" applyProtection="1">
      <alignment horizontal="center" vertical="center"/>
    </xf>
    <xf numFmtId="0" fontId="7" fillId="4" borderId="26" xfId="0" applyFont="1" applyFill="1" applyBorder="1" applyAlignment="1">
      <alignment horizontal="center" vertical="center"/>
    </xf>
    <xf numFmtId="0" fontId="15" fillId="0" borderId="0" xfId="43"/>
    <xf numFmtId="0" fontId="18" fillId="6" borderId="36" xfId="43" applyFont="1" applyFill="1" applyBorder="1" applyAlignment="1">
      <alignment horizontal="center" vertical="center" wrapText="1"/>
    </xf>
    <xf numFmtId="0" fontId="22" fillId="0" borderId="0" xfId="43" applyFont="1" applyAlignment="1">
      <alignment vertical="center"/>
    </xf>
    <xf numFmtId="0" fontId="23" fillId="5" borderId="36" xfId="43" applyFont="1" applyFill="1" applyBorder="1" applyAlignment="1">
      <alignment horizontal="left" vertical="center" wrapText="1"/>
    </xf>
    <xf numFmtId="0" fontId="26" fillId="0" borderId="0" xfId="43" applyFont="1" applyAlignment="1">
      <alignment vertical="center"/>
    </xf>
    <xf numFmtId="0" fontId="27" fillId="6" borderId="47" xfId="43" applyFont="1" applyFill="1" applyBorder="1" applyAlignment="1">
      <alignment vertical="center" wrapText="1"/>
    </xf>
    <xf numFmtId="10" fontId="29" fillId="6" borderId="50" xfId="43" applyNumberFormat="1" applyFont="1" applyFill="1" applyBorder="1" applyAlignment="1">
      <alignment horizontal="center" vertical="center" wrapText="1"/>
    </xf>
    <xf numFmtId="0" fontId="15" fillId="6" borderId="0" xfId="43" applyFill="1"/>
    <xf numFmtId="0" fontId="27" fillId="6" borderId="46" xfId="43" applyFont="1" applyFill="1" applyBorder="1" applyAlignment="1">
      <alignment horizontal="left" vertical="center" wrapText="1"/>
    </xf>
    <xf numFmtId="10" fontId="30" fillId="6" borderId="50" xfId="43" applyNumberFormat="1" applyFont="1" applyFill="1" applyBorder="1" applyAlignment="1">
      <alignment horizontal="center" vertical="center" wrapText="1"/>
    </xf>
    <xf numFmtId="0" fontId="15" fillId="0" borderId="0" xfId="43" applyAlignment="1">
      <alignment horizontal="center" vertical="center"/>
    </xf>
    <xf numFmtId="0" fontId="15" fillId="0" borderId="0" xfId="43" applyAlignment="1">
      <alignment vertical="center"/>
    </xf>
    <xf numFmtId="0" fontId="15" fillId="0" borderId="0" xfId="43" quotePrefix="1" applyAlignment="1">
      <alignment vertical="center"/>
    </xf>
    <xf numFmtId="4" fontId="15" fillId="0" borderId="0" xfId="43" applyNumberFormat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left" vertical="center" wrapText="1"/>
    </xf>
    <xf numFmtId="2" fontId="7" fillId="7" borderId="1" xfId="0" applyNumberFormat="1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/>
    </xf>
    <xf numFmtId="166" fontId="7" fillId="7" borderId="1" xfId="4" applyNumberFormat="1" applyFont="1" applyFill="1" applyBorder="1" applyAlignment="1" applyProtection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left" vertical="center"/>
    </xf>
    <xf numFmtId="166" fontId="7" fillId="7" borderId="2" xfId="4" applyNumberFormat="1" applyFont="1" applyFill="1" applyBorder="1" applyAlignment="1" applyProtection="1">
      <alignment horizontal="center" vertical="center"/>
    </xf>
    <xf numFmtId="166" fontId="7" fillId="7" borderId="8" xfId="4" applyNumberFormat="1" applyFont="1" applyFill="1" applyBorder="1" applyAlignment="1" applyProtection="1">
      <alignment horizontal="center" vertical="center"/>
    </xf>
    <xf numFmtId="44" fontId="6" fillId="0" borderId="13" xfId="4" applyFont="1" applyBorder="1" applyAlignment="1" applyProtection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3" fillId="5" borderId="0" xfId="43" applyFont="1" applyFill="1" applyAlignment="1">
      <alignment horizontal="center" vertical="center" wrapText="1"/>
    </xf>
    <xf numFmtId="4" fontId="23" fillId="5" borderId="0" xfId="43" applyNumberFormat="1" applyFont="1" applyFill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vertical="center"/>
    </xf>
    <xf numFmtId="0" fontId="7" fillId="7" borderId="5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15" xfId="0" applyFont="1" applyBorder="1" applyAlignment="1">
      <alignment vertical="center" wrapText="1"/>
    </xf>
    <xf numFmtId="2" fontId="7" fillId="0" borderId="15" xfId="0" applyNumberFormat="1" applyFont="1" applyBorder="1" applyAlignment="1">
      <alignment horizontal="center" vertical="center" wrapText="1"/>
    </xf>
    <xf numFmtId="2" fontId="7" fillId="4" borderId="16" xfId="0" applyNumberFormat="1" applyFont="1" applyFill="1" applyBorder="1" applyAlignment="1">
      <alignment horizontal="center" vertical="center"/>
    </xf>
    <xf numFmtId="0" fontId="9" fillId="2" borderId="70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2" fontId="7" fillId="4" borderId="25" xfId="0" applyNumberFormat="1" applyFont="1" applyFill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166" fontId="34" fillId="0" borderId="5" xfId="0" applyNumberFormat="1" applyFont="1" applyBorder="1" applyAlignment="1">
      <alignment vertical="center"/>
    </xf>
    <xf numFmtId="166" fontId="34" fillId="0" borderId="14" xfId="0" applyNumberFormat="1" applyFont="1" applyBorder="1" applyAlignment="1">
      <alignment vertical="center"/>
    </xf>
    <xf numFmtId="166" fontId="7" fillId="3" borderId="4" xfId="0" applyNumberFormat="1" applyFont="1" applyFill="1" applyBorder="1" applyAlignment="1">
      <alignment horizontal="center" vertical="center"/>
    </xf>
    <xf numFmtId="166" fontId="7" fillId="3" borderId="2" xfId="0" applyNumberFormat="1" applyFont="1" applyFill="1" applyBorder="1" applyAlignment="1">
      <alignment horizontal="center" vertical="center"/>
    </xf>
    <xf numFmtId="166" fontId="7" fillId="3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35" fillId="0" borderId="0" xfId="0" applyFont="1" applyAlignment="1">
      <alignment vertical="center"/>
    </xf>
    <xf numFmtId="0" fontId="35" fillId="0" borderId="0" xfId="0" applyFont="1" applyAlignment="1">
      <alignment wrapText="1"/>
    </xf>
    <xf numFmtId="0" fontId="7" fillId="0" borderId="7" xfId="0" applyFont="1" applyBorder="1" applyAlignment="1">
      <alignment horizontal="left" vertical="center"/>
    </xf>
    <xf numFmtId="14" fontId="6" fillId="0" borderId="8" xfId="0" applyNumberFormat="1" applyFont="1" applyBorder="1" applyAlignment="1">
      <alignment horizontal="left"/>
    </xf>
    <xf numFmtId="0" fontId="6" fillId="0" borderId="14" xfId="0" applyFont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49" fontId="6" fillId="0" borderId="13" xfId="1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7" fillId="0" borderId="23" xfId="0" applyNumberFormat="1" applyFont="1" applyBorder="1" applyAlignment="1">
      <alignment horizontal="left" vertical="center"/>
    </xf>
    <xf numFmtId="49" fontId="7" fillId="0" borderId="67" xfId="0" applyNumberFormat="1" applyFont="1" applyBorder="1" applyAlignment="1">
      <alignment horizontal="left" vertical="center"/>
    </xf>
    <xf numFmtId="49" fontId="7" fillId="0" borderId="26" xfId="0" applyNumberFormat="1" applyFont="1" applyBorder="1" applyAlignment="1">
      <alignment horizontal="left" vertical="center"/>
    </xf>
    <xf numFmtId="49" fontId="7" fillId="0" borderId="62" xfId="0" applyNumberFormat="1" applyFont="1" applyBorder="1" applyAlignment="1">
      <alignment horizontal="left" vertical="center"/>
    </xf>
    <xf numFmtId="49" fontId="7" fillId="7" borderId="7" xfId="0" applyNumberFormat="1" applyFont="1" applyFill="1" applyBorder="1" applyAlignment="1">
      <alignment horizontal="center" vertical="center"/>
    </xf>
    <xf numFmtId="49" fontId="7" fillId="4" borderId="15" xfId="0" applyNumberFormat="1" applyFont="1" applyFill="1" applyBorder="1" applyAlignment="1">
      <alignment horizontal="center" vertical="center"/>
    </xf>
    <xf numFmtId="49" fontId="6" fillId="0" borderId="5" xfId="0" applyNumberFormat="1" applyFont="1" applyBorder="1" applyAlignment="1">
      <alignment vertical="center"/>
    </xf>
    <xf numFmtId="49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8" fillId="0" borderId="14" xfId="0" quotePrefix="1" applyFont="1" applyBorder="1"/>
    <xf numFmtId="0" fontId="7" fillId="0" borderId="13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2" fontId="36" fillId="0" borderId="15" xfId="0" applyNumberFormat="1" applyFont="1" applyBorder="1" applyAlignment="1">
      <alignment horizontal="center" vertical="center" wrapText="1"/>
    </xf>
    <xf numFmtId="169" fontId="6" fillId="0" borderId="16" xfId="0" applyNumberFormat="1" applyFont="1" applyBorder="1" applyAlignment="1">
      <alignment horizontal="center" vertical="center" wrapText="1"/>
    </xf>
    <xf numFmtId="10" fontId="13" fillId="0" borderId="12" xfId="3" applyNumberFormat="1" applyFont="1" applyBorder="1"/>
    <xf numFmtId="166" fontId="6" fillId="0" borderId="0" xfId="4" applyNumberFormat="1" applyFont="1" applyBorder="1" applyAlignment="1" applyProtection="1">
      <alignment horizontal="center" vertical="center"/>
    </xf>
    <xf numFmtId="0" fontId="6" fillId="0" borderId="75" xfId="0" applyFont="1" applyBorder="1" applyAlignment="1">
      <alignment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2" fontId="6" fillId="0" borderId="18" xfId="0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44" fontId="7" fillId="0" borderId="8" xfId="4" applyFont="1" applyBorder="1"/>
    <xf numFmtId="166" fontId="1" fillId="0" borderId="8" xfId="4" applyNumberFormat="1" applyFont="1" applyFill="1" applyBorder="1" applyAlignment="1">
      <alignment horizontal="center"/>
    </xf>
    <xf numFmtId="166" fontId="1" fillId="0" borderId="0" xfId="4" applyNumberFormat="1" applyFont="1" applyFill="1" applyBorder="1" applyAlignment="1">
      <alignment horizontal="center"/>
    </xf>
    <xf numFmtId="166" fontId="13" fillId="0" borderId="12" xfId="0" applyNumberFormat="1" applyFont="1" applyBorder="1"/>
    <xf numFmtId="0" fontId="6" fillId="0" borderId="76" xfId="0" applyFont="1" applyBorder="1"/>
    <xf numFmtId="0" fontId="6" fillId="0" borderId="79" xfId="0" applyFont="1" applyBorder="1"/>
    <xf numFmtId="0" fontId="6" fillId="0" borderId="81" xfId="0" applyFont="1" applyBorder="1"/>
    <xf numFmtId="0" fontId="7" fillId="0" borderId="82" xfId="0" applyFont="1" applyBorder="1"/>
    <xf numFmtId="0" fontId="6" fillId="0" borderId="77" xfId="0" applyFont="1" applyBorder="1"/>
    <xf numFmtId="0" fontId="6" fillId="0" borderId="82" xfId="0" applyFont="1" applyBorder="1"/>
    <xf numFmtId="0" fontId="37" fillId="0" borderId="0" xfId="44" applyNumberFormat="1" applyFont="1" applyFill="1" applyBorder="1" applyAlignment="1"/>
    <xf numFmtId="0" fontId="41" fillId="10" borderId="88" xfId="44" applyNumberFormat="1" applyFont="1" applyFill="1" applyBorder="1" applyAlignment="1">
      <alignment horizontal="right" vertical="top" wrapText="1"/>
    </xf>
    <xf numFmtId="2" fontId="39" fillId="9" borderId="88" xfId="44" applyNumberFormat="1" applyFont="1" applyFill="1" applyBorder="1" applyAlignment="1">
      <alignment horizontal="right" vertical="top" wrapText="1"/>
    </xf>
    <xf numFmtId="170" fontId="39" fillId="9" borderId="88" xfId="44" applyNumberFormat="1" applyFont="1" applyFill="1" applyBorder="1" applyAlignment="1">
      <alignment horizontal="right" vertical="top" wrapText="1"/>
    </xf>
    <xf numFmtId="171" fontId="39" fillId="9" borderId="88" xfId="44" applyNumberFormat="1" applyFont="1" applyFill="1" applyBorder="1" applyAlignment="1">
      <alignment horizontal="right" vertical="top" wrapText="1"/>
    </xf>
    <xf numFmtId="4" fontId="39" fillId="9" borderId="88" xfId="44" applyNumberFormat="1" applyFont="1" applyFill="1" applyBorder="1" applyAlignment="1">
      <alignment horizontal="right" vertical="top" wrapText="1"/>
    </xf>
    <xf numFmtId="172" fontId="39" fillId="9" borderId="88" xfId="44" applyNumberFormat="1" applyFont="1" applyFill="1" applyBorder="1" applyAlignment="1">
      <alignment horizontal="right" vertical="top" wrapText="1"/>
    </xf>
    <xf numFmtId="0" fontId="43" fillId="0" borderId="0" xfId="44" applyNumberFormat="1" applyFont="1" applyFill="1" applyBorder="1" applyAlignment="1"/>
    <xf numFmtId="0" fontId="6" fillId="0" borderId="0" xfId="0" applyFont="1" applyAlignment="1">
      <alignment horizontal="left" vertical="center"/>
    </xf>
    <xf numFmtId="0" fontId="8" fillId="0" borderId="0" xfId="0" applyFont="1" applyBorder="1"/>
    <xf numFmtId="0" fontId="6" fillId="0" borderId="0" xfId="0" applyFont="1" applyBorder="1"/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3" borderId="7" xfId="0" applyFont="1" applyFill="1" applyBorder="1" applyAlignment="1">
      <alignment horizontal="right" vertical="center"/>
    </xf>
    <xf numFmtId="0" fontId="7" fillId="3" borderId="8" xfId="0" applyFont="1" applyFill="1" applyBorder="1" applyAlignment="1">
      <alignment horizontal="right" vertical="center"/>
    </xf>
    <xf numFmtId="0" fontId="7" fillId="3" borderId="22" xfId="0" applyFont="1" applyFill="1" applyBorder="1" applyAlignment="1">
      <alignment horizontal="right" vertical="center"/>
    </xf>
    <xf numFmtId="0" fontId="7" fillId="4" borderId="15" xfId="0" applyFont="1" applyFill="1" applyBorder="1" applyAlignment="1">
      <alignment horizontal="left" vertical="center"/>
    </xf>
    <xf numFmtId="0" fontId="7" fillId="4" borderId="27" xfId="0" applyFont="1" applyFill="1" applyBorder="1" applyAlignment="1">
      <alignment horizontal="left" vertical="center"/>
    </xf>
    <xf numFmtId="166" fontId="6" fillId="0" borderId="19" xfId="4" applyNumberFormat="1" applyFont="1" applyBorder="1" applyAlignment="1" applyProtection="1">
      <alignment horizontal="center" vertical="center"/>
    </xf>
    <xf numFmtId="166" fontId="6" fillId="0" borderId="20" xfId="4" applyNumberFormat="1" applyFont="1" applyBorder="1" applyAlignment="1" applyProtection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7" xfId="0" applyFont="1" applyBorder="1" applyAlignment="1">
      <alignment horizontal="center" vertical="center"/>
    </xf>
    <xf numFmtId="0" fontId="6" fillId="0" borderId="24" xfId="0" applyFont="1" applyBorder="1" applyAlignment="1">
      <alignment horizontal="left" vertical="center" wrapText="1"/>
    </xf>
    <xf numFmtId="0" fontId="6" fillId="0" borderId="58" xfId="0" applyFont="1" applyBorder="1" applyAlignment="1">
      <alignment horizontal="left" vertical="center"/>
    </xf>
    <xf numFmtId="0" fontId="6" fillId="0" borderId="63" xfId="0" applyFont="1" applyFill="1" applyBorder="1" applyAlignment="1">
      <alignment horizontal="left" vertical="center"/>
    </xf>
    <xf numFmtId="0" fontId="6" fillId="0" borderId="58" xfId="0" applyFont="1" applyFill="1" applyBorder="1" applyAlignment="1">
      <alignment horizontal="left" vertical="center"/>
    </xf>
    <xf numFmtId="49" fontId="7" fillId="0" borderId="74" xfId="0" applyNumberFormat="1" applyFont="1" applyBorder="1" applyAlignment="1">
      <alignment horizontal="left" vertical="center"/>
    </xf>
    <xf numFmtId="49" fontId="7" fillId="0" borderId="64" xfId="0" applyNumberFormat="1" applyFont="1" applyBorder="1" applyAlignment="1">
      <alignment horizontal="left" vertical="center"/>
    </xf>
    <xf numFmtId="0" fontId="6" fillId="0" borderId="65" xfId="0" applyFont="1" applyFill="1" applyBorder="1" applyAlignment="1">
      <alignment horizontal="left" vertical="center" wrapText="1"/>
    </xf>
    <xf numFmtId="0" fontId="6" fillId="0" borderId="66" xfId="0" applyFont="1" applyFill="1" applyBorder="1" applyAlignment="1">
      <alignment horizontal="left" vertical="center"/>
    </xf>
    <xf numFmtId="0" fontId="6" fillId="2" borderId="68" xfId="0" applyFont="1" applyFill="1" applyBorder="1" applyAlignment="1">
      <alignment horizontal="left" vertical="center"/>
    </xf>
    <xf numFmtId="0" fontId="6" fillId="2" borderId="69" xfId="0" applyFont="1" applyFill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1" fillId="0" borderId="63" xfId="0" applyFont="1" applyBorder="1" applyAlignment="1">
      <alignment horizontal="left" vertical="center"/>
    </xf>
    <xf numFmtId="0" fontId="1" fillId="0" borderId="58" xfId="0" applyFont="1" applyBorder="1" applyAlignment="1">
      <alignment horizontal="left" vertical="center"/>
    </xf>
    <xf numFmtId="14" fontId="6" fillId="2" borderId="65" xfId="0" applyNumberFormat="1" applyFont="1" applyFill="1" applyBorder="1" applyAlignment="1">
      <alignment horizontal="left" vertical="center"/>
    </xf>
    <xf numFmtId="0" fontId="6" fillId="2" borderId="66" xfId="0" applyFont="1" applyFill="1" applyBorder="1" applyAlignment="1">
      <alignment horizontal="left" vertical="center"/>
    </xf>
    <xf numFmtId="10" fontId="6" fillId="0" borderId="22" xfId="0" applyNumberFormat="1" applyFont="1" applyBorder="1" applyAlignment="1">
      <alignment horizontal="left" vertical="center"/>
    </xf>
    <xf numFmtId="10" fontId="6" fillId="0" borderId="1" xfId="0" applyNumberFormat="1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right" vertical="center"/>
    </xf>
    <xf numFmtId="0" fontId="7" fillId="3" borderId="21" xfId="0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right" vertical="center"/>
    </xf>
    <xf numFmtId="0" fontId="7" fillId="3" borderId="9" xfId="0" applyFont="1" applyFill="1" applyBorder="1" applyAlignment="1">
      <alignment horizontal="right" vertical="center"/>
    </xf>
    <xf numFmtId="0" fontId="7" fillId="3" borderId="5" xfId="0" applyFont="1" applyFill="1" applyBorder="1" applyAlignment="1">
      <alignment horizontal="right" vertical="center"/>
    </xf>
    <xf numFmtId="0" fontId="7" fillId="3" borderId="10" xfId="0" applyFont="1" applyFill="1" applyBorder="1" applyAlignment="1">
      <alignment horizontal="right" vertical="center"/>
    </xf>
    <xf numFmtId="0" fontId="36" fillId="3" borderId="7" xfId="0" applyFont="1" applyFill="1" applyBorder="1" applyAlignment="1">
      <alignment horizontal="right" vertical="center"/>
    </xf>
    <xf numFmtId="0" fontId="36" fillId="3" borderId="8" xfId="0" applyFont="1" applyFill="1" applyBorder="1" applyAlignment="1">
      <alignment horizontal="right" vertical="center"/>
    </xf>
    <xf numFmtId="0" fontId="36" fillId="3" borderId="22" xfId="0" applyFont="1" applyFill="1" applyBorder="1" applyAlignment="1">
      <alignment horizontal="right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166" fontId="1" fillId="0" borderId="19" xfId="4" applyNumberFormat="1" applyFont="1" applyFill="1" applyBorder="1" applyAlignment="1">
      <alignment horizontal="center" vertical="center"/>
    </xf>
    <xf numFmtId="166" fontId="1" fillId="0" borderId="20" xfId="4" applyNumberFormat="1" applyFont="1" applyFill="1" applyBorder="1" applyAlignment="1">
      <alignment horizontal="center" vertical="center"/>
    </xf>
    <xf numFmtId="0" fontId="7" fillId="4" borderId="71" xfId="0" applyFont="1" applyFill="1" applyBorder="1" applyAlignment="1">
      <alignment horizontal="right" vertical="center"/>
    </xf>
    <xf numFmtId="0" fontId="7" fillId="4" borderId="72" xfId="0" applyFont="1" applyFill="1" applyBorder="1" applyAlignment="1">
      <alignment horizontal="right" vertical="center"/>
    </xf>
    <xf numFmtId="0" fontId="7" fillId="4" borderId="73" xfId="0" applyFont="1" applyFill="1" applyBorder="1" applyAlignment="1">
      <alignment horizontal="right" vertical="center"/>
    </xf>
    <xf numFmtId="0" fontId="11" fillId="0" borderId="11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0" fontId="6" fillId="0" borderId="8" xfId="0" applyNumberFormat="1" applyFont="1" applyBorder="1" applyAlignment="1">
      <alignment horizontal="left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right" vertical="center"/>
    </xf>
    <xf numFmtId="0" fontId="7" fillId="4" borderId="5" xfId="0" applyFont="1" applyFill="1" applyBorder="1" applyAlignment="1">
      <alignment horizontal="right" vertical="center"/>
    </xf>
    <xf numFmtId="0" fontId="7" fillId="4" borderId="10" xfId="0" applyFont="1" applyFill="1" applyBorder="1" applyAlignment="1">
      <alignment horizontal="right" vertical="center"/>
    </xf>
    <xf numFmtId="44" fontId="6" fillId="0" borderId="25" xfId="4" applyFont="1" applyBorder="1" applyAlignment="1" applyProtection="1">
      <alignment horizontal="center" vertical="center"/>
    </xf>
    <xf numFmtId="44" fontId="6" fillId="0" borderId="19" xfId="4" applyFont="1" applyBorder="1" applyAlignment="1" applyProtection="1">
      <alignment horizontal="center" vertical="center"/>
    </xf>
    <xf numFmtId="44" fontId="6" fillId="0" borderId="20" xfId="4" applyFont="1" applyBorder="1" applyAlignment="1" applyProtection="1">
      <alignment horizontal="center" vertical="center"/>
    </xf>
    <xf numFmtId="167" fontId="6" fillId="0" borderId="0" xfId="0" applyNumberFormat="1" applyFont="1" applyAlignment="1">
      <alignment horizontal="left" vertical="center"/>
    </xf>
    <xf numFmtId="167" fontId="6" fillId="0" borderId="14" xfId="0" applyNumberFormat="1" applyFont="1" applyBorder="1" applyAlignment="1">
      <alignment horizontal="left" vertical="center"/>
    </xf>
    <xf numFmtId="0" fontId="6" fillId="0" borderId="80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80" xfId="0" applyFont="1" applyBorder="1" applyAlignment="1">
      <alignment horizontal="center" wrapText="1"/>
    </xf>
    <xf numFmtId="167" fontId="6" fillId="0" borderId="82" xfId="0" applyNumberFormat="1" applyFont="1" applyBorder="1" applyAlignment="1">
      <alignment horizontal="center"/>
    </xf>
    <xf numFmtId="167" fontId="6" fillId="0" borderId="83" xfId="0" applyNumberFormat="1" applyFont="1" applyBorder="1" applyAlignment="1">
      <alignment horizontal="center"/>
    </xf>
    <xf numFmtId="0" fontId="12" fillId="0" borderId="77" xfId="0" applyFont="1" applyBorder="1" applyAlignment="1">
      <alignment horizontal="center" vertical="center"/>
    </xf>
    <xf numFmtId="0" fontId="12" fillId="0" borderId="7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80" xfId="0" applyFont="1" applyBorder="1" applyAlignment="1">
      <alignment horizontal="center" vertical="center"/>
    </xf>
    <xf numFmtId="10" fontId="6" fillId="0" borderId="9" xfId="0" applyNumberFormat="1" applyFont="1" applyBorder="1" applyAlignment="1">
      <alignment horizontal="center"/>
    </xf>
    <xf numFmtId="10" fontId="6" fillId="0" borderId="10" xfId="0" applyNumberFormat="1" applyFont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166" fontId="1" fillId="0" borderId="7" xfId="4" applyNumberFormat="1" applyFont="1" applyFill="1" applyBorder="1" applyAlignment="1">
      <alignment horizontal="center"/>
    </xf>
    <xf numFmtId="166" fontId="1" fillId="0" borderId="22" xfId="4" applyNumberFormat="1" applyFont="1" applyFill="1" applyBorder="1" applyAlignment="1">
      <alignment horizontal="center"/>
    </xf>
    <xf numFmtId="10" fontId="1" fillId="0" borderId="11" xfId="3" applyNumberFormat="1" applyFont="1" applyBorder="1" applyAlignment="1">
      <alignment horizontal="center"/>
    </xf>
    <xf numFmtId="10" fontId="1" fillId="0" borderId="3" xfId="3" applyNumberFormat="1" applyFont="1" applyBorder="1" applyAlignment="1">
      <alignment horizontal="center"/>
    </xf>
    <xf numFmtId="166" fontId="6" fillId="0" borderId="9" xfId="0" applyNumberFormat="1" applyFont="1" applyBorder="1" applyAlignment="1">
      <alignment horizontal="center"/>
    </xf>
    <xf numFmtId="166" fontId="6" fillId="0" borderId="10" xfId="0" applyNumberFormat="1" applyFont="1" applyBorder="1" applyAlignment="1">
      <alignment horizontal="center"/>
    </xf>
    <xf numFmtId="166" fontId="6" fillId="0" borderId="11" xfId="0" applyNumberFormat="1" applyFont="1" applyBorder="1" applyAlignment="1">
      <alignment horizontal="center"/>
    </xf>
    <xf numFmtId="166" fontId="6" fillId="0" borderId="3" xfId="0" applyNumberFormat="1" applyFont="1" applyBorder="1" applyAlignment="1">
      <alignment horizontal="center"/>
    </xf>
    <xf numFmtId="0" fontId="7" fillId="7" borderId="7" xfId="0" applyFont="1" applyFill="1" applyBorder="1" applyAlignment="1">
      <alignment horizontal="center"/>
    </xf>
    <xf numFmtId="0" fontId="7" fillId="7" borderId="8" xfId="0" applyFont="1" applyFill="1" applyBorder="1" applyAlignment="1">
      <alignment horizontal="center"/>
    </xf>
    <xf numFmtId="0" fontId="1" fillId="7" borderId="12" xfId="0" applyFont="1" applyFill="1" applyBorder="1" applyAlignment="1">
      <alignment horizontal="center"/>
    </xf>
    <xf numFmtId="0" fontId="1" fillId="7" borderId="14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7" borderId="11" xfId="0" applyFont="1" applyFill="1" applyBorder="1" applyAlignment="1">
      <alignment horizontal="center"/>
    </xf>
    <xf numFmtId="0" fontId="7" fillId="7" borderId="21" xfId="0" applyFont="1" applyFill="1" applyBorder="1" applyAlignment="1">
      <alignment horizontal="center"/>
    </xf>
    <xf numFmtId="0" fontId="7" fillId="7" borderId="3" xfId="0" applyFont="1" applyFill="1" applyBorder="1" applyAlignment="1">
      <alignment horizontal="center"/>
    </xf>
    <xf numFmtId="0" fontId="14" fillId="7" borderId="9" xfId="0" applyFont="1" applyFill="1" applyBorder="1" applyAlignment="1">
      <alignment horizontal="center"/>
    </xf>
    <xf numFmtId="0" fontId="14" fillId="7" borderId="5" xfId="0" applyFont="1" applyFill="1" applyBorder="1" applyAlignment="1">
      <alignment horizontal="center"/>
    </xf>
    <xf numFmtId="0" fontId="14" fillId="7" borderId="10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7" fillId="7" borderId="9" xfId="0" applyFont="1" applyFill="1" applyBorder="1" applyAlignment="1">
      <alignment horizontal="center"/>
    </xf>
    <xf numFmtId="0" fontId="7" fillId="7" borderId="5" xfId="0" applyFont="1" applyFill="1" applyBorder="1" applyAlignment="1">
      <alignment horizontal="center"/>
    </xf>
    <xf numFmtId="0" fontId="7" fillId="7" borderId="10" xfId="0" applyFont="1" applyFill="1" applyBorder="1" applyAlignment="1">
      <alignment horizontal="center"/>
    </xf>
    <xf numFmtId="0" fontId="9" fillId="7" borderId="2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0" fontId="1" fillId="0" borderId="9" xfId="3" applyNumberFormat="1" applyFont="1" applyBorder="1" applyAlignment="1">
      <alignment horizontal="center"/>
    </xf>
    <xf numFmtId="10" fontId="1" fillId="0" borderId="10" xfId="3" applyNumberFormat="1" applyFont="1" applyBorder="1" applyAlignment="1">
      <alignment horizontal="center"/>
    </xf>
    <xf numFmtId="0" fontId="27" fillId="6" borderId="49" xfId="43" applyFont="1" applyFill="1" applyBorder="1" applyAlignment="1">
      <alignment horizontal="center" vertical="center" wrapText="1"/>
    </xf>
    <xf numFmtId="0" fontId="27" fillId="6" borderId="51" xfId="43" applyFont="1" applyFill="1" applyBorder="1" applyAlignment="1">
      <alignment horizontal="center" vertical="center" wrapText="1"/>
    </xf>
    <xf numFmtId="0" fontId="27" fillId="6" borderId="52" xfId="43" applyFont="1" applyFill="1" applyBorder="1" applyAlignment="1">
      <alignment horizontal="center" vertical="center" wrapText="1"/>
    </xf>
    <xf numFmtId="0" fontId="28" fillId="8" borderId="46" xfId="43" applyFont="1" applyFill="1" applyBorder="1" applyAlignment="1">
      <alignment horizontal="left" vertical="center" wrapText="1"/>
    </xf>
    <xf numFmtId="0" fontId="28" fillId="8" borderId="48" xfId="43" applyFont="1" applyFill="1" applyBorder="1" applyAlignment="1">
      <alignment horizontal="left" vertical="center" wrapText="1"/>
    </xf>
    <xf numFmtId="0" fontId="29" fillId="6" borderId="46" xfId="43" applyFont="1" applyFill="1" applyBorder="1" applyAlignment="1">
      <alignment horizontal="left" vertical="center" wrapText="1"/>
    </xf>
    <xf numFmtId="0" fontId="29" fillId="6" borderId="47" xfId="43" applyFont="1" applyFill="1" applyBorder="1" applyAlignment="1">
      <alignment horizontal="left" vertical="center" wrapText="1"/>
    </xf>
    <xf numFmtId="0" fontId="29" fillId="6" borderId="48" xfId="43" applyFont="1" applyFill="1" applyBorder="1" applyAlignment="1">
      <alignment horizontal="left" vertical="center" wrapText="1"/>
    </xf>
    <xf numFmtId="0" fontId="24" fillId="0" borderId="42" xfId="43" applyFont="1" applyBorder="1" applyAlignment="1">
      <alignment horizontal="left" vertical="center" wrapText="1"/>
    </xf>
    <xf numFmtId="0" fontId="24" fillId="0" borderId="43" xfId="43" applyFont="1" applyBorder="1" applyAlignment="1">
      <alignment horizontal="left" vertical="center" wrapText="1"/>
    </xf>
    <xf numFmtId="0" fontId="24" fillId="0" borderId="44" xfId="43" applyFont="1" applyBorder="1" applyAlignment="1">
      <alignment horizontal="left" vertical="center" wrapText="1"/>
    </xf>
    <xf numFmtId="14" fontId="21" fillId="0" borderId="31" xfId="43" applyNumberFormat="1" applyFont="1" applyBorder="1" applyAlignment="1">
      <alignment horizontal="left" vertical="center"/>
    </xf>
    <xf numFmtId="0" fontId="21" fillId="0" borderId="33" xfId="43" applyFont="1" applyBorder="1" applyAlignment="1">
      <alignment horizontal="left" vertical="center"/>
    </xf>
    <xf numFmtId="0" fontId="25" fillId="5" borderId="46" xfId="43" applyFont="1" applyFill="1" applyBorder="1" applyAlignment="1">
      <alignment horizontal="center" vertical="center" wrapText="1"/>
    </xf>
    <xf numFmtId="0" fontId="25" fillId="5" borderId="47" xfId="43" applyFont="1" applyFill="1" applyBorder="1" applyAlignment="1">
      <alignment horizontal="center" vertical="center" wrapText="1"/>
    </xf>
    <xf numFmtId="0" fontId="25" fillId="5" borderId="48" xfId="43" applyFont="1" applyFill="1" applyBorder="1" applyAlignment="1">
      <alignment horizontal="center" vertical="center" wrapText="1"/>
    </xf>
    <xf numFmtId="0" fontId="16" fillId="5" borderId="46" xfId="43" applyFont="1" applyFill="1" applyBorder="1" applyAlignment="1">
      <alignment horizontal="center" vertical="center" wrapText="1"/>
    </xf>
    <xf numFmtId="0" fontId="16" fillId="5" borderId="47" xfId="43" applyFont="1" applyFill="1" applyBorder="1" applyAlignment="1">
      <alignment horizontal="center" vertical="center" wrapText="1"/>
    </xf>
    <xf numFmtId="0" fontId="16" fillId="5" borderId="48" xfId="43" applyFont="1" applyFill="1" applyBorder="1" applyAlignment="1">
      <alignment horizontal="center" vertical="center" wrapText="1"/>
    </xf>
    <xf numFmtId="0" fontId="16" fillId="0" borderId="28" xfId="43" applyFont="1" applyBorder="1" applyAlignment="1">
      <alignment horizontal="center" vertical="center"/>
    </xf>
    <xf numFmtId="0" fontId="16" fillId="0" borderId="29" xfId="43" applyFont="1" applyBorder="1" applyAlignment="1">
      <alignment horizontal="center" vertical="center"/>
    </xf>
    <xf numFmtId="0" fontId="16" fillId="0" borderId="30" xfId="43" applyFont="1" applyBorder="1" applyAlignment="1">
      <alignment horizontal="center" vertical="center"/>
    </xf>
    <xf numFmtId="0" fontId="16" fillId="0" borderId="34" xfId="43" applyFont="1" applyBorder="1" applyAlignment="1">
      <alignment horizontal="center" vertical="center"/>
    </xf>
    <xf numFmtId="0" fontId="16" fillId="0" borderId="0" xfId="43" applyFont="1" applyAlignment="1">
      <alignment horizontal="center" vertical="center"/>
    </xf>
    <xf numFmtId="0" fontId="16" fillId="0" borderId="35" xfId="43" applyFont="1" applyBorder="1" applyAlignment="1">
      <alignment horizontal="center" vertical="center"/>
    </xf>
    <xf numFmtId="0" fontId="16" fillId="0" borderId="39" xfId="43" applyFont="1" applyBorder="1" applyAlignment="1">
      <alignment horizontal="center" vertical="center"/>
    </xf>
    <xf numFmtId="0" fontId="16" fillId="0" borderId="40" xfId="43" applyFont="1" applyBorder="1" applyAlignment="1">
      <alignment horizontal="center" vertical="center"/>
    </xf>
    <xf numFmtId="0" fontId="16" fillId="0" borderId="41" xfId="43" applyFont="1" applyBorder="1" applyAlignment="1">
      <alignment horizontal="center" vertical="center"/>
    </xf>
    <xf numFmtId="0" fontId="16" fillId="0" borderId="31" xfId="43" applyFont="1" applyBorder="1" applyAlignment="1">
      <alignment horizontal="center" vertical="center" wrapText="1"/>
    </xf>
    <xf numFmtId="0" fontId="16" fillId="0" borderId="32" xfId="43" applyFont="1" applyBorder="1" applyAlignment="1">
      <alignment horizontal="center" vertical="center" wrapText="1"/>
    </xf>
    <xf numFmtId="0" fontId="16" fillId="0" borderId="33" xfId="43" applyFont="1" applyBorder="1" applyAlignment="1">
      <alignment horizontal="center" vertical="center" wrapText="1"/>
    </xf>
    <xf numFmtId="0" fontId="17" fillId="0" borderId="31" xfId="43" applyFont="1" applyBorder="1" applyAlignment="1">
      <alignment horizontal="left" vertical="center"/>
    </xf>
    <xf numFmtId="0" fontId="17" fillId="0" borderId="32" xfId="43" applyFont="1" applyBorder="1" applyAlignment="1">
      <alignment horizontal="left" vertical="center"/>
    </xf>
    <xf numFmtId="0" fontId="17" fillId="0" borderId="33" xfId="43" applyFont="1" applyBorder="1" applyAlignment="1">
      <alignment horizontal="left" vertical="center"/>
    </xf>
    <xf numFmtId="0" fontId="17" fillId="5" borderId="36" xfId="43" applyFont="1" applyFill="1" applyBorder="1" applyAlignment="1">
      <alignment horizontal="left" wrapText="1"/>
    </xf>
    <xf numFmtId="0" fontId="17" fillId="5" borderId="36" xfId="43" applyFont="1" applyFill="1" applyBorder="1" applyAlignment="1">
      <alignment horizontal="left" vertical="center" wrapText="1"/>
    </xf>
    <xf numFmtId="0" fontId="17" fillId="0" borderId="28" xfId="43" applyFont="1" applyBorder="1" applyAlignment="1">
      <alignment horizontal="left" vertical="center" wrapText="1"/>
    </xf>
    <xf numFmtId="0" fontId="17" fillId="0" borderId="29" xfId="43" applyFont="1" applyBorder="1" applyAlignment="1">
      <alignment horizontal="left" vertical="center" wrapText="1"/>
    </xf>
    <xf numFmtId="0" fontId="17" fillId="0" borderId="30" xfId="43" applyFont="1" applyBorder="1" applyAlignment="1">
      <alignment horizontal="left" vertical="center" wrapText="1"/>
    </xf>
    <xf numFmtId="0" fontId="19" fillId="5" borderId="28" xfId="43" applyFont="1" applyFill="1" applyBorder="1" applyAlignment="1">
      <alignment horizontal="left" vertical="center" wrapText="1"/>
    </xf>
    <xf numFmtId="0" fontId="20" fillId="5" borderId="29" xfId="43" applyFont="1" applyFill="1" applyBorder="1" applyAlignment="1">
      <alignment horizontal="left" vertical="center" wrapText="1"/>
    </xf>
    <xf numFmtId="0" fontId="20" fillId="5" borderId="30" xfId="43" applyFont="1" applyFill="1" applyBorder="1" applyAlignment="1">
      <alignment horizontal="left" vertical="center" wrapText="1"/>
    </xf>
    <xf numFmtId="0" fontId="20" fillId="5" borderId="34" xfId="43" applyFont="1" applyFill="1" applyBorder="1" applyAlignment="1">
      <alignment horizontal="left" vertical="center" wrapText="1"/>
    </xf>
    <xf numFmtId="0" fontId="20" fillId="5" borderId="0" xfId="43" applyFont="1" applyFill="1" applyAlignment="1">
      <alignment horizontal="left" vertical="center" wrapText="1"/>
    </xf>
    <xf numFmtId="0" fontId="20" fillId="5" borderId="35" xfId="43" applyFont="1" applyFill="1" applyBorder="1" applyAlignment="1">
      <alignment horizontal="left" vertical="center" wrapText="1"/>
    </xf>
    <xf numFmtId="0" fontId="20" fillId="5" borderId="39" xfId="43" applyFont="1" applyFill="1" applyBorder="1" applyAlignment="1">
      <alignment horizontal="left" vertical="center" wrapText="1"/>
    </xf>
    <xf numFmtId="0" fontId="20" fillId="5" borderId="40" xfId="43" applyFont="1" applyFill="1" applyBorder="1" applyAlignment="1">
      <alignment horizontal="left" vertical="center" wrapText="1"/>
    </xf>
    <xf numFmtId="0" fontId="20" fillId="5" borderId="41" xfId="43" applyFont="1" applyFill="1" applyBorder="1" applyAlignment="1">
      <alignment horizontal="left" vertical="center" wrapText="1"/>
    </xf>
    <xf numFmtId="10" fontId="21" fillId="6" borderId="37" xfId="43" applyNumberFormat="1" applyFont="1" applyFill="1" applyBorder="1" applyAlignment="1">
      <alignment horizontal="center" vertical="center"/>
    </xf>
    <xf numFmtId="10" fontId="21" fillId="6" borderId="38" xfId="43" applyNumberFormat="1" applyFont="1" applyFill="1" applyBorder="1" applyAlignment="1">
      <alignment horizontal="center" vertical="center"/>
    </xf>
    <xf numFmtId="10" fontId="21" fillId="6" borderId="45" xfId="43" applyNumberFormat="1" applyFont="1" applyFill="1" applyBorder="1" applyAlignment="1">
      <alignment horizontal="center" vertical="center"/>
    </xf>
    <xf numFmtId="0" fontId="17" fillId="0" borderId="34" xfId="43" applyFont="1" applyBorder="1" applyAlignment="1">
      <alignment horizontal="left" vertical="center"/>
    </xf>
    <xf numFmtId="0" fontId="17" fillId="0" borderId="0" xfId="43" applyFont="1" applyAlignment="1">
      <alignment horizontal="left" vertical="center"/>
    </xf>
    <xf numFmtId="0" fontId="17" fillId="0" borderId="35" xfId="43" applyFont="1" applyBorder="1" applyAlignment="1">
      <alignment horizontal="left" vertical="center"/>
    </xf>
    <xf numFmtId="0" fontId="27" fillId="3" borderId="49" xfId="43" applyFont="1" applyFill="1" applyBorder="1" applyAlignment="1">
      <alignment horizontal="center" vertical="center" textRotation="90" wrapText="1"/>
    </xf>
    <xf numFmtId="0" fontId="27" fillId="3" borderId="51" xfId="43" applyFont="1" applyFill="1" applyBorder="1" applyAlignment="1">
      <alignment horizontal="center" vertical="center" textRotation="90" wrapText="1"/>
    </xf>
    <xf numFmtId="0" fontId="27" fillId="3" borderId="52" xfId="43" applyFont="1" applyFill="1" applyBorder="1" applyAlignment="1">
      <alignment horizontal="center" vertical="center" textRotation="90" wrapText="1"/>
    </xf>
    <xf numFmtId="0" fontId="29" fillId="6" borderId="53" xfId="43" applyFont="1" applyFill="1" applyBorder="1" applyAlignment="1">
      <alignment horizontal="left" vertical="center" wrapText="1"/>
    </xf>
    <xf numFmtId="0" fontId="29" fillId="6" borderId="54" xfId="43" applyFont="1" applyFill="1" applyBorder="1" applyAlignment="1">
      <alignment horizontal="left" vertical="center" wrapText="1"/>
    </xf>
    <xf numFmtId="0" fontId="29" fillId="6" borderId="43" xfId="43" applyFont="1" applyFill="1" applyBorder="1" applyAlignment="1">
      <alignment horizontal="left" vertical="center" wrapText="1"/>
    </xf>
    <xf numFmtId="0" fontId="29" fillId="6" borderId="55" xfId="43" applyFont="1" applyFill="1" applyBorder="1" applyAlignment="1">
      <alignment horizontal="left" vertical="center" wrapText="1"/>
    </xf>
    <xf numFmtId="0" fontId="29" fillId="6" borderId="47" xfId="43" applyFont="1" applyFill="1" applyBorder="1" applyAlignment="1">
      <alignment horizontal="center" vertical="center" wrapText="1"/>
    </xf>
    <xf numFmtId="0" fontId="29" fillId="6" borderId="48" xfId="43" applyFont="1" applyFill="1" applyBorder="1" applyAlignment="1">
      <alignment horizontal="center" vertical="center" wrapText="1"/>
    </xf>
    <xf numFmtId="10" fontId="29" fillId="6" borderId="59" xfId="43" applyNumberFormat="1" applyFont="1" applyFill="1" applyBorder="1" applyAlignment="1">
      <alignment horizontal="center" vertical="center" wrapText="1"/>
    </xf>
    <xf numFmtId="10" fontId="29" fillId="6" borderId="60" xfId="43" applyNumberFormat="1" applyFont="1" applyFill="1" applyBorder="1" applyAlignment="1">
      <alignment horizontal="center" vertical="center" wrapText="1"/>
    </xf>
    <xf numFmtId="10" fontId="29" fillId="6" borderId="61" xfId="43" applyNumberFormat="1" applyFont="1" applyFill="1" applyBorder="1" applyAlignment="1">
      <alignment horizontal="center" vertical="center" wrapText="1"/>
    </xf>
    <xf numFmtId="2" fontId="33" fillId="6" borderId="46" xfId="43" applyNumberFormat="1" applyFont="1" applyFill="1" applyBorder="1" applyAlignment="1">
      <alignment horizontal="center" vertical="center" wrapText="1"/>
    </xf>
    <xf numFmtId="2" fontId="33" fillId="6" borderId="47" xfId="43" applyNumberFormat="1" applyFont="1" applyFill="1" applyBorder="1" applyAlignment="1">
      <alignment horizontal="center" vertical="center" wrapText="1"/>
    </xf>
    <xf numFmtId="2" fontId="33" fillId="6" borderId="48" xfId="43" applyNumberFormat="1" applyFont="1" applyFill="1" applyBorder="1" applyAlignment="1">
      <alignment horizontal="center" vertical="center" wrapText="1"/>
    </xf>
    <xf numFmtId="10" fontId="31" fillId="6" borderId="49" xfId="43" applyNumberFormat="1" applyFont="1" applyFill="1" applyBorder="1" applyAlignment="1">
      <alignment horizontal="center" vertical="center" wrapText="1"/>
    </xf>
    <xf numFmtId="10" fontId="31" fillId="6" borderId="53" xfId="43" applyNumberFormat="1" applyFont="1" applyFill="1" applyBorder="1" applyAlignment="1">
      <alignment horizontal="center" vertical="center" wrapText="1"/>
    </xf>
    <xf numFmtId="10" fontId="31" fillId="6" borderId="54" xfId="43" applyNumberFormat="1" applyFont="1" applyFill="1" applyBorder="1" applyAlignment="1">
      <alignment horizontal="center" vertical="center" wrapText="1"/>
    </xf>
    <xf numFmtId="10" fontId="31" fillId="6" borderId="51" xfId="43" applyNumberFormat="1" applyFont="1" applyFill="1" applyBorder="1" applyAlignment="1">
      <alignment horizontal="center" vertical="center" wrapText="1"/>
    </xf>
    <xf numFmtId="10" fontId="31" fillId="6" borderId="0" xfId="43" applyNumberFormat="1" applyFont="1" applyFill="1" applyAlignment="1">
      <alignment horizontal="center" vertical="center" wrapText="1"/>
    </xf>
    <xf numFmtId="10" fontId="31" fillId="6" borderId="56" xfId="43" applyNumberFormat="1" applyFont="1" applyFill="1" applyBorder="1" applyAlignment="1">
      <alignment horizontal="center" vertical="center" wrapText="1"/>
    </xf>
    <xf numFmtId="10" fontId="31" fillId="6" borderId="52" xfId="43" applyNumberFormat="1" applyFont="1" applyFill="1" applyBorder="1" applyAlignment="1">
      <alignment horizontal="center" vertical="center" wrapText="1"/>
    </xf>
    <xf numFmtId="10" fontId="31" fillId="6" borderId="43" xfId="43" applyNumberFormat="1" applyFont="1" applyFill="1" applyBorder="1" applyAlignment="1">
      <alignment horizontal="center" vertical="center" wrapText="1"/>
    </xf>
    <xf numFmtId="10" fontId="31" fillId="6" borderId="55" xfId="43" applyNumberFormat="1" applyFont="1" applyFill="1" applyBorder="1" applyAlignment="1">
      <alignment horizontal="center" vertical="center" wrapText="1"/>
    </xf>
    <xf numFmtId="0" fontId="32" fillId="6" borderId="47" xfId="43" applyFont="1" applyFill="1" applyBorder="1" applyAlignment="1">
      <alignment horizontal="left" vertical="center" wrapText="1"/>
    </xf>
    <xf numFmtId="0" fontId="32" fillId="6" borderId="48" xfId="43" applyFont="1" applyFill="1" applyBorder="1" applyAlignment="1">
      <alignment horizontal="left" vertical="center" wrapText="1"/>
    </xf>
    <xf numFmtId="0" fontId="23" fillId="5" borderId="0" xfId="43" applyFont="1" applyFill="1" applyAlignment="1">
      <alignment horizontal="center" vertical="center" wrapText="1"/>
    </xf>
    <xf numFmtId="4" fontId="23" fillId="5" borderId="0" xfId="43" applyNumberFormat="1" applyFont="1" applyFill="1" applyAlignment="1">
      <alignment horizontal="right" vertical="center" wrapText="1"/>
    </xf>
    <xf numFmtId="0" fontId="23" fillId="5" borderId="0" xfId="43" applyFont="1" applyFill="1" applyAlignment="1">
      <alignment horizontal="right" vertical="center" wrapText="1"/>
    </xf>
    <xf numFmtId="0" fontId="10" fillId="5" borderId="0" xfId="43" applyFont="1" applyFill="1" applyAlignment="1">
      <alignment horizontal="center" vertical="top" wrapText="1"/>
    </xf>
    <xf numFmtId="0" fontId="10" fillId="0" borderId="0" xfId="43" applyFont="1"/>
    <xf numFmtId="0" fontId="39" fillId="9" borderId="85" xfId="44" applyFont="1" applyFill="1" applyBorder="1" applyAlignment="1">
      <alignment horizontal="left" vertical="top" wrapText="1"/>
    </xf>
    <xf numFmtId="0" fontId="39" fillId="9" borderId="86" xfId="44" applyFont="1" applyFill="1" applyBorder="1" applyAlignment="1">
      <alignment horizontal="left" vertical="top" wrapText="1"/>
    </xf>
    <xf numFmtId="0" fontId="39" fillId="9" borderId="87" xfId="44" applyFont="1" applyFill="1" applyBorder="1" applyAlignment="1">
      <alignment horizontal="left" vertical="top" wrapText="1"/>
    </xf>
    <xf numFmtId="0" fontId="39" fillId="9" borderId="85" xfId="44" applyFont="1" applyFill="1" applyBorder="1" applyAlignment="1">
      <alignment horizontal="center" vertical="top" wrapText="1"/>
    </xf>
    <xf numFmtId="0" fontId="39" fillId="9" borderId="86" xfId="44" applyFont="1" applyFill="1" applyBorder="1" applyAlignment="1">
      <alignment horizontal="center" vertical="top" wrapText="1"/>
    </xf>
    <xf numFmtId="2" fontId="39" fillId="9" borderId="85" xfId="44" applyNumberFormat="1" applyFont="1" applyFill="1" applyBorder="1" applyAlignment="1">
      <alignment horizontal="right" vertical="top" wrapText="1"/>
    </xf>
    <xf numFmtId="2" fontId="39" fillId="9" borderId="87" xfId="44" applyNumberFormat="1" applyFont="1" applyFill="1" applyBorder="1" applyAlignment="1">
      <alignment horizontal="right" vertical="top" wrapText="1"/>
    </xf>
    <xf numFmtId="2" fontId="39" fillId="9" borderId="86" xfId="44" applyNumberFormat="1" applyFont="1" applyFill="1" applyBorder="1" applyAlignment="1">
      <alignment horizontal="right" vertical="top" wrapText="1"/>
    </xf>
    <xf numFmtId="0" fontId="42" fillId="9" borderId="85" xfId="44" applyFont="1" applyFill="1" applyBorder="1" applyAlignment="1">
      <alignment horizontal="left" vertical="top" wrapText="1"/>
    </xf>
    <xf numFmtId="0" fontId="42" fillId="9" borderId="86" xfId="44" applyFont="1" applyFill="1" applyBorder="1" applyAlignment="1">
      <alignment horizontal="left" vertical="top" wrapText="1"/>
    </xf>
    <xf numFmtId="0" fontId="42" fillId="9" borderId="87" xfId="44" applyFont="1" applyFill="1" applyBorder="1" applyAlignment="1">
      <alignment horizontal="left" vertical="top" wrapText="1"/>
    </xf>
    <xf numFmtId="0" fontId="40" fillId="9" borderId="0" xfId="44" applyNumberFormat="1" applyFont="1" applyFill="1" applyBorder="1" applyAlignment="1">
      <alignment horizontal="left" vertical="top" wrapText="1"/>
    </xf>
    <xf numFmtId="0" fontId="41" fillId="10" borderId="85" xfId="44" applyFont="1" applyFill="1" applyBorder="1" applyAlignment="1">
      <alignment horizontal="left" vertical="top" wrapText="1"/>
    </xf>
    <xf numFmtId="0" fontId="41" fillId="10" borderId="86" xfId="44" applyFont="1" applyFill="1" applyBorder="1" applyAlignment="1">
      <alignment horizontal="left" vertical="top" wrapText="1"/>
    </xf>
    <xf numFmtId="0" fontId="41" fillId="10" borderId="87" xfId="44" applyFont="1" applyFill="1" applyBorder="1" applyAlignment="1">
      <alignment horizontal="left" vertical="top" wrapText="1"/>
    </xf>
    <xf numFmtId="0" fontId="41" fillId="10" borderId="85" xfId="44" applyFont="1" applyFill="1" applyBorder="1" applyAlignment="1">
      <alignment horizontal="center" vertical="top" wrapText="1"/>
    </xf>
    <xf numFmtId="0" fontId="41" fillId="10" borderId="86" xfId="44" applyFont="1" applyFill="1" applyBorder="1" applyAlignment="1">
      <alignment horizontal="center" vertical="top" wrapText="1"/>
    </xf>
    <xf numFmtId="0" fontId="41" fillId="10" borderId="85" xfId="44" applyFont="1" applyFill="1" applyBorder="1" applyAlignment="1">
      <alignment horizontal="right" vertical="top" wrapText="1"/>
    </xf>
    <xf numFmtId="0" fontId="41" fillId="10" borderId="87" xfId="44" applyFont="1" applyFill="1" applyBorder="1" applyAlignment="1">
      <alignment horizontal="right" vertical="top" wrapText="1"/>
    </xf>
    <xf numFmtId="0" fontId="41" fillId="10" borderId="86" xfId="44" applyFont="1" applyFill="1" applyBorder="1" applyAlignment="1">
      <alignment horizontal="right" vertical="top" wrapText="1"/>
    </xf>
    <xf numFmtId="0" fontId="38" fillId="9" borderId="0" xfId="44" applyNumberFormat="1" applyFont="1" applyFill="1" applyBorder="1" applyAlignment="1">
      <alignment horizontal="left" vertical="top" wrapText="1"/>
    </xf>
    <xf numFmtId="0" fontId="38" fillId="9" borderId="0" xfId="44" applyNumberFormat="1" applyFont="1" applyFill="1" applyBorder="1" applyAlignment="1">
      <alignment horizontal="right" vertical="top" wrapText="1"/>
    </xf>
    <xf numFmtId="0" fontId="39" fillId="9" borderId="0" xfId="44" applyNumberFormat="1" applyFont="1" applyFill="1" applyBorder="1" applyAlignment="1">
      <alignment horizontal="left" vertical="top" wrapText="1"/>
    </xf>
    <xf numFmtId="0" fontId="39" fillId="9" borderId="0" xfId="44" applyNumberFormat="1" applyFont="1" applyFill="1" applyBorder="1" applyAlignment="1">
      <alignment horizontal="right" vertical="top" wrapText="1"/>
    </xf>
    <xf numFmtId="0" fontId="38" fillId="9" borderId="84" xfId="44" applyFont="1" applyFill="1" applyBorder="1" applyAlignment="1">
      <alignment horizontal="left" vertical="top" wrapText="1"/>
    </xf>
    <xf numFmtId="0" fontId="38" fillId="9" borderId="84" xfId="44" applyFont="1" applyFill="1" applyBorder="1" applyAlignment="1">
      <alignment horizontal="right" vertical="top" wrapText="1"/>
    </xf>
    <xf numFmtId="170" fontId="39" fillId="9" borderId="85" xfId="44" applyNumberFormat="1" applyFont="1" applyFill="1" applyBorder="1" applyAlignment="1">
      <alignment horizontal="right" vertical="top" wrapText="1"/>
    </xf>
    <xf numFmtId="170" fontId="39" fillId="9" borderId="87" xfId="44" applyNumberFormat="1" applyFont="1" applyFill="1" applyBorder="1" applyAlignment="1">
      <alignment horizontal="right" vertical="top" wrapText="1"/>
    </xf>
    <xf numFmtId="170" fontId="39" fillId="9" borderId="86" xfId="44" applyNumberFormat="1" applyFont="1" applyFill="1" applyBorder="1" applyAlignment="1">
      <alignment horizontal="right" vertical="top" wrapText="1"/>
    </xf>
    <xf numFmtId="171" fontId="39" fillId="9" borderId="85" xfId="44" applyNumberFormat="1" applyFont="1" applyFill="1" applyBorder="1" applyAlignment="1">
      <alignment horizontal="right" vertical="top" wrapText="1"/>
    </xf>
    <xf numFmtId="171" fontId="39" fillId="9" borderId="87" xfId="44" applyNumberFormat="1" applyFont="1" applyFill="1" applyBorder="1" applyAlignment="1">
      <alignment horizontal="right" vertical="top" wrapText="1"/>
    </xf>
    <xf numFmtId="171" fontId="39" fillId="9" borderId="86" xfId="44" applyNumberFormat="1" applyFont="1" applyFill="1" applyBorder="1" applyAlignment="1">
      <alignment horizontal="right" vertical="top" wrapText="1"/>
    </xf>
    <xf numFmtId="4" fontId="39" fillId="9" borderId="85" xfId="44" applyNumberFormat="1" applyFont="1" applyFill="1" applyBorder="1" applyAlignment="1">
      <alignment horizontal="right" vertical="top" wrapText="1"/>
    </xf>
    <xf numFmtId="4" fontId="39" fillId="9" borderId="87" xfId="44" applyNumberFormat="1" applyFont="1" applyFill="1" applyBorder="1" applyAlignment="1">
      <alignment horizontal="right" vertical="top" wrapText="1"/>
    </xf>
    <xf numFmtId="4" fontId="39" fillId="9" borderId="86" xfId="44" applyNumberFormat="1" applyFont="1" applyFill="1" applyBorder="1" applyAlignment="1">
      <alignment horizontal="right" vertical="top" wrapText="1"/>
    </xf>
    <xf numFmtId="172" fontId="39" fillId="9" borderId="85" xfId="44" applyNumberFormat="1" applyFont="1" applyFill="1" applyBorder="1" applyAlignment="1">
      <alignment horizontal="right" vertical="top" wrapText="1"/>
    </xf>
    <xf numFmtId="172" fontId="39" fillId="9" borderId="87" xfId="44" applyNumberFormat="1" applyFont="1" applyFill="1" applyBorder="1" applyAlignment="1">
      <alignment horizontal="right" vertical="top" wrapText="1"/>
    </xf>
    <xf numFmtId="172" fontId="39" fillId="9" borderId="86" xfId="44" applyNumberFormat="1" applyFont="1" applyFill="1" applyBorder="1" applyAlignment="1">
      <alignment horizontal="right" vertical="top" wrapText="1"/>
    </xf>
    <xf numFmtId="0" fontId="40" fillId="9" borderId="89" xfId="44" applyFont="1" applyFill="1" applyBorder="1" applyAlignment="1">
      <alignment horizontal="left" vertical="top" wrapText="1"/>
    </xf>
    <xf numFmtId="0" fontId="40" fillId="9" borderId="89" xfId="44" applyFont="1" applyFill="1" applyBorder="1" applyAlignment="1">
      <alignment horizontal="right" vertical="top" wrapText="1"/>
    </xf>
  </cellXfs>
  <cellStyles count="45">
    <cellStyle name="Moeda" xfId="4" builtinId="4"/>
    <cellStyle name="Moeda 10" xfId="20"/>
    <cellStyle name="Moeda 2" xfId="2"/>
    <cellStyle name="Moeda 2 2" xfId="7"/>
    <cellStyle name="Moeda 2 3" xfId="39"/>
    <cellStyle name="Moeda 3" xfId="8"/>
    <cellStyle name="Moeda 3 2" xfId="18"/>
    <cellStyle name="Moeda 3 2 2" xfId="33"/>
    <cellStyle name="Moeda 3 3" xfId="16"/>
    <cellStyle name="Moeda 3 3 2" xfId="31"/>
    <cellStyle name="Moeda 3 4" xfId="27"/>
    <cellStyle name="Moeda 3 5" xfId="37"/>
    <cellStyle name="Moeda 3 6" xfId="22"/>
    <cellStyle name="Moeda 4" xfId="10"/>
    <cellStyle name="Moeda 5" xfId="13"/>
    <cellStyle name="Moeda 5 2" xfId="17"/>
    <cellStyle name="Moeda 5 2 2" xfId="32"/>
    <cellStyle name="Moeda 5 3" xfId="28"/>
    <cellStyle name="Moeda 5 4" xfId="23"/>
    <cellStyle name="Moeda 6" xfId="15"/>
    <cellStyle name="Moeda 6 2" xfId="30"/>
    <cellStyle name="Moeda 7" xfId="25"/>
    <cellStyle name="Moeda 8" xfId="35"/>
    <cellStyle name="Moeda 9" xfId="41"/>
    <cellStyle name="Normal" xfId="0" builtinId="0"/>
    <cellStyle name="Normal 2" xfId="11"/>
    <cellStyle name="Normal 3" xfId="1"/>
    <cellStyle name="Normal 4" xfId="5"/>
    <cellStyle name="Normal 5" xfId="9"/>
    <cellStyle name="Normal 6" xfId="43"/>
    <cellStyle name="Normal 7" xfId="44"/>
    <cellStyle name="Porcentagem" xfId="3" builtinId="5"/>
    <cellStyle name="Porcentagem 2" xfId="12"/>
    <cellStyle name="Porcentagem 2 2" xfId="40"/>
    <cellStyle name="Vírgula 2" xfId="14"/>
    <cellStyle name="Vírgula 2 2" xfId="29"/>
    <cellStyle name="Vírgula 2 3" xfId="36"/>
    <cellStyle name="Vírgula 2 4" xfId="24"/>
    <cellStyle name="Vírgula 3" xfId="19"/>
    <cellStyle name="Vírgula 3 2" xfId="34"/>
    <cellStyle name="Vírgula 4" xfId="26"/>
    <cellStyle name="Vírgula 5" xfId="6"/>
    <cellStyle name="Vírgula 6" xfId="38"/>
    <cellStyle name="Vírgula 7" xfId="42"/>
    <cellStyle name="Vírgula 8" xfId="21"/>
  </cellStyles>
  <dxfs count="24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21541</xdr:colOff>
      <xdr:row>4</xdr:row>
      <xdr:rowOff>43961</xdr:rowOff>
    </xdr:from>
    <xdr:to>
      <xdr:col>3</xdr:col>
      <xdr:colOff>2491</xdr:colOff>
      <xdr:row>7</xdr:row>
      <xdr:rowOff>53778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14" y="805961"/>
          <a:ext cx="1636835" cy="5698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</xdr:colOff>
      <xdr:row>3</xdr:row>
      <xdr:rowOff>85725</xdr:rowOff>
    </xdr:from>
    <xdr:to>
      <xdr:col>5</xdr:col>
      <xdr:colOff>1971</xdr:colOff>
      <xdr:row>8</xdr:row>
      <xdr:rowOff>15240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657225"/>
          <a:ext cx="2543175" cy="8763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41412</xdr:colOff>
      <xdr:row>4</xdr:row>
      <xdr:rowOff>132521</xdr:rowOff>
    </xdr:from>
    <xdr:to>
      <xdr:col>3</xdr:col>
      <xdr:colOff>0</xdr:colOff>
      <xdr:row>7</xdr:row>
      <xdr:rowOff>97734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629" y="828260"/>
          <a:ext cx="1408045" cy="4870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3</xdr:row>
      <xdr:rowOff>38100</xdr:rowOff>
    </xdr:from>
    <xdr:to>
      <xdr:col>2</xdr:col>
      <xdr:colOff>2085975</xdr:colOff>
      <xdr:row>7</xdr:row>
      <xdr:rowOff>158115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590550"/>
          <a:ext cx="2333625" cy="8820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152399</xdr:colOff>
      <xdr:row>22</xdr:row>
      <xdr:rowOff>111870</xdr:rowOff>
    </xdr:from>
    <xdr:ext cx="5695951" cy="51270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CaixaDeTexto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SpPr txBox="1"/>
          </xdr:nvSpPr>
          <xdr:spPr>
            <a:xfrm>
              <a:off x="152399" y="11303745"/>
              <a:ext cx="5695951" cy="512704"/>
            </a:xfrm>
            <a:prstGeom prst="rect">
              <a:avLst/>
            </a:prstGeom>
            <a:noFill/>
            <a:ln>
              <a:noFill/>
            </a:ln>
            <a:effectLst/>
          </xdr:spPr>
          <xdr:txBody>
            <a:bodyPr vertOverflow="clip" horzOverflow="clip" wrap="square" lIns="0" tIns="0" rIns="0" bIns="0" rtlCol="0" anchor="ctr">
              <a:sp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r>
                      <a:rPr kumimoji="0" lang="pt-BR" sz="1600" b="1" i="0" u="none" strike="noStrike" kern="0" cap="none" spc="0" normalizeH="0" baseline="0" noProof="0">
                        <a:ln>
                          <a:noFill/>
                        </a:ln>
                        <a:solidFill>
                          <a:sysClr val="windowText" lastClr="000000"/>
                        </a:solidFill>
                        <a:effectLst/>
                        <a:uLnTx/>
                        <a:uFillTx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𝐁𝐃𝐈</m:t>
                    </m:r>
                    <m:r>
                      <a:rPr kumimoji="0" lang="pt-BR" sz="1600" b="1" i="0" u="none" strike="noStrike" kern="0" cap="none" spc="0" normalizeH="0" baseline="0" noProof="0">
                        <a:ln>
                          <a:noFill/>
                        </a:ln>
                        <a:solidFill>
                          <a:sysClr val="windowText" lastClr="000000"/>
                        </a:solidFill>
                        <a:effectLst/>
                        <a:uLnTx/>
                        <a:uFillTx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 </m:t>
                    </m:r>
                    <m:f>
                      <m:fPr>
                        <m:ctrlPr>
                          <a:rPr kumimoji="0" lang="pt-BR" sz="16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kumimoji="0" lang="pt-BR" sz="16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(</m:t>
                        </m:r>
                        <m:r>
                          <a:rPr kumimoji="0" lang="pt-BR" sz="16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𝟏</m:t>
                        </m:r>
                        <m:r>
                          <a:rPr kumimoji="0" lang="pt-BR" sz="16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kumimoji="0" lang="pt-BR" sz="16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𝑨𝑪</m:t>
                        </m:r>
                        <m:r>
                          <a:rPr kumimoji="0" lang="pt-BR" sz="16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kumimoji="0" lang="pt-BR" sz="16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𝑺</m:t>
                        </m:r>
                        <m:r>
                          <a:rPr kumimoji="0" lang="pt-BR" sz="16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kumimoji="0" lang="pt-BR" sz="16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𝑹</m:t>
                        </m:r>
                        <m:r>
                          <a:rPr kumimoji="0" lang="pt-BR" sz="16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kumimoji="0" lang="pt-BR" sz="16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𝑮</m:t>
                        </m:r>
                        <m:r>
                          <a:rPr kumimoji="0" lang="pt-BR" sz="16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)(</m:t>
                        </m:r>
                        <m:r>
                          <a:rPr kumimoji="0" lang="pt-BR" sz="16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𝟏</m:t>
                        </m:r>
                        <m:r>
                          <a:rPr kumimoji="0" lang="pt-BR" sz="16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kumimoji="0" lang="pt-BR" sz="16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𝑫𝑭</m:t>
                        </m:r>
                        <m:r>
                          <a:rPr kumimoji="0" lang="pt-BR" sz="16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)(</m:t>
                        </m:r>
                        <m:r>
                          <a:rPr kumimoji="0" lang="pt-BR" sz="16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𝟏</m:t>
                        </m:r>
                        <m:r>
                          <a:rPr kumimoji="0" lang="pt-BR" sz="16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kumimoji="0" lang="pt-BR" sz="16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𝑳</m:t>
                        </m:r>
                        <m:r>
                          <a:rPr kumimoji="0" lang="pt-BR" sz="16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</m:t>
                        </m:r>
                      </m:num>
                      <m:den>
                        <m:r>
                          <a:rPr kumimoji="0" lang="pt-BR" sz="16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(</m:t>
                        </m:r>
                        <m:r>
                          <a:rPr kumimoji="0" lang="pt-BR" sz="16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𝟏</m:t>
                        </m:r>
                        <m:r>
                          <a:rPr kumimoji="0" lang="pt-BR" sz="16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kumimoji="0" lang="pt-BR" sz="16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𝑰</m:t>
                        </m:r>
                        <m:r>
                          <a:rPr kumimoji="0" lang="pt-BR" sz="16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</m:t>
                        </m:r>
                      </m:den>
                    </m:f>
                    <m:r>
                      <a:rPr kumimoji="0" lang="pt-BR" sz="1600" b="1" i="1" u="none" strike="noStrike" kern="0" cap="none" spc="0" normalizeH="0" baseline="0" noProof="0">
                        <a:ln>
                          <a:noFill/>
                        </a:ln>
                        <a:solidFill>
                          <a:sysClr val="windowText" lastClr="000000"/>
                        </a:solidFill>
                        <a:effectLst/>
                        <a:uLnTx/>
                        <a:uFillTx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−</m:t>
                    </m:r>
                    <m:r>
                      <a:rPr kumimoji="0" lang="pt-BR" sz="1600" b="1" i="1" u="none" strike="noStrike" kern="0" cap="none" spc="0" normalizeH="0" baseline="0" noProof="0">
                        <a:ln>
                          <a:noFill/>
                        </a:ln>
                        <a:solidFill>
                          <a:sysClr val="windowText" lastClr="000000"/>
                        </a:solidFill>
                        <a:effectLst/>
                        <a:uLnTx/>
                        <a:uFillTx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𝟏</m:t>
                    </m:r>
                  </m:oMath>
                </m:oMathPara>
              </a14:m>
              <a:endParaRPr kumimoji="0" lang="pt-BR" sz="16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</xdr:txBody>
        </xdr:sp>
      </mc:Choice>
      <mc:Fallback xmlns="">
        <xdr:sp macro="" textlink="">
          <xdr:nvSpPr>
            <xdr:cNvPr id="2" name="CaixaDeTexto 1">
              <a:extLst>
                <a:ext uri="{FF2B5EF4-FFF2-40B4-BE49-F238E27FC236}">
                  <a16:creationId xmlns:a16="http://schemas.microsoft.com/office/drawing/2014/main" id="{00000000-0008-0000-0300-000003000000}"/>
                </a:ext>
              </a:extLst>
            </xdr:cNvPr>
            <xdr:cNvSpPr txBox="1"/>
          </xdr:nvSpPr>
          <xdr:spPr>
            <a:xfrm>
              <a:off x="152399" y="11303745"/>
              <a:ext cx="5695951" cy="512704"/>
            </a:xfrm>
            <a:prstGeom prst="rect">
              <a:avLst/>
            </a:prstGeom>
            <a:noFill/>
            <a:ln>
              <a:noFill/>
            </a:ln>
            <a:effectLst/>
          </xdr:spPr>
          <xdr:txBody>
            <a:bodyPr vertOverflow="clip" horzOverflow="clip" wrap="square" lIns="0" tIns="0" rIns="0" bIns="0" rtlCol="0" anchor="ctr">
              <a:sp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pt-BR" sz="16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mbria Math" panose="02040503050406030204" pitchFamily="18" charset="0"/>
                  <a:ea typeface="+mn-ea"/>
                  <a:cs typeface="+mn-cs"/>
                </a:rPr>
                <a:t>𝐁𝐃𝐈=  ((𝟏+𝑨𝑪+𝑺+𝑹+𝑮)(𝟏+𝑫𝑭)(𝟏+𝑳))/((𝟏+𝑰))−𝟏</a:t>
              </a:r>
              <a:endParaRPr kumimoji="0" lang="pt-BR" sz="16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</xdr:txBody>
        </xdr:sp>
      </mc:Fallback>
    </mc:AlternateContent>
    <xdr:clientData/>
  </xdr:oneCellAnchor>
  <xdr:twoCellAnchor editAs="oneCell">
    <xdr:from>
      <xdr:col>0</xdr:col>
      <xdr:colOff>8283</xdr:colOff>
      <xdr:row>1</xdr:row>
      <xdr:rowOff>2</xdr:rowOff>
    </xdr:from>
    <xdr:to>
      <xdr:col>3</xdr:col>
      <xdr:colOff>1540566</xdr:colOff>
      <xdr:row>3</xdr:row>
      <xdr:rowOff>32436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3" y="542927"/>
          <a:ext cx="2675283" cy="6924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3</xdr:col>
      <xdr:colOff>9525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AB479E-6C23-4A3E-89BE-FDC42E147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2865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COPASA%202012\COPASA%202012\CODEVASF%20-%20ROSE\JANEIRO\LIGACOES%20INTRADOMICILIARES%20-%20BOM%20DESPACH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50\PROCESSOS%20-%20EM%20AN&#193;LISE\PRA&#199;A%20DO%20IPANEMA\Orcament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Prefeitura%20de%20Igaratinga\Obras\pra&#231;a%20de%20Antunes\BOLETIM%20MEDI&#199;&#195;O%20PRA&#199;A%20IGARATINGA%2006_07_201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uisf\Desktop\MC%20ITAC%2004-05-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utura"/>
      <sheetName val="Orçamento Sintético"/>
      <sheetName val="Orçamento Analítico"/>
      <sheetName val="Cronograma"/>
      <sheetName val="BDI - SERVIÇOS"/>
      <sheetName val="BDI - MAT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CRONOGRAMA FÍSICO-FINANCEIRO</v>
          </cell>
        </row>
        <row r="4">
          <cell r="A4" t="str">
            <v>BOM DESPACHO - MG</v>
          </cell>
        </row>
        <row r="5">
          <cell r="A5" t="str">
            <v>OBRA: LIGAÇÕES INTRADOMICILIARES -  BOM DESPACHO</v>
          </cell>
        </row>
        <row r="7">
          <cell r="A7" t="str">
            <v>Item</v>
          </cell>
          <cell r="B7" t="str">
            <v>Discriminação dos Serviços</v>
          </cell>
          <cell r="C7" t="str">
            <v>Peso    %</v>
          </cell>
          <cell r="D7" t="str">
            <v>Vl. das Obras/ Serviços (R$)</v>
          </cell>
          <cell r="E7" t="str">
            <v>Mês 01</v>
          </cell>
          <cell r="G7" t="str">
            <v>Mês 02</v>
          </cell>
          <cell r="I7" t="str">
            <v>Mês 03</v>
          </cell>
          <cell r="K7" t="str">
            <v>TOTAL</v>
          </cell>
        </row>
        <row r="8">
          <cell r="E8" t="str">
            <v>%</v>
          </cell>
          <cell r="F8" t="str">
            <v>R$</v>
          </cell>
          <cell r="G8" t="str">
            <v>%</v>
          </cell>
          <cell r="H8" t="str">
            <v>R$</v>
          </cell>
          <cell r="I8" t="str">
            <v>%</v>
          </cell>
          <cell r="J8" t="str">
            <v>R$</v>
          </cell>
          <cell r="K8" t="str">
            <v>%</v>
          </cell>
          <cell r="L8" t="str">
            <v>R$</v>
          </cell>
        </row>
        <row r="9">
          <cell r="A9" t="str">
            <v>01</v>
          </cell>
          <cell r="B9" t="str">
            <v>ITENS DE RATEIO</v>
          </cell>
          <cell r="C9">
            <v>0.44727697568639729</v>
          </cell>
          <cell r="D9">
            <v>109012.86</v>
          </cell>
        </row>
        <row r="11">
          <cell r="A11" t="str">
            <v>02</v>
          </cell>
          <cell r="B11" t="str">
            <v>LIGAÇÕES INTRADOMICILIARES</v>
          </cell>
          <cell r="C11">
            <v>0.39678607613288958</v>
          </cell>
          <cell r="D11">
            <v>96706.934000000008</v>
          </cell>
        </row>
        <row r="13">
          <cell r="A13" t="str">
            <v>03</v>
          </cell>
          <cell r="B13" t="str">
            <v>LIGAÇÕES DOMICILIARES</v>
          </cell>
          <cell r="C13">
            <v>0.15593694818071324</v>
          </cell>
          <cell r="D13">
            <v>38005.829999999994</v>
          </cell>
        </row>
        <row r="16">
          <cell r="A16" t="str">
            <v>TOTAL</v>
          </cell>
          <cell r="B16" t="str">
            <v>SIMPLES</v>
          </cell>
        </row>
        <row r="17">
          <cell r="B17" t="str">
            <v>ACUMULADO</v>
          </cell>
          <cell r="C17">
            <v>1</v>
          </cell>
          <cell r="D17">
            <v>243725.62399999998</v>
          </cell>
        </row>
      </sheetData>
      <sheetData sheetId="4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"/>
      <sheetName val="MEMÓRIA DE CÁLCULO"/>
      <sheetName val="COMPOSIÇÃO"/>
      <sheetName val="CRONOGRAMA"/>
      <sheetName val="BDI (24,73%)"/>
      <sheetName val="Mapa de apuração  de preços"/>
      <sheetName val="DADOS"/>
      <sheetName val="BM"/>
    </sheetNames>
    <sheetDataSet>
      <sheetData sheetId="0">
        <row r="13">
          <cell r="E13">
            <v>0.24729999999999999</v>
          </cell>
        </row>
        <row r="189">
          <cell r="J189">
            <v>1600518.6103711866</v>
          </cell>
        </row>
      </sheetData>
      <sheetData sheetId="1"/>
      <sheetData sheetId="2"/>
      <sheetData sheetId="3"/>
      <sheetData sheetId="4"/>
      <sheetData sheetId="5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BM"/>
      <sheetName val="Plan1"/>
    </sheetNames>
    <sheetDataSet>
      <sheetData sheetId="0">
        <row r="33">
          <cell r="A33" t="str">
            <v>Empreitada Preço Global</v>
          </cell>
        </row>
      </sheetData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NTITATIVOS"/>
      <sheetName val="calcamento-pro-municipio"/>
      <sheetName val="cronograma ff"/>
      <sheetName val="Modelo Planilha Orcamentaria"/>
      <sheetName val="DIVISAO RECURSO"/>
      <sheetName val="PLANILHA ORÇAMENTÁRIA"/>
      <sheetName val="MEMÓRIA DE CÁLCULO "/>
      <sheetName val="CRONOGRAMA FÍSICO FINANCEIRO"/>
      <sheetName val="MEMORI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EACF42D-EEA2-424A-A3DE-E1215828B7E9}">
  <we:reference id="wa200009404" version="1.0.0.8" store="pt-BR" storeType="OMEX"/>
  <we:alternateReferences>
    <we:reference id="WA200009404" version="1.0.0.8" store="" storeType="OMEX"/>
  </we:alternateReferences>
  <we:properties>
    <we:property name="claude.fileId" value="&quot;f976aedd-9908-4bc8-b118-5f147a569257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32"/>
  <sheetViews>
    <sheetView topLeftCell="A84" zoomScale="115" zoomScaleNormal="115" workbookViewId="0">
      <selection activeCell="B175" sqref="B175:J175"/>
    </sheetView>
  </sheetViews>
  <sheetFormatPr defaultColWidth="8.85546875" defaultRowHeight="15" customHeight="1" x14ac:dyDescent="0.2"/>
  <cols>
    <col min="1" max="1" width="2.7109375" style="1" customWidth="1"/>
    <col min="2" max="2" width="9" style="4" customWidth="1"/>
    <col min="3" max="3" width="15.85546875" style="4" bestFit="1" customWidth="1"/>
    <col min="4" max="4" width="12.85546875" style="149" customWidth="1"/>
    <col min="5" max="5" width="77.28515625" style="16" bestFit="1" customWidth="1"/>
    <col min="6" max="6" width="9.7109375" style="8" bestFit="1" customWidth="1"/>
    <col min="7" max="7" width="8.5703125" style="4" customWidth="1"/>
    <col min="8" max="8" width="16.140625" style="40" customWidth="1"/>
    <col min="9" max="9" width="17.140625" style="40" bestFit="1" customWidth="1"/>
    <col min="10" max="10" width="18.7109375" style="40" customWidth="1"/>
    <col min="11" max="11" width="18.140625" style="1" customWidth="1"/>
    <col min="12" max="12" width="16.42578125" style="1" customWidth="1"/>
    <col min="13" max="13" width="8.85546875" style="1"/>
    <col min="14" max="14" width="19.85546875" style="1" customWidth="1"/>
    <col min="15" max="15" width="17.85546875" style="1" customWidth="1"/>
    <col min="16" max="16" width="17.7109375" style="1" customWidth="1"/>
    <col min="17" max="16384" width="8.85546875" style="1"/>
  </cols>
  <sheetData>
    <row r="1" spans="1:20" ht="15" customHeight="1" x14ac:dyDescent="0.25">
      <c r="B1" s="60"/>
      <c r="C1" s="60"/>
      <c r="D1" s="140"/>
      <c r="E1" s="83"/>
      <c r="F1" s="84"/>
      <c r="G1" s="60"/>
      <c r="H1" s="85"/>
      <c r="I1" s="85"/>
      <c r="J1" s="85"/>
      <c r="N1"/>
    </row>
    <row r="2" spans="1:20" ht="15" customHeight="1" x14ac:dyDescent="0.2">
      <c r="A2" s="64"/>
      <c r="B2" s="68"/>
      <c r="C2" s="70"/>
      <c r="D2" s="197" t="s">
        <v>56</v>
      </c>
      <c r="E2" s="197"/>
      <c r="F2" s="197"/>
      <c r="G2" s="197"/>
      <c r="H2" s="197"/>
      <c r="I2" s="197"/>
      <c r="J2" s="197"/>
      <c r="K2" s="79"/>
    </row>
    <row r="3" spans="1:20" ht="15" customHeight="1" x14ac:dyDescent="0.2">
      <c r="A3" s="64"/>
      <c r="B3" s="52"/>
      <c r="C3" s="71"/>
      <c r="D3" s="198"/>
      <c r="E3" s="198"/>
      <c r="F3" s="198"/>
      <c r="G3" s="198"/>
      <c r="H3" s="198"/>
      <c r="I3" s="198"/>
      <c r="J3" s="198"/>
      <c r="K3" s="79"/>
    </row>
    <row r="4" spans="1:20" ht="15" customHeight="1" x14ac:dyDescent="0.2">
      <c r="A4" s="64"/>
      <c r="B4" s="52"/>
      <c r="C4" s="71"/>
      <c r="D4" s="141" t="s">
        <v>21</v>
      </c>
      <c r="E4" s="211" t="s">
        <v>129</v>
      </c>
      <c r="F4" s="212"/>
      <c r="G4" s="212"/>
      <c r="H4" s="212"/>
      <c r="I4" s="212"/>
      <c r="J4" s="212"/>
      <c r="K4" s="79"/>
    </row>
    <row r="5" spans="1:20" ht="15" customHeight="1" x14ac:dyDescent="0.2">
      <c r="A5" s="64"/>
      <c r="B5" s="52"/>
      <c r="C5" s="71"/>
      <c r="D5" s="142" t="s">
        <v>23</v>
      </c>
      <c r="E5" s="209" t="s">
        <v>1973</v>
      </c>
      <c r="F5" s="210"/>
      <c r="G5" s="210"/>
      <c r="H5" s="210"/>
      <c r="I5" s="210"/>
      <c r="J5" s="210"/>
      <c r="K5" s="79"/>
    </row>
    <row r="6" spans="1:20" ht="15" customHeight="1" x14ac:dyDescent="0.2">
      <c r="A6" s="64"/>
      <c r="B6" s="52"/>
      <c r="C6" s="71"/>
      <c r="D6" s="141" t="s">
        <v>22</v>
      </c>
      <c r="E6" s="207">
        <v>2026032959</v>
      </c>
      <c r="F6" s="208"/>
      <c r="G6" s="208"/>
      <c r="H6" s="208"/>
      <c r="I6" s="208"/>
      <c r="J6" s="208"/>
      <c r="K6" s="79"/>
    </row>
    <row r="7" spans="1:20" ht="15" customHeight="1" x14ac:dyDescent="0.2">
      <c r="A7" s="64"/>
      <c r="B7" s="52"/>
      <c r="C7" s="71"/>
      <c r="D7" s="143" t="s">
        <v>24</v>
      </c>
      <c r="E7" s="199" t="s">
        <v>1974</v>
      </c>
      <c r="F7" s="200"/>
      <c r="G7" s="200"/>
      <c r="H7" s="200"/>
      <c r="I7" s="200"/>
      <c r="J7" s="200"/>
      <c r="K7" s="79"/>
    </row>
    <row r="8" spans="1:20" ht="30.75" customHeight="1" x14ac:dyDescent="0.2">
      <c r="A8" s="64"/>
      <c r="B8" s="52"/>
      <c r="C8" s="71"/>
      <c r="D8" s="203" t="s">
        <v>25</v>
      </c>
      <c r="E8" s="205" t="s">
        <v>4522</v>
      </c>
      <c r="F8" s="206"/>
      <c r="G8" s="206"/>
      <c r="H8" s="206"/>
      <c r="I8" s="206"/>
      <c r="J8" s="206"/>
      <c r="K8" s="79"/>
    </row>
    <row r="9" spans="1:20" ht="15" customHeight="1" x14ac:dyDescent="0.2">
      <c r="A9" s="64"/>
      <c r="B9" s="52"/>
      <c r="C9" s="71"/>
      <c r="D9" s="204"/>
      <c r="E9" s="201" t="s">
        <v>4523</v>
      </c>
      <c r="F9" s="202"/>
      <c r="G9" s="202"/>
      <c r="H9" s="202"/>
      <c r="I9" s="202"/>
      <c r="J9" s="202"/>
      <c r="K9" s="79"/>
    </row>
    <row r="10" spans="1:20" ht="15" customHeight="1" x14ac:dyDescent="0.2">
      <c r="A10" s="64"/>
      <c r="B10" s="52"/>
      <c r="C10" s="71"/>
      <c r="D10" s="143" t="s">
        <v>26</v>
      </c>
      <c r="E10" s="213">
        <v>46240</v>
      </c>
      <c r="F10" s="214"/>
      <c r="G10" s="214"/>
      <c r="H10" s="214"/>
      <c r="I10" s="214"/>
      <c r="J10" s="214"/>
      <c r="K10" s="79"/>
    </row>
    <row r="11" spans="1:20" ht="15" customHeight="1" x14ac:dyDescent="0.2">
      <c r="A11" s="64"/>
      <c r="B11" s="69"/>
      <c r="C11" s="72"/>
      <c r="D11" s="144" t="s">
        <v>18</v>
      </c>
      <c r="E11" s="215">
        <v>0.23830000000000001</v>
      </c>
      <c r="F11" s="216"/>
      <c r="G11" s="216"/>
      <c r="H11" s="216"/>
      <c r="I11" s="216"/>
      <c r="J11" s="216"/>
      <c r="K11" s="79"/>
    </row>
    <row r="12" spans="1:20" ht="15" customHeight="1" x14ac:dyDescent="0.2">
      <c r="B12" s="217"/>
      <c r="C12" s="217"/>
      <c r="D12" s="217"/>
      <c r="E12" s="217"/>
      <c r="F12" s="217"/>
      <c r="G12" s="217"/>
      <c r="H12" s="217"/>
      <c r="I12" s="217"/>
      <c r="J12" s="217"/>
      <c r="K12" s="39" t="s">
        <v>62</v>
      </c>
      <c r="L12" s="39"/>
    </row>
    <row r="13" spans="1:20" ht="18" customHeight="1" x14ac:dyDescent="0.2">
      <c r="A13" s="64"/>
      <c r="B13" s="101" t="s">
        <v>1</v>
      </c>
      <c r="C13" s="102" t="s">
        <v>19</v>
      </c>
      <c r="D13" s="145" t="s">
        <v>20</v>
      </c>
      <c r="E13" s="103" t="s">
        <v>2</v>
      </c>
      <c r="F13" s="104" t="s">
        <v>3</v>
      </c>
      <c r="G13" s="105" t="s">
        <v>4</v>
      </c>
      <c r="H13" s="106" t="s">
        <v>5</v>
      </c>
      <c r="I13" s="106" t="s">
        <v>6</v>
      </c>
      <c r="J13" s="106" t="s">
        <v>7</v>
      </c>
      <c r="K13" s="79"/>
    </row>
    <row r="14" spans="1:20" ht="18" customHeight="1" x14ac:dyDescent="0.2">
      <c r="A14" s="64"/>
      <c r="B14" s="86">
        <v>1</v>
      </c>
      <c r="C14" s="73" t="s">
        <v>9</v>
      </c>
      <c r="D14" s="146">
        <v>20000</v>
      </c>
      <c r="E14" s="193" t="s">
        <v>158</v>
      </c>
      <c r="F14" s="193"/>
      <c r="G14" s="193"/>
      <c r="H14" s="193"/>
      <c r="I14" s="193"/>
      <c r="J14" s="194"/>
      <c r="K14" s="79"/>
    </row>
    <row r="15" spans="1:20" ht="36" customHeight="1" x14ac:dyDescent="0.2">
      <c r="A15" s="64"/>
      <c r="B15" s="55" t="s">
        <v>44</v>
      </c>
      <c r="C15" s="6" t="s">
        <v>8</v>
      </c>
      <c r="D15" s="126" t="s">
        <v>342</v>
      </c>
      <c r="E15" s="7" t="str">
        <f>IF($D15="","",IFERROR(TRIM(_xlfn.XLOOKUP(TRIM($D15),Goinfra!$Y$8:$Y$2059,Goinfra!$C$8:$C$2059)),"Código não encontrado"))</f>
        <v>PLACA DE OBRA PLOTADA EM CHAPA METÁLICA 26 , AFIXADA EM CAVALETES DE MADEIRA DE LEI (VIGOTAS 6X12CM) - PADRÃO GOINFRA</v>
      </c>
      <c r="F15" s="5">
        <f>'MEMÓRIA DE CÁLCULO'!E16</f>
        <v>4.5</v>
      </c>
      <c r="G15" s="5" t="str">
        <f>IF($D15="","",IFERROR(TRIM(_xlfn.XLOOKUP(TRIM($D15),Goinfra!$Y$8:$Y$2059,Goinfra!$P$8:$P$2059)),""))</f>
        <v>m2</v>
      </c>
      <c r="H15" s="42">
        <f>IF($D15="","",IFERROR(VALUE(_xlfn.XLOOKUP(TRIM($D15),Goinfra!$Y$8:$Y$2059,Goinfra!$R$8:$R$2059)),0))</f>
        <v>415.15</v>
      </c>
      <c r="I15" s="41">
        <f>IF($D15="","",IFERROR(VALUE(_xlfn.XLOOKUP(TRIM($D15),Goinfra!$Y$8:$Y$2059,Goinfra!$U$8:$U$2059)),0))</f>
        <v>4.24</v>
      </c>
      <c r="J15" s="74">
        <f>F15*(H15+I15)</f>
        <v>1887.2549999999999</v>
      </c>
      <c r="K15" s="81"/>
      <c r="L15" s="38"/>
      <c r="M15" s="38"/>
      <c r="N15" s="38"/>
      <c r="O15" s="38"/>
      <c r="P15" s="38"/>
      <c r="Q15" s="38"/>
      <c r="R15" s="38"/>
      <c r="S15" s="38"/>
      <c r="T15" s="38"/>
    </row>
    <row r="16" spans="1:20" ht="18" customHeight="1" x14ac:dyDescent="0.2">
      <c r="A16" s="64"/>
      <c r="B16" s="55" t="s">
        <v>58</v>
      </c>
      <c r="C16" s="6" t="s">
        <v>8</v>
      </c>
      <c r="D16" s="126" t="s">
        <v>174</v>
      </c>
      <c r="E16" s="7" t="str">
        <f>IF($D16="","",IFERROR(TRIM(_xlfn.XLOOKUP(TRIM($D16),Goinfra!$Y$8:$Y$2059,Goinfra!$C$8:$C$2059)),"Código não encontrado"))</f>
        <v>LIMPEZA MECÂNICA DE TERRENO</v>
      </c>
      <c r="F16" s="5">
        <f>'MEMÓRIA DE CÁLCULO'!E20</f>
        <v>53.77</v>
      </c>
      <c r="G16" s="5" t="str">
        <f>IF($D16="","",IFERROR(TRIM(_xlfn.XLOOKUP(TRIM($D16),Goinfra!$Y$8:$Y$2059,Goinfra!$P$8:$P$2059)),""))</f>
        <v>m2</v>
      </c>
      <c r="H16" s="42">
        <f>IF($D16="","",IFERROR(VALUE(_xlfn.XLOOKUP(TRIM($D16),Goinfra!$Y$8:$Y$2059,Goinfra!$R$8:$R$2059)),0))</f>
        <v>0.26</v>
      </c>
      <c r="I16" s="41">
        <f>IF($D16="","",IFERROR(VALUE(_xlfn.XLOOKUP(TRIM($D16),Goinfra!$Y$8:$Y$2059,Goinfra!$U$8:$U$2059)),0))</f>
        <v>0</v>
      </c>
      <c r="J16" s="74">
        <f t="shared" ref="J16:J21" si="0">F16*(H16+I16)</f>
        <v>13.980200000000002</v>
      </c>
      <c r="K16" s="81"/>
      <c r="L16" s="38"/>
      <c r="M16" s="38"/>
      <c r="N16" s="38"/>
      <c r="O16" s="38"/>
      <c r="P16" s="38"/>
      <c r="Q16" s="38"/>
      <c r="R16" s="38"/>
      <c r="S16" s="38"/>
      <c r="T16" s="38"/>
    </row>
    <row r="17" spans="1:20" ht="45" customHeight="1" x14ac:dyDescent="0.2">
      <c r="A17" s="64"/>
      <c r="B17" s="55" t="s">
        <v>45</v>
      </c>
      <c r="C17" s="6" t="s">
        <v>8</v>
      </c>
      <c r="D17" s="126" t="s">
        <v>1806</v>
      </c>
      <c r="E17" s="7" t="str">
        <f>IF($D17="","",IFERROR(TRIM(_xlfn.XLOOKUP(TRIM($D17),Goinfra!$Y$8:$Y$2059,Goinfra!$C$8:$C$2059)),"Código não encontrado"))</f>
        <v>LOCAÇÃO DE CONTAINER SEM REVESTIMENTO INTERNO PARA ALMOXARIFADO / DEPÓSITO 6,00 X 2,40 M, INCLUSIVE MOBILIÁRIO (EXCLUSO MOBILIZAÇÃO / DESMOBILIZAÇÃO)</v>
      </c>
      <c r="F17" s="5">
        <f>'MEMÓRIA DE CÁLCULO'!E23</f>
        <v>2</v>
      </c>
      <c r="G17" s="5" t="str">
        <f>IF($D17="","",IFERROR(TRIM(_xlfn.XLOOKUP(TRIM($D17),Goinfra!$Y$8:$Y$2059,Goinfra!$P$8:$P$2059)),""))</f>
        <v>MÊS</v>
      </c>
      <c r="H17" s="42">
        <f>IF($D17="","",IFERROR(VALUE(_xlfn.XLOOKUP(TRIM($D17),Goinfra!$Y$8:$Y$2059,Goinfra!$R$8:$R$2059)),0))</f>
        <v>1136.18</v>
      </c>
      <c r="I17" s="41">
        <f>IF($D17="","",IFERROR(VALUE(_xlfn.XLOOKUP(TRIM($D17),Goinfra!$Y$8:$Y$2059,Goinfra!$U$8:$U$2059)),0))</f>
        <v>0</v>
      </c>
      <c r="J17" s="74">
        <f t="shared" si="0"/>
        <v>2272.36</v>
      </c>
      <c r="K17" s="81"/>
      <c r="L17" s="38"/>
      <c r="M17" s="38"/>
      <c r="N17" s="38"/>
      <c r="O17" s="38"/>
      <c r="P17" s="38"/>
      <c r="Q17" s="38"/>
      <c r="R17" s="38"/>
      <c r="S17" s="38"/>
      <c r="T17" s="38"/>
    </row>
    <row r="18" spans="1:20" ht="36" customHeight="1" x14ac:dyDescent="0.2">
      <c r="A18" s="64"/>
      <c r="B18" s="55" t="s">
        <v>46</v>
      </c>
      <c r="C18" s="6" t="s">
        <v>8</v>
      </c>
      <c r="D18" s="126" t="s">
        <v>181</v>
      </c>
      <c r="E18" s="7" t="str">
        <f>IF($D18="","",IFERROR(TRIM(_xlfn.XLOOKUP(TRIM($D18),Goinfra!$Y$8:$Y$2059,Goinfra!$C$8:$C$2059)),"Código não encontrado"))</f>
        <v>LOCAÇÃO DA OBRA, EXECUÇÃO DE GABARITO SEM REAPROVEITAMENTO, INCLUSO PINTURA (FACE INTERNA DO RIPÃO 15CM) E PIQUETE COM TESTEMUNHA</v>
      </c>
      <c r="F18" s="5">
        <f>'MEMÓRIA DE CÁLCULO'!E26</f>
        <v>28.200000000000003</v>
      </c>
      <c r="G18" s="5" t="str">
        <f>IF($D18="","",IFERROR(TRIM(_xlfn.XLOOKUP(TRIM($D18),Goinfra!$Y$8:$Y$2059,Goinfra!$P$8:$P$2059)),""))</f>
        <v>m2</v>
      </c>
      <c r="H18" s="42">
        <f>IF($D18="","",IFERROR(VALUE(_xlfn.XLOOKUP(TRIM($D18),Goinfra!$Y$8:$Y$2059,Goinfra!$R$8:$R$2059)),0))</f>
        <v>4.0199999999999996</v>
      </c>
      <c r="I18" s="41">
        <f>IF($D18="","",IFERROR(VALUE(_xlfn.XLOOKUP(TRIM($D18),Goinfra!$Y$8:$Y$2059,Goinfra!$U$8:$U$2059)),0))</f>
        <v>2.16</v>
      </c>
      <c r="J18" s="74">
        <f t="shared" si="0"/>
        <v>174.27600000000001</v>
      </c>
      <c r="K18" s="81"/>
      <c r="L18" s="38"/>
      <c r="M18" s="38"/>
      <c r="N18" s="38"/>
      <c r="O18" s="38"/>
      <c r="P18" s="38"/>
      <c r="Q18" s="38"/>
      <c r="R18" s="38"/>
      <c r="S18" s="38"/>
      <c r="T18" s="38"/>
    </row>
    <row r="19" spans="1:20" ht="36" customHeight="1" x14ac:dyDescent="0.2">
      <c r="A19" s="64"/>
      <c r="B19" s="55" t="s">
        <v>47</v>
      </c>
      <c r="C19" s="6" t="s">
        <v>8</v>
      </c>
      <c r="D19" s="126" t="s">
        <v>180</v>
      </c>
      <c r="E19" s="7" t="str">
        <f>IF($D19="","",IFERROR(TRIM(_xlfn.XLOOKUP(TRIM($D19),Goinfra!$Y$8:$Y$2059,Goinfra!$C$8:$C$2059)),"Código não encontrado"))</f>
        <v>TAPUME EM CHAPA COMPENSADA RESINADA 6MM COM PORTÕES E FERRAGENS - PADRÃO GOINFRA</v>
      </c>
      <c r="F19" s="5">
        <f>'MEMÓRIA DE CÁLCULO'!E29</f>
        <v>19</v>
      </c>
      <c r="G19" s="5" t="str">
        <f>IF($D19="","",IFERROR(TRIM(_xlfn.XLOOKUP(TRIM($D19),Goinfra!$Y$8:$Y$2059,Goinfra!$P$8:$P$2059)),""))</f>
        <v>m2</v>
      </c>
      <c r="H19" s="42">
        <f>IF($D19="","",IFERROR(VALUE(_xlfn.XLOOKUP(TRIM($D19),Goinfra!$Y$8:$Y$2059,Goinfra!$R$8:$R$2059)),0))</f>
        <v>55.61</v>
      </c>
      <c r="I19" s="41">
        <f>IF($D19="","",IFERROR(VALUE(_xlfn.XLOOKUP(TRIM($D19),Goinfra!$Y$8:$Y$2059,Goinfra!$U$8:$U$2059)),0))</f>
        <v>23.1</v>
      </c>
      <c r="J19" s="74">
        <f t="shared" si="0"/>
        <v>1495.4900000000002</v>
      </c>
      <c r="K19" s="168"/>
      <c r="L19" s="38"/>
      <c r="M19" s="38"/>
      <c r="N19" s="38"/>
      <c r="O19" s="38"/>
      <c r="P19" s="38"/>
      <c r="Q19" s="38"/>
      <c r="R19" s="38"/>
      <c r="S19" s="38"/>
      <c r="T19" s="38"/>
    </row>
    <row r="20" spans="1:20" ht="36" customHeight="1" x14ac:dyDescent="0.2">
      <c r="A20" s="64"/>
      <c r="B20" s="55" t="s">
        <v>48</v>
      </c>
      <c r="C20" s="6" t="s">
        <v>8</v>
      </c>
      <c r="D20" s="126" t="s">
        <v>348</v>
      </c>
      <c r="E20" s="7" t="str">
        <f>IF($D20="","",IFERROR(TRIM(_xlfn.XLOOKUP(TRIM($D20),Goinfra!$Y$8:$Y$2059,Goinfra!$C$8:$C$2059)),"Código não encontrado"))</f>
        <v>FERRAMENTAS ELÉTRICAS, EQUIPAMENTOS E MATERIAL DE LIMPEZA PERMANENTE DA OBRA - ÁREAS EDIFICADAS/COBERTAS/FECHADAS</v>
      </c>
      <c r="F20" s="5">
        <f>'MEMÓRIA DE CÁLCULO'!E32</f>
        <v>28.200000000000003</v>
      </c>
      <c r="G20" s="5" t="str">
        <f>IF($D20="","",IFERROR(TRIM(_xlfn.XLOOKUP(TRIM($D20),Goinfra!$Y$8:$Y$2059,Goinfra!$P$8:$P$2059)),""))</f>
        <v>m2</v>
      </c>
      <c r="H20" s="42">
        <f>IF($D20="","",IFERROR(VALUE(_xlfn.XLOOKUP(TRIM($D20),Goinfra!$Y$8:$Y$2059,Goinfra!$R$8:$R$2059)),0))</f>
        <v>2.57</v>
      </c>
      <c r="I20" s="41">
        <f>IF($D20="","",IFERROR(VALUE(_xlfn.XLOOKUP(TRIM($D20),Goinfra!$Y$8:$Y$2059,Goinfra!$U$8:$U$2059)),0))</f>
        <v>0</v>
      </c>
      <c r="J20" s="74">
        <f t="shared" si="0"/>
        <v>72.474000000000004</v>
      </c>
      <c r="K20" s="81"/>
      <c r="L20" s="38"/>
      <c r="M20" s="38"/>
      <c r="N20" s="38"/>
      <c r="O20" s="38"/>
      <c r="P20" s="38"/>
      <c r="Q20" s="38"/>
      <c r="R20" s="38"/>
      <c r="S20" s="38"/>
      <c r="T20" s="38"/>
    </row>
    <row r="21" spans="1:20" ht="36" customHeight="1" x14ac:dyDescent="0.2">
      <c r="A21" s="64"/>
      <c r="B21" s="55" t="s">
        <v>73</v>
      </c>
      <c r="C21" s="6" t="s">
        <v>1769</v>
      </c>
      <c r="D21" s="126" t="s">
        <v>1839</v>
      </c>
      <c r="E21" s="7" t="s">
        <v>1840</v>
      </c>
      <c r="F21" s="5">
        <f>'MEMÓRIA DE CÁLCULO'!E35</f>
        <v>1</v>
      </c>
      <c r="G21" s="5" t="s">
        <v>143</v>
      </c>
      <c r="H21" s="195">
        <v>80.45</v>
      </c>
      <c r="I21" s="196"/>
      <c r="J21" s="74">
        <f t="shared" si="0"/>
        <v>80.45</v>
      </c>
      <c r="K21" s="81"/>
      <c r="L21" s="38"/>
      <c r="M21" s="38"/>
      <c r="N21" s="38"/>
      <c r="O21" s="38"/>
      <c r="P21" s="38"/>
      <c r="Q21" s="38"/>
      <c r="R21" s="38"/>
      <c r="S21" s="38"/>
      <c r="T21" s="38"/>
    </row>
    <row r="22" spans="1:20" ht="18" customHeight="1" x14ac:dyDescent="0.2">
      <c r="A22" s="64"/>
      <c r="B22" s="190" t="s">
        <v>27</v>
      </c>
      <c r="C22" s="191"/>
      <c r="D22" s="191"/>
      <c r="E22" s="191"/>
      <c r="F22" s="191"/>
      <c r="G22" s="191"/>
      <c r="H22" s="191"/>
      <c r="I22" s="192"/>
      <c r="J22" s="65">
        <f>SUM(J15:J21)</f>
        <v>5996.2851999999993</v>
      </c>
      <c r="K22" s="80">
        <f>(J22*0.2383)+J22</f>
        <v>7425.1999631599992</v>
      </c>
      <c r="L22" s="38"/>
      <c r="M22" s="38"/>
      <c r="N22" s="38"/>
      <c r="O22" s="38"/>
      <c r="P22" s="38"/>
      <c r="Q22" s="38"/>
      <c r="R22" s="38"/>
      <c r="S22" s="38"/>
      <c r="T22" s="38"/>
    </row>
    <row r="23" spans="1:20" ht="18" customHeight="1" x14ac:dyDescent="0.2">
      <c r="A23" s="64"/>
      <c r="B23" s="101" t="s">
        <v>1</v>
      </c>
      <c r="C23" s="102" t="s">
        <v>19</v>
      </c>
      <c r="D23" s="145" t="s">
        <v>20</v>
      </c>
      <c r="E23" s="103" t="s">
        <v>2</v>
      </c>
      <c r="F23" s="104" t="s">
        <v>3</v>
      </c>
      <c r="G23" s="105" t="s">
        <v>4</v>
      </c>
      <c r="H23" s="106" t="s">
        <v>5</v>
      </c>
      <c r="I23" s="106" t="s">
        <v>6</v>
      </c>
      <c r="J23" s="106" t="s">
        <v>7</v>
      </c>
      <c r="K23" s="79"/>
    </row>
    <row r="24" spans="1:20" ht="18" customHeight="1" x14ac:dyDescent="0.2">
      <c r="A24" s="64"/>
      <c r="B24" s="86">
        <v>2</v>
      </c>
      <c r="C24" s="73" t="s">
        <v>9</v>
      </c>
      <c r="D24" s="146" t="s">
        <v>1811</v>
      </c>
      <c r="E24" s="193" t="s">
        <v>1810</v>
      </c>
      <c r="F24" s="193"/>
      <c r="G24" s="193"/>
      <c r="H24" s="193"/>
      <c r="I24" s="193"/>
      <c r="J24" s="194"/>
      <c r="K24" s="79"/>
    </row>
    <row r="25" spans="1:20" ht="18" customHeight="1" x14ac:dyDescent="0.2">
      <c r="A25" s="64"/>
      <c r="B25" s="55" t="s">
        <v>144</v>
      </c>
      <c r="C25" s="6" t="s">
        <v>8</v>
      </c>
      <c r="D25" s="126" t="s">
        <v>182</v>
      </c>
      <c r="E25" s="7" t="str">
        <f>IF($D25="","",IFERROR(TRIM(_xlfn.XLOOKUP(TRIM($D25),Goinfra!$Y$8:$Y$2059,Goinfra!$C$8:$C$2059)),"Código não encontrado"))</f>
        <v>TRANSPORTE DE ENTULHO EM CAMINHÃO INCLUSO A CARGA MANUAL</v>
      </c>
      <c r="F25" s="5">
        <f>'MEMÓRIA DE CÁLCULO'!E41</f>
        <v>2.6885000000000003</v>
      </c>
      <c r="G25" s="5" t="str">
        <f>IF($D25="","",IFERROR(TRIM(_xlfn.XLOOKUP(TRIM($D25),Goinfra!$Y$8:$Y$2059,Goinfra!$P$8:$P$2059)),""))</f>
        <v>m3</v>
      </c>
      <c r="H25" s="42">
        <f>IF($D25="","",IFERROR(VALUE(_xlfn.XLOOKUP(TRIM($D25),Goinfra!$Y$8:$Y$2059,Goinfra!$R$8:$R$2059)),0))</f>
        <v>44.02</v>
      </c>
      <c r="I25" s="41">
        <f>IF($D25="","",IFERROR(VALUE(_xlfn.XLOOKUP(TRIM($D25),Goinfra!$Y$8:$Y$2059,Goinfra!$U$8:$U$2059)),0))</f>
        <v>14.18</v>
      </c>
      <c r="J25" s="74">
        <f t="shared" ref="J25" si="1">F25*(H25+I25)</f>
        <v>156.47070000000002</v>
      </c>
      <c r="K25" s="81"/>
      <c r="L25" s="38"/>
      <c r="M25" s="38"/>
      <c r="N25" s="38"/>
      <c r="O25" s="38"/>
      <c r="P25" s="38"/>
      <c r="Q25" s="38"/>
      <c r="R25" s="38"/>
      <c r="S25" s="38"/>
      <c r="T25" s="38"/>
    </row>
    <row r="26" spans="1:20" ht="18" customHeight="1" x14ac:dyDescent="0.2">
      <c r="A26" s="64"/>
      <c r="B26" s="55" t="s">
        <v>1842</v>
      </c>
      <c r="C26" s="6" t="s">
        <v>8</v>
      </c>
      <c r="D26" s="126" t="s">
        <v>184</v>
      </c>
      <c r="E26" s="7" t="str">
        <f>IF($D26="","",IFERROR(TRIM(_xlfn.XLOOKUP(TRIM($D26),Goinfra!$Y$8:$Y$2059,Goinfra!$C$8:$C$2059)),"Código não encontrado"))</f>
        <v>TRANSPORTE DE ENTULHO EM CAÇAMBA ESTACIONÁRIA INCLUSO A CARGA MANUAL</v>
      </c>
      <c r="F26" s="5">
        <f>'MEMÓRIA DE CÁLCULO'!E45</f>
        <v>1.9740000000000004</v>
      </c>
      <c r="G26" s="5" t="str">
        <f>IF($D26="","",IFERROR(TRIM(_xlfn.XLOOKUP(TRIM($D26),Goinfra!$Y$8:$Y$2059,Goinfra!$P$8:$P$2059)),""))</f>
        <v>m3</v>
      </c>
      <c r="H26" s="42">
        <f>IF($D26="","",IFERROR(VALUE(_xlfn.XLOOKUP(TRIM($D26),Goinfra!$Y$8:$Y$2059,Goinfra!$R$8:$R$2059)),0))</f>
        <v>100</v>
      </c>
      <c r="I26" s="41">
        <f>IF($D26="","",IFERROR(VALUE(_xlfn.XLOOKUP(TRIM($D26),Goinfra!$Y$8:$Y$2059,Goinfra!$U$8:$U$2059)),0))</f>
        <v>12.8</v>
      </c>
      <c r="J26" s="74">
        <f t="shared" ref="J26:J29" si="2">F26*(H26+I26)</f>
        <v>222.66720000000004</v>
      </c>
      <c r="K26" s="81">
        <f>J26/J30</f>
        <v>0.31478718199089883</v>
      </c>
      <c r="L26" s="38"/>
      <c r="M26" s="38"/>
      <c r="N26" s="38"/>
      <c r="O26" s="38"/>
      <c r="P26" s="38"/>
      <c r="Q26" s="38"/>
      <c r="R26" s="38"/>
      <c r="S26" s="38"/>
      <c r="T26" s="38"/>
    </row>
    <row r="27" spans="1:20" ht="18" customHeight="1" x14ac:dyDescent="0.2">
      <c r="A27" s="64"/>
      <c r="B27" s="55" t="s">
        <v>1845</v>
      </c>
      <c r="C27" s="6" t="s">
        <v>8</v>
      </c>
      <c r="D27" s="126" t="s">
        <v>186</v>
      </c>
      <c r="E27" s="7" t="str">
        <f>IF($D27="","",IFERROR(TRIM(_xlfn.XLOOKUP(TRIM($D27),Goinfra!$Y$8:$Y$2059,Goinfra!$C$8:$C$2059)),"Código não encontrado"))</f>
        <v>MOBILIZAÇÃO DE CONTAINER</v>
      </c>
      <c r="F27" s="5">
        <f>'MEMÓRIA DE CÁLCULO'!E49</f>
        <v>10</v>
      </c>
      <c r="G27" s="5" t="str">
        <f>IF($D27="","",IFERROR(TRIM(_xlfn.XLOOKUP(TRIM($D27),Goinfra!$Y$8:$Y$2059,Goinfra!$P$8:$P$2059)),""))</f>
        <v>UNXKM</v>
      </c>
      <c r="H27" s="42">
        <f>IF($D27="","",IFERROR(VALUE(_xlfn.XLOOKUP(TRIM($D27),Goinfra!$Y$8:$Y$2059,Goinfra!$R$8:$R$2059)),0))</f>
        <v>13.92</v>
      </c>
      <c r="I27" s="41">
        <f>IF($D27="","",IFERROR(VALUE(_xlfn.XLOOKUP(TRIM($D27),Goinfra!$Y$8:$Y$2059,Goinfra!$U$8:$U$2059)),0))</f>
        <v>0</v>
      </c>
      <c r="J27" s="74">
        <f t="shared" si="2"/>
        <v>139.19999999999999</v>
      </c>
      <c r="K27" s="81">
        <f>K26/4</f>
        <v>7.8696795497724709E-2</v>
      </c>
      <c r="L27" s="38"/>
      <c r="M27" s="38"/>
      <c r="N27" s="38"/>
      <c r="O27" s="38"/>
      <c r="P27" s="38"/>
      <c r="Q27" s="38"/>
      <c r="R27" s="38"/>
      <c r="S27" s="38"/>
      <c r="T27" s="38"/>
    </row>
    <row r="28" spans="1:20" ht="18" customHeight="1" x14ac:dyDescent="0.2">
      <c r="A28" s="64"/>
      <c r="B28" s="55" t="s">
        <v>1846</v>
      </c>
      <c r="C28" s="6" t="s">
        <v>8</v>
      </c>
      <c r="D28" s="126" t="s">
        <v>188</v>
      </c>
      <c r="E28" s="7" t="str">
        <f>IF($D28="","",IFERROR(TRIM(_xlfn.XLOOKUP(TRIM($D28),Goinfra!$Y$8:$Y$2059,Goinfra!$C$8:$C$2059)),"Código não encontrado"))</f>
        <v>DESMOBILIZAÇÃO DE CONTAINER</v>
      </c>
      <c r="F28" s="5">
        <f>'MEMÓRIA DE CÁLCULO'!E53</f>
        <v>10</v>
      </c>
      <c r="G28" s="5" t="str">
        <f>IF($D28="","",IFERROR(TRIM(_xlfn.XLOOKUP(TRIM($D28),Goinfra!$Y$8:$Y$2059,Goinfra!$P$8:$P$2059)),""))</f>
        <v>UNXKM</v>
      </c>
      <c r="H28" s="42">
        <f>IF($D28="","",IFERROR(VALUE(_xlfn.XLOOKUP(TRIM($D28),Goinfra!$Y$8:$Y$2059,Goinfra!$R$8:$R$2059)),0))</f>
        <v>13.92</v>
      </c>
      <c r="I28" s="41">
        <f>IF($D28="","",IFERROR(VALUE(_xlfn.XLOOKUP(TRIM($D28),Goinfra!$Y$8:$Y$2059,Goinfra!$U$8:$U$2059)),0))</f>
        <v>0</v>
      </c>
      <c r="J28" s="74">
        <f t="shared" si="2"/>
        <v>139.19999999999999</v>
      </c>
      <c r="K28" s="81">
        <f>J28/J30</f>
        <v>0.19678864122391221</v>
      </c>
      <c r="L28" s="38"/>
      <c r="M28" s="38"/>
      <c r="N28" s="38"/>
      <c r="O28" s="38"/>
      <c r="P28" s="38"/>
      <c r="Q28" s="38"/>
      <c r="R28" s="38"/>
      <c r="S28" s="38"/>
      <c r="T28" s="38"/>
    </row>
    <row r="29" spans="1:20" ht="18" customHeight="1" x14ac:dyDescent="0.2">
      <c r="A29" s="64"/>
      <c r="B29" s="55" t="s">
        <v>1847</v>
      </c>
      <c r="C29" s="6" t="s">
        <v>8</v>
      </c>
      <c r="D29" s="126" t="s">
        <v>189</v>
      </c>
      <c r="E29" s="7" t="str">
        <f>IF($D29="","",IFERROR(TRIM(_xlfn.XLOOKUP(TRIM($D29),Goinfra!$Y$8:$Y$2059,Goinfra!$C$8:$C$2059)),"Código não encontrado"))</f>
        <v>CARGA, MANOBRA E DESCARGA DE CONTAINER</v>
      </c>
      <c r="F29" s="5">
        <f>'MEMÓRIA DE CÁLCULO'!E56</f>
        <v>1</v>
      </c>
      <c r="G29" s="5" t="str">
        <f>IF($D29="","",IFERROR(TRIM(_xlfn.XLOOKUP(TRIM($D29),Goinfra!$Y$8:$Y$2059,Goinfra!$P$8:$P$2059)),""))</f>
        <v>un</v>
      </c>
      <c r="H29" s="42">
        <f>IF($D29="","",IFERROR(VALUE(_xlfn.XLOOKUP(TRIM($D29),Goinfra!$Y$8:$Y$2059,Goinfra!$R$8:$R$2059)),0))</f>
        <v>44.79</v>
      </c>
      <c r="I29" s="41">
        <f>IF($D29="","",IFERROR(VALUE(_xlfn.XLOOKUP(TRIM($D29),Goinfra!$Y$8:$Y$2059,Goinfra!$U$8:$U$2059)),0))</f>
        <v>5.03</v>
      </c>
      <c r="J29" s="74">
        <f t="shared" si="2"/>
        <v>49.82</v>
      </c>
      <c r="K29" s="81"/>
      <c r="L29" s="38"/>
      <c r="M29" s="38"/>
      <c r="N29" s="38"/>
      <c r="O29" s="38"/>
      <c r="P29" s="38"/>
      <c r="Q29" s="38"/>
      <c r="R29" s="38"/>
      <c r="S29" s="38"/>
      <c r="T29" s="38"/>
    </row>
    <row r="30" spans="1:20" ht="18" customHeight="1" x14ac:dyDescent="0.2">
      <c r="A30" s="64"/>
      <c r="B30" s="190" t="s">
        <v>27</v>
      </c>
      <c r="C30" s="191"/>
      <c r="D30" s="191"/>
      <c r="E30" s="191"/>
      <c r="F30" s="191"/>
      <c r="G30" s="191"/>
      <c r="H30" s="191"/>
      <c r="I30" s="192"/>
      <c r="J30" s="65">
        <f>SUM(J25:J29)</f>
        <v>707.35790000000009</v>
      </c>
      <c r="K30" s="80">
        <f>(J30*0.2383)+J30</f>
        <v>875.92128757000012</v>
      </c>
      <c r="L30" s="38"/>
      <c r="M30" s="38"/>
      <c r="N30" s="38"/>
      <c r="O30" s="38"/>
      <c r="P30" s="38"/>
      <c r="Q30" s="38"/>
      <c r="R30" s="38"/>
      <c r="S30" s="38"/>
      <c r="T30" s="38"/>
    </row>
    <row r="31" spans="1:20" ht="18" customHeight="1" x14ac:dyDescent="0.2">
      <c r="A31" s="64"/>
      <c r="B31" s="101" t="s">
        <v>1</v>
      </c>
      <c r="C31" s="102" t="s">
        <v>19</v>
      </c>
      <c r="D31" s="145" t="s">
        <v>20</v>
      </c>
      <c r="E31" s="103" t="s">
        <v>2</v>
      </c>
      <c r="F31" s="104" t="s">
        <v>3</v>
      </c>
      <c r="G31" s="105" t="s">
        <v>4</v>
      </c>
      <c r="H31" s="106" t="s">
        <v>5</v>
      </c>
      <c r="I31" s="106" t="s">
        <v>6</v>
      </c>
      <c r="J31" s="106" t="s">
        <v>7</v>
      </c>
      <c r="K31" s="79"/>
    </row>
    <row r="32" spans="1:20" ht="18" customHeight="1" x14ac:dyDescent="0.2">
      <c r="A32" s="64"/>
      <c r="B32" s="86">
        <v>3</v>
      </c>
      <c r="C32" s="73" t="s">
        <v>9</v>
      </c>
      <c r="D32" s="146" t="s">
        <v>349</v>
      </c>
      <c r="E32" s="193" t="s">
        <v>1812</v>
      </c>
      <c r="F32" s="193"/>
      <c r="G32" s="193"/>
      <c r="H32" s="193"/>
      <c r="I32" s="193"/>
      <c r="J32" s="194"/>
      <c r="K32" s="79"/>
    </row>
    <row r="33" spans="1:20" ht="18" customHeight="1" x14ac:dyDescent="0.2">
      <c r="A33" s="64"/>
      <c r="B33" s="55" t="s">
        <v>145</v>
      </c>
      <c r="C33" s="6" t="s">
        <v>8</v>
      </c>
      <c r="D33" s="126" t="s">
        <v>206</v>
      </c>
      <c r="E33" s="7" t="str">
        <f>IF($D33="","",IFERROR(TRIM(_xlfn.XLOOKUP(TRIM($D33),Goinfra!$Y$8:$Y$2059,Goinfra!$C$8:$C$2059)),"Código não encontrado"))</f>
        <v>FORNECIMENTO DE SOLO PARA ATERRO - EXCLUSO TRANSPORTE PARA OBRA</v>
      </c>
      <c r="F33" s="5">
        <f>'MEMÓRIA DE CÁLCULO'!E62</f>
        <v>27.072000000000003</v>
      </c>
      <c r="G33" s="5" t="str">
        <f>IF($D33="","",IFERROR(TRIM(_xlfn.XLOOKUP(TRIM($D33),Goinfra!$Y$8:$Y$2059,Goinfra!$P$8:$P$2059)),""))</f>
        <v>m3</v>
      </c>
      <c r="H33" s="42">
        <f>IF($D33="","",IFERROR(VALUE(_xlfn.XLOOKUP(TRIM($D33),Goinfra!$Y$8:$Y$2059,Goinfra!$R$8:$R$2059)),0))</f>
        <v>17.260000000000002</v>
      </c>
      <c r="I33" s="41">
        <f>IF($D33="","",IFERROR(VALUE(_xlfn.XLOOKUP(TRIM($D33),Goinfra!$Y$8:$Y$2059,Goinfra!$U$8:$U$2059)),0))</f>
        <v>0</v>
      </c>
      <c r="J33" s="74">
        <f t="shared" ref="J33" si="3">F33*(H33+I33)</f>
        <v>467.26272000000012</v>
      </c>
      <c r="K33" s="81"/>
      <c r="L33" s="38"/>
      <c r="M33" s="38"/>
      <c r="N33" s="38"/>
      <c r="O33" s="38"/>
      <c r="P33" s="38"/>
      <c r="Q33" s="38"/>
      <c r="R33" s="38"/>
      <c r="S33" s="38"/>
      <c r="T33" s="38"/>
    </row>
    <row r="34" spans="1:20" ht="18" customHeight="1" x14ac:dyDescent="0.2">
      <c r="A34" s="64"/>
      <c r="B34" s="55" t="s">
        <v>1851</v>
      </c>
      <c r="C34" s="6" t="s">
        <v>8</v>
      </c>
      <c r="D34" s="126" t="s">
        <v>200</v>
      </c>
      <c r="E34" s="7" t="str">
        <f>IF($D34="","",IFERROR(TRIM(_xlfn.XLOOKUP(TRIM($D34),Goinfra!$Y$8:$Y$2059,Goinfra!$C$8:$C$2059)),"Código não encontrado"))</f>
        <v>TRANSPORTE DE MATERIAL ESCAVADO M3.KM</v>
      </c>
      <c r="F34" s="5">
        <f>'MEMÓRIA DE CÁLCULO'!E66</f>
        <v>270.72000000000003</v>
      </c>
      <c r="G34" s="5" t="str">
        <f>IF($D34="","",IFERROR(TRIM(_xlfn.XLOOKUP(TRIM($D34),Goinfra!$Y$8:$Y$2059,Goinfra!$P$8:$P$2059)),""))</f>
        <v>m3km</v>
      </c>
      <c r="H34" s="42">
        <f>IF($D34="","",IFERROR(VALUE(_xlfn.XLOOKUP(TRIM($D34),Goinfra!$Y$8:$Y$2059,Goinfra!$R$8:$R$2059)),0))</f>
        <v>3</v>
      </c>
      <c r="I34" s="41">
        <f>IF($D34="","",IFERROR(VALUE(_xlfn.XLOOKUP(TRIM($D34),Goinfra!$Y$8:$Y$2059,Goinfra!$U$8:$U$2059)),0))</f>
        <v>0</v>
      </c>
      <c r="J34" s="74">
        <f t="shared" ref="J34:J36" si="4">F34*(H34+I34)</f>
        <v>812.16000000000008</v>
      </c>
      <c r="K34" s="81"/>
      <c r="L34" s="38"/>
      <c r="M34" s="38"/>
      <c r="N34" s="38"/>
      <c r="O34" s="38"/>
      <c r="P34" s="38"/>
      <c r="Q34" s="38"/>
      <c r="R34" s="38"/>
      <c r="S34" s="38"/>
      <c r="T34" s="38"/>
    </row>
    <row r="35" spans="1:20" ht="18" customHeight="1" x14ac:dyDescent="0.2">
      <c r="A35" s="64"/>
      <c r="B35" s="55" t="s">
        <v>1852</v>
      </c>
      <c r="C35" s="6" t="s">
        <v>8</v>
      </c>
      <c r="D35" s="126" t="s">
        <v>196</v>
      </c>
      <c r="E35" s="7" t="str">
        <f>IF($D35="","",IFERROR(TRIM(_xlfn.XLOOKUP(TRIM($D35),Goinfra!$Y$8:$Y$2059,Goinfra!$C$8:$C$2059)),"Código não encontrado"))</f>
        <v>ATERRO INTERNO SEM APILOAMENTO COM TRANSPORTE EM CARRINHO MÃO</v>
      </c>
      <c r="F35" s="5">
        <f>'MEMÓRIA DE CÁLCULO'!E69</f>
        <v>27.072000000000003</v>
      </c>
      <c r="G35" s="5" t="str">
        <f>IF($D35="","",IFERROR(TRIM(_xlfn.XLOOKUP(TRIM($D35),Goinfra!$Y$8:$Y$2059,Goinfra!$P$8:$P$2059)),""))</f>
        <v>m3</v>
      </c>
      <c r="H35" s="42">
        <f>IF($D35="","",IFERROR(VALUE(_xlfn.XLOOKUP(TRIM($D35),Goinfra!$Y$8:$Y$2059,Goinfra!$R$8:$R$2059)),0))</f>
        <v>0</v>
      </c>
      <c r="I35" s="41">
        <f>IF($D35="","",IFERROR(VALUE(_xlfn.XLOOKUP(TRIM($D35),Goinfra!$Y$8:$Y$2059,Goinfra!$U$8:$U$2059)),0))</f>
        <v>39.4</v>
      </c>
      <c r="J35" s="74">
        <f t="shared" si="4"/>
        <v>1066.6368</v>
      </c>
      <c r="K35" s="81"/>
      <c r="L35" s="38"/>
      <c r="M35" s="38"/>
      <c r="N35" s="38"/>
      <c r="O35" s="38"/>
      <c r="P35" s="38"/>
      <c r="Q35" s="38"/>
      <c r="R35" s="38"/>
      <c r="S35" s="38"/>
      <c r="T35" s="38"/>
    </row>
    <row r="36" spans="1:20" ht="36" customHeight="1" x14ac:dyDescent="0.2">
      <c r="A36" s="64"/>
      <c r="B36" s="55" t="s">
        <v>1853</v>
      </c>
      <c r="C36" s="6" t="s">
        <v>8</v>
      </c>
      <c r="D36" s="126" t="s">
        <v>205</v>
      </c>
      <c r="E36" s="7" t="str">
        <f>IF($D36="","",IFERROR(TRIM(_xlfn.XLOOKUP(TRIM($D36),Goinfra!$Y$8:$Y$2059,Goinfra!$C$8:$C$2059)),"Código não encontrado"))</f>
        <v>COMPACTAÇÃO MECÂNICA DE SOLO COM COMPACTADOR DE PERCUSSÃO (SAPO MECÂNICO)</v>
      </c>
      <c r="F36" s="5">
        <f>'MEMÓRIA DE CÁLCULO'!E72</f>
        <v>27.072000000000003</v>
      </c>
      <c r="G36" s="5" t="str">
        <f>IF($D36="","",IFERROR(TRIM(_xlfn.XLOOKUP(TRIM($D36),Goinfra!$Y$8:$Y$2059,Goinfra!$P$8:$P$2059)),""))</f>
        <v>m3</v>
      </c>
      <c r="H36" s="42">
        <f>IF($D36="","",IFERROR(VALUE(_xlfn.XLOOKUP(TRIM($D36),Goinfra!$Y$8:$Y$2059,Goinfra!$R$8:$R$2059)),0))</f>
        <v>2.08</v>
      </c>
      <c r="I36" s="41">
        <f>IF($D36="","",IFERROR(VALUE(_xlfn.XLOOKUP(TRIM($D36),Goinfra!$Y$8:$Y$2059,Goinfra!$U$8:$U$2059)),0))</f>
        <v>5.85</v>
      </c>
      <c r="J36" s="74">
        <f t="shared" si="4"/>
        <v>214.68096000000003</v>
      </c>
      <c r="K36" s="81"/>
      <c r="L36" s="38"/>
      <c r="M36" s="38"/>
      <c r="N36" s="38"/>
      <c r="O36" s="38"/>
      <c r="P36" s="38"/>
      <c r="Q36" s="38"/>
      <c r="R36" s="38"/>
      <c r="S36" s="38"/>
      <c r="T36" s="38"/>
    </row>
    <row r="37" spans="1:20" ht="18" customHeight="1" x14ac:dyDescent="0.2">
      <c r="A37" s="64"/>
      <c r="B37" s="190" t="s">
        <v>27</v>
      </c>
      <c r="C37" s="191"/>
      <c r="D37" s="191"/>
      <c r="E37" s="191"/>
      <c r="F37" s="191"/>
      <c r="G37" s="191"/>
      <c r="H37" s="191"/>
      <c r="I37" s="192"/>
      <c r="J37" s="65">
        <f>SUM(J33:J36)</f>
        <v>2560.7404800000004</v>
      </c>
      <c r="K37" s="80">
        <f>(J37*0.2383)+J37</f>
        <v>3170.9649363840008</v>
      </c>
      <c r="L37" s="38"/>
      <c r="M37" s="38"/>
      <c r="N37" s="38"/>
      <c r="O37" s="38"/>
      <c r="P37" s="38"/>
      <c r="Q37" s="38"/>
      <c r="R37" s="38"/>
      <c r="S37" s="38"/>
      <c r="T37" s="38"/>
    </row>
    <row r="38" spans="1:20" ht="18" customHeight="1" x14ac:dyDescent="0.2">
      <c r="A38" s="64"/>
      <c r="B38" s="101" t="s">
        <v>1</v>
      </c>
      <c r="C38" s="102" t="s">
        <v>19</v>
      </c>
      <c r="D38" s="145" t="s">
        <v>20</v>
      </c>
      <c r="E38" s="103" t="s">
        <v>2</v>
      </c>
      <c r="F38" s="104" t="s">
        <v>3</v>
      </c>
      <c r="G38" s="105" t="s">
        <v>4</v>
      </c>
      <c r="H38" s="106" t="s">
        <v>5</v>
      </c>
      <c r="I38" s="106" t="s">
        <v>6</v>
      </c>
      <c r="J38" s="106" t="s">
        <v>7</v>
      </c>
      <c r="K38" s="79"/>
    </row>
    <row r="39" spans="1:20" ht="18" customHeight="1" x14ac:dyDescent="0.2">
      <c r="A39" s="64"/>
      <c r="B39" s="86">
        <v>4</v>
      </c>
      <c r="C39" s="73" t="s">
        <v>9</v>
      </c>
      <c r="D39" s="146" t="s">
        <v>350</v>
      </c>
      <c r="E39" s="193" t="s">
        <v>1813</v>
      </c>
      <c r="F39" s="193"/>
      <c r="G39" s="193"/>
      <c r="H39" s="193"/>
      <c r="I39" s="193"/>
      <c r="J39" s="194"/>
      <c r="K39" s="79"/>
    </row>
    <row r="40" spans="1:20" ht="54" customHeight="1" x14ac:dyDescent="0.2">
      <c r="A40" s="64"/>
      <c r="B40" s="55" t="s">
        <v>146</v>
      </c>
      <c r="C40" s="6" t="s">
        <v>1769</v>
      </c>
      <c r="D40" s="126" t="s">
        <v>1858</v>
      </c>
      <c r="E40" s="7" t="s">
        <v>1859</v>
      </c>
      <c r="F40" s="5">
        <f>'MEMÓRIA DE CÁLCULO'!E77</f>
        <v>44</v>
      </c>
      <c r="G40" s="5" t="s">
        <v>303</v>
      </c>
      <c r="H40" s="195">
        <v>116.31</v>
      </c>
      <c r="I40" s="196"/>
      <c r="J40" s="74">
        <f t="shared" ref="J40" si="5">F40*(H40+I40)</f>
        <v>5117.6400000000003</v>
      </c>
      <c r="K40" s="81"/>
      <c r="L40" s="38"/>
      <c r="M40" s="38"/>
      <c r="N40" s="38"/>
      <c r="O40" s="38"/>
      <c r="P40" s="38"/>
      <c r="Q40" s="38"/>
      <c r="R40" s="38"/>
      <c r="S40" s="38"/>
      <c r="T40" s="38"/>
    </row>
    <row r="41" spans="1:20" ht="18" customHeight="1" x14ac:dyDescent="0.2">
      <c r="A41" s="64"/>
      <c r="B41" s="55" t="s">
        <v>1781</v>
      </c>
      <c r="C41" s="6" t="s">
        <v>8</v>
      </c>
      <c r="D41" s="126" t="s">
        <v>375</v>
      </c>
      <c r="E41" s="7" t="str">
        <f>IF($D41="","",IFERROR(TRIM(_xlfn.XLOOKUP(TRIM($D41),Goinfra!$Y$8:$Y$2059,Goinfra!$C$8:$C$2059)),"Código não encontrado"))</f>
        <v>FORMA DE TABUA CINTA BALDRAME U=8 VEZES</v>
      </c>
      <c r="F41" s="5">
        <f>'MEMÓRIA DE CÁLCULO'!E81</f>
        <v>31.179999999999996</v>
      </c>
      <c r="G41" s="5" t="str">
        <f>IF($D41="","",IFERROR(TRIM(_xlfn.XLOOKUP(TRIM($D41),Goinfra!$Y$8:$Y$2059,Goinfra!$P$8:$P$2059)),""))</f>
        <v>m2</v>
      </c>
      <c r="H41" s="42">
        <f>IF($D41="","",IFERROR(VALUE(_xlfn.XLOOKUP(TRIM($D41),Goinfra!$Y$8:$Y$2059,Goinfra!$R$8:$R$2059)),0))</f>
        <v>26.99</v>
      </c>
      <c r="I41" s="41">
        <f>IF($D41="","",IFERROR(VALUE(_xlfn.XLOOKUP(TRIM($D41),Goinfra!$Y$8:$Y$2059,Goinfra!$U$8:$U$2059)),0))</f>
        <v>14.78</v>
      </c>
      <c r="J41" s="74">
        <f t="shared" ref="J41:J48" si="6">F41*(H41+I41)</f>
        <v>1302.3885999999998</v>
      </c>
      <c r="K41" s="81"/>
      <c r="L41" s="38"/>
      <c r="M41" s="38"/>
      <c r="N41" s="38"/>
      <c r="O41" s="38"/>
      <c r="P41" s="38"/>
      <c r="Q41" s="38"/>
      <c r="R41" s="38"/>
      <c r="S41" s="38"/>
      <c r="T41" s="38"/>
    </row>
    <row r="42" spans="1:20" ht="18" customHeight="1" x14ac:dyDescent="0.2">
      <c r="A42" s="64"/>
      <c r="B42" s="55" t="s">
        <v>1782</v>
      </c>
      <c r="C42" s="6" t="s">
        <v>8</v>
      </c>
      <c r="D42" s="126" t="s">
        <v>213</v>
      </c>
      <c r="E42" s="7" t="str">
        <f>IF($D42="","",IFERROR(TRIM(_xlfn.XLOOKUP(TRIM($D42),Goinfra!$Y$8:$Y$2059,Goinfra!$C$8:$C$2059)),"Código não encontrado"))</f>
        <v>ESCAVACAO MANUAL DE VALAS (SAPATAS/BLOCOS)</v>
      </c>
      <c r="F42" s="5">
        <f>'MEMÓRIA DE CÁLCULO'!E84</f>
        <v>6.2920000000000016</v>
      </c>
      <c r="G42" s="5" t="str">
        <f>IF($D42="","",IFERROR(TRIM(_xlfn.XLOOKUP(TRIM($D42),Goinfra!$Y$8:$Y$2059,Goinfra!$P$8:$P$2059)),""))</f>
        <v>m3</v>
      </c>
      <c r="H42" s="42">
        <f>IF($D42="","",IFERROR(VALUE(_xlfn.XLOOKUP(TRIM($D42),Goinfra!$Y$8:$Y$2059,Goinfra!$R$8:$R$2059)),0))</f>
        <v>0</v>
      </c>
      <c r="I42" s="41">
        <f>IF($D42="","",IFERROR(VALUE(_xlfn.XLOOKUP(TRIM($D42),Goinfra!$Y$8:$Y$2059,Goinfra!$U$8:$U$2059)),0))</f>
        <v>64</v>
      </c>
      <c r="J42" s="74">
        <f t="shared" si="6"/>
        <v>402.6880000000001</v>
      </c>
      <c r="K42" s="81"/>
      <c r="L42" s="38"/>
      <c r="M42" s="38"/>
      <c r="N42" s="38"/>
      <c r="O42" s="38"/>
      <c r="P42" s="38"/>
      <c r="Q42" s="38"/>
      <c r="R42" s="38"/>
      <c r="S42" s="38"/>
      <c r="T42" s="38"/>
    </row>
    <row r="43" spans="1:20" ht="18" customHeight="1" x14ac:dyDescent="0.2">
      <c r="A43" s="64"/>
      <c r="B43" s="55" t="s">
        <v>1793</v>
      </c>
      <c r="C43" s="6" t="s">
        <v>8</v>
      </c>
      <c r="D43" s="126" t="s">
        <v>364</v>
      </c>
      <c r="E43" s="7" t="str">
        <f>IF($D43="","",IFERROR(TRIM(_xlfn.XLOOKUP(TRIM($D43),Goinfra!$Y$8:$Y$2059,Goinfra!$C$8:$C$2059)),"Código não encontrado"))</f>
        <v>ACO CA-50 - 6,3 MM (1/4") - (OBRAS CIVIS)</v>
      </c>
      <c r="F43" s="5">
        <f>'MEMÓRIA DE CÁLCULO'!E90</f>
        <v>76.929999999999993</v>
      </c>
      <c r="G43" s="5" t="str">
        <f>IF($D43="","",IFERROR(TRIM(_xlfn.XLOOKUP(TRIM($D43),Goinfra!$Y$8:$Y$2059,Goinfra!$P$8:$P$2059)),""))</f>
        <v>Kg</v>
      </c>
      <c r="H43" s="42">
        <f>IF($D43="","",IFERROR(VALUE(_xlfn.XLOOKUP(TRIM($D43),Goinfra!$Y$8:$Y$2059,Goinfra!$R$8:$R$2059)),0))</f>
        <v>7.74</v>
      </c>
      <c r="I43" s="41">
        <f>IF($D43="","",IFERROR(VALUE(_xlfn.XLOOKUP(TRIM($D43),Goinfra!$Y$8:$Y$2059,Goinfra!$U$8:$U$2059)),0))</f>
        <v>3.88</v>
      </c>
      <c r="J43" s="74">
        <f t="shared" si="6"/>
        <v>893.92660000000001</v>
      </c>
      <c r="K43" s="81"/>
      <c r="L43" s="38"/>
      <c r="M43" s="38"/>
      <c r="N43" s="38"/>
      <c r="O43" s="38"/>
      <c r="P43" s="38"/>
      <c r="Q43" s="38"/>
      <c r="R43" s="38"/>
      <c r="S43" s="38"/>
      <c r="T43" s="38"/>
    </row>
    <row r="44" spans="1:20" ht="18" customHeight="1" x14ac:dyDescent="0.2">
      <c r="A44" s="64"/>
      <c r="B44" s="55" t="s">
        <v>1794</v>
      </c>
      <c r="C44" s="6" t="s">
        <v>8</v>
      </c>
      <c r="D44" s="126" t="s">
        <v>365</v>
      </c>
      <c r="E44" s="7" t="str">
        <f>IF($D44="","",IFERROR(TRIM(_xlfn.XLOOKUP(TRIM($D44),Goinfra!$Y$8:$Y$2059,Goinfra!$C$8:$C$2059)),"Código não encontrado"))</f>
        <v>ACO CA-50 - 8,0 MM (5/16") - (OBRAS CIVIS)</v>
      </c>
      <c r="F44" s="5">
        <f>'MEMÓRIA DE CÁLCULO'!E96</f>
        <v>118.01415</v>
      </c>
      <c r="G44" s="5" t="str">
        <f>IF($D44="","",IFERROR(TRIM(_xlfn.XLOOKUP(TRIM($D44),Goinfra!$Y$8:$Y$2059,Goinfra!$P$8:$P$2059)),""))</f>
        <v>Kg</v>
      </c>
      <c r="H44" s="42">
        <f>IF($D44="","",IFERROR(VALUE(_xlfn.XLOOKUP(TRIM($D44),Goinfra!$Y$8:$Y$2059,Goinfra!$R$8:$R$2059)),0))</f>
        <v>7.6</v>
      </c>
      <c r="I44" s="41">
        <f>IF($D44="","",IFERROR(VALUE(_xlfn.XLOOKUP(TRIM($D44),Goinfra!$Y$8:$Y$2059,Goinfra!$U$8:$U$2059)),0))</f>
        <v>3.88</v>
      </c>
      <c r="J44" s="74">
        <f t="shared" si="6"/>
        <v>1354.8024420000002</v>
      </c>
      <c r="K44" s="81"/>
      <c r="L44" s="38"/>
      <c r="M44" s="38"/>
      <c r="N44" s="38"/>
      <c r="O44" s="38"/>
      <c r="P44" s="38"/>
      <c r="Q44" s="38"/>
      <c r="R44" s="38"/>
      <c r="S44" s="38"/>
      <c r="T44" s="38"/>
    </row>
    <row r="45" spans="1:20" ht="18" customHeight="1" x14ac:dyDescent="0.2">
      <c r="A45" s="64"/>
      <c r="B45" s="55" t="s">
        <v>1795</v>
      </c>
      <c r="C45" s="6" t="s">
        <v>8</v>
      </c>
      <c r="D45" s="126" t="s">
        <v>366</v>
      </c>
      <c r="E45" s="7" t="str">
        <f>IF($D45="","",IFERROR(TRIM(_xlfn.XLOOKUP(TRIM($D45),Goinfra!$Y$8:$Y$2059,Goinfra!$C$8:$C$2059)),"Código não encontrado"))</f>
        <v>ACO CA-50 - 10,0 MM (3/8") - (OBRAS CIVIS)</v>
      </c>
      <c r="F45" s="5">
        <f>'MEMÓRIA DE CÁLCULO'!E100</f>
        <v>31.392960000000002</v>
      </c>
      <c r="G45" s="5" t="str">
        <f>IF($D45="","",IFERROR(TRIM(_xlfn.XLOOKUP(TRIM($D45),Goinfra!$Y$8:$Y$2059,Goinfra!$P$8:$P$2059)),""))</f>
        <v>Kg</v>
      </c>
      <c r="H45" s="42">
        <f>IF($D45="","",IFERROR(VALUE(_xlfn.XLOOKUP(TRIM($D45),Goinfra!$Y$8:$Y$2059,Goinfra!$R$8:$R$2059)),0))</f>
        <v>7.55</v>
      </c>
      <c r="I45" s="41">
        <f>IF($D45="","",IFERROR(VALUE(_xlfn.XLOOKUP(TRIM($D45),Goinfra!$Y$8:$Y$2059,Goinfra!$U$8:$U$2059)),0))</f>
        <v>3.88</v>
      </c>
      <c r="J45" s="74">
        <f t="shared" si="6"/>
        <v>358.8215328</v>
      </c>
      <c r="K45" s="81"/>
      <c r="L45" s="38"/>
      <c r="M45" s="38"/>
      <c r="N45" s="38"/>
      <c r="O45" s="38"/>
      <c r="P45" s="38"/>
      <c r="Q45" s="38"/>
      <c r="R45" s="38"/>
      <c r="S45" s="38"/>
      <c r="T45" s="38"/>
    </row>
    <row r="46" spans="1:20" ht="18" customHeight="1" x14ac:dyDescent="0.2">
      <c r="A46" s="64"/>
      <c r="B46" s="55" t="s">
        <v>1796</v>
      </c>
      <c r="C46" s="6" t="s">
        <v>8</v>
      </c>
      <c r="D46" s="126" t="s">
        <v>367</v>
      </c>
      <c r="E46" s="7" t="str">
        <f>IF($D46="","",IFERROR(TRIM(_xlfn.XLOOKUP(TRIM($D46),Goinfra!$Y$8:$Y$2059,Goinfra!$C$8:$C$2059)),"Código não encontrado"))</f>
        <v>ACO CA-50 - 12,5 MM (1/2") - (OBRAS CIVIS)</v>
      </c>
      <c r="F46" s="5">
        <f>'MEMÓRIA DE CÁLCULO'!E104</f>
        <v>214.94159999999999</v>
      </c>
      <c r="G46" s="5" t="str">
        <f>IF($D46="","",IFERROR(TRIM(_xlfn.XLOOKUP(TRIM($D46),Goinfra!$Y$8:$Y$2059,Goinfra!$P$8:$P$2059)),""))</f>
        <v>Kg</v>
      </c>
      <c r="H46" s="42">
        <f>IF($D46="","",IFERROR(VALUE(_xlfn.XLOOKUP(TRIM($D46),Goinfra!$Y$8:$Y$2059,Goinfra!$R$8:$R$2059)),0))</f>
        <v>7.66</v>
      </c>
      <c r="I46" s="41">
        <f>IF($D46="","",IFERROR(VALUE(_xlfn.XLOOKUP(TRIM($D46),Goinfra!$Y$8:$Y$2059,Goinfra!$U$8:$U$2059)),0))</f>
        <v>4.8499999999999996</v>
      </c>
      <c r="J46" s="74">
        <f t="shared" si="6"/>
        <v>2688.9194159999997</v>
      </c>
      <c r="K46" s="81"/>
      <c r="L46" s="38"/>
      <c r="M46" s="38"/>
      <c r="N46" s="38"/>
      <c r="O46" s="38"/>
      <c r="P46" s="38"/>
      <c r="Q46" s="38"/>
      <c r="R46" s="38"/>
      <c r="S46" s="38"/>
      <c r="T46" s="38"/>
    </row>
    <row r="47" spans="1:20" ht="18" customHeight="1" x14ac:dyDescent="0.2">
      <c r="A47" s="64"/>
      <c r="B47" s="55" t="s">
        <v>1797</v>
      </c>
      <c r="C47" s="6" t="s">
        <v>8</v>
      </c>
      <c r="D47" s="126" t="s">
        <v>218</v>
      </c>
      <c r="E47" s="7" t="str">
        <f>IF($D47="","",IFERROR(TRIM(_xlfn.XLOOKUP(TRIM($D47),Goinfra!$Y$8:$Y$2059,Goinfra!$C$8:$C$2059)),"Código não encontrado"))</f>
        <v>PREPARO COM BETONEIRA E TRANSPORTE MANUAL DE CONCRETO FCK=25 MPA</v>
      </c>
      <c r="F47" s="5">
        <f>'MEMÓRIA DE CÁLCULO'!E109</f>
        <v>4.5540000000000003</v>
      </c>
      <c r="G47" s="5" t="str">
        <f>IF($D47="","",IFERROR(TRIM(_xlfn.XLOOKUP(TRIM($D47),Goinfra!$Y$8:$Y$2059,Goinfra!$P$8:$P$2059)),""))</f>
        <v>m3</v>
      </c>
      <c r="H47" s="42">
        <f>IF($D47="","",IFERROR(VALUE(_xlfn.XLOOKUP(TRIM($D47),Goinfra!$Y$8:$Y$2059,Goinfra!$R$8:$R$2059)),0))</f>
        <v>487.93</v>
      </c>
      <c r="I47" s="41">
        <f>IF($D47="","",IFERROR(VALUE(_xlfn.XLOOKUP(TRIM($D47),Goinfra!$Y$8:$Y$2059,Goinfra!$U$8:$U$2059)),0))</f>
        <v>116.12</v>
      </c>
      <c r="J47" s="74">
        <f t="shared" si="6"/>
        <v>2750.8436999999999</v>
      </c>
      <c r="K47" s="81"/>
      <c r="L47" s="38"/>
      <c r="M47" s="38"/>
      <c r="N47" s="38"/>
      <c r="O47" s="38"/>
      <c r="P47" s="38"/>
      <c r="Q47" s="38"/>
      <c r="R47" s="38"/>
      <c r="S47" s="38"/>
      <c r="T47" s="38"/>
    </row>
    <row r="48" spans="1:20" ht="18" customHeight="1" x14ac:dyDescent="0.2">
      <c r="A48" s="64"/>
      <c r="B48" s="55" t="s">
        <v>1798</v>
      </c>
      <c r="C48" s="6" t="s">
        <v>8</v>
      </c>
      <c r="D48" s="126" t="s">
        <v>358</v>
      </c>
      <c r="E48" s="7" t="str">
        <f>IF($D48="","",IFERROR(TRIM(_xlfn.XLOOKUP(TRIM($D48),Goinfra!$Y$8:$Y$2059,Goinfra!$C$8:$C$2059)),"Código não encontrado"))</f>
        <v>LANÇAMENTO/APLICAÇÃO/ADENSAMENTO DE CONCRETO EM FUNDAÇÃO- (O.C.)</v>
      </c>
      <c r="F48" s="5">
        <f>'MEMÓRIA DE CÁLCULO'!E112</f>
        <v>4.5540000000000003</v>
      </c>
      <c r="G48" s="5" t="str">
        <f>IF($D48="","",IFERROR(TRIM(_xlfn.XLOOKUP(TRIM($D48),Goinfra!$Y$8:$Y$2059,Goinfra!$P$8:$P$2059)),""))</f>
        <v>m3</v>
      </c>
      <c r="H48" s="42">
        <f>IF($D48="","",IFERROR(VALUE(_xlfn.XLOOKUP(TRIM($D48),Goinfra!$Y$8:$Y$2059,Goinfra!$R$8:$R$2059)),0))</f>
        <v>0.13</v>
      </c>
      <c r="I48" s="41">
        <f>IF($D48="","",IFERROR(VALUE(_xlfn.XLOOKUP(TRIM($D48),Goinfra!$Y$8:$Y$2059,Goinfra!$U$8:$U$2059)),0))</f>
        <v>55.73</v>
      </c>
      <c r="J48" s="74">
        <f t="shared" si="6"/>
        <v>254.38644000000002</v>
      </c>
      <c r="K48" s="81"/>
      <c r="L48" s="38"/>
      <c r="M48" s="38"/>
      <c r="N48" s="38"/>
      <c r="O48" s="38"/>
      <c r="P48" s="38"/>
      <c r="Q48" s="38"/>
      <c r="R48" s="38"/>
      <c r="S48" s="38"/>
      <c r="T48" s="38"/>
    </row>
    <row r="49" spans="1:20" ht="18" customHeight="1" x14ac:dyDescent="0.2">
      <c r="A49" s="64"/>
      <c r="B49" s="55" t="s">
        <v>1872</v>
      </c>
      <c r="C49" s="6" t="s">
        <v>8</v>
      </c>
      <c r="D49" s="126" t="s">
        <v>360</v>
      </c>
      <c r="E49" s="7" t="str">
        <f>IF($D49="","",IFERROR(TRIM(_xlfn.XLOOKUP(TRIM($D49),Goinfra!$Y$8:$Y$2059,Goinfra!$C$8:$C$2059)),"Código não encontrado"))</f>
        <v>LASTRO DE BRITA (OBRAS CIVIS)</v>
      </c>
      <c r="F49" s="5">
        <f>'MEMÓRIA DE CÁLCULO'!E116</f>
        <v>0.9605999999999999</v>
      </c>
      <c r="G49" s="5" t="str">
        <f>IF($D49="","",IFERROR(TRIM(_xlfn.XLOOKUP(TRIM($D49),Goinfra!$Y$8:$Y$2059,Goinfra!$P$8:$P$2059)),""))</f>
        <v>m3</v>
      </c>
      <c r="H49" s="42">
        <f>IF($D49="","",IFERROR(VALUE(_xlfn.XLOOKUP(TRIM($D49),Goinfra!$Y$8:$Y$2059,Goinfra!$R$8:$R$2059)),0))</f>
        <v>249.4</v>
      </c>
      <c r="I49" s="41">
        <f>IF($D49="","",IFERROR(VALUE(_xlfn.XLOOKUP(TRIM($D49),Goinfra!$Y$8:$Y$2059,Goinfra!$U$8:$U$2059)),0))</f>
        <v>39.4</v>
      </c>
      <c r="J49" s="74">
        <f t="shared" ref="J49" si="7">F49*(H49+I49)</f>
        <v>277.42127999999997</v>
      </c>
      <c r="K49" s="81"/>
      <c r="L49" s="38"/>
      <c r="M49" s="38"/>
      <c r="N49" s="38"/>
      <c r="O49" s="38"/>
      <c r="P49" s="38"/>
      <c r="Q49" s="38"/>
      <c r="R49" s="38"/>
      <c r="S49" s="38"/>
      <c r="T49" s="38"/>
    </row>
    <row r="50" spans="1:20" ht="18" customHeight="1" x14ac:dyDescent="0.2">
      <c r="A50" s="64"/>
      <c r="B50" s="190" t="s">
        <v>27</v>
      </c>
      <c r="C50" s="191"/>
      <c r="D50" s="191"/>
      <c r="E50" s="191"/>
      <c r="F50" s="191"/>
      <c r="G50" s="191"/>
      <c r="H50" s="191"/>
      <c r="I50" s="192"/>
      <c r="J50" s="65">
        <f>SUM(J40:J49)</f>
        <v>15401.8380108</v>
      </c>
      <c r="K50" s="80">
        <f>(J50*0.2383)+J50</f>
        <v>19072.096008773638</v>
      </c>
      <c r="L50" s="38"/>
      <c r="M50" s="38"/>
      <c r="N50" s="38"/>
      <c r="O50" s="38"/>
      <c r="P50" s="38"/>
      <c r="Q50" s="38"/>
      <c r="R50" s="38"/>
      <c r="S50" s="38"/>
      <c r="T50" s="38"/>
    </row>
    <row r="51" spans="1:20" ht="18" customHeight="1" x14ac:dyDescent="0.2">
      <c r="A51" s="64"/>
      <c r="B51" s="101" t="s">
        <v>1</v>
      </c>
      <c r="C51" s="102" t="s">
        <v>19</v>
      </c>
      <c r="D51" s="145" t="s">
        <v>20</v>
      </c>
      <c r="E51" s="103" t="s">
        <v>2</v>
      </c>
      <c r="F51" s="104" t="s">
        <v>3</v>
      </c>
      <c r="G51" s="105" t="s">
        <v>4</v>
      </c>
      <c r="H51" s="106" t="s">
        <v>5</v>
      </c>
      <c r="I51" s="106" t="s">
        <v>6</v>
      </c>
      <c r="J51" s="106" t="s">
        <v>7</v>
      </c>
      <c r="K51" s="79"/>
    </row>
    <row r="52" spans="1:20" ht="18" customHeight="1" x14ac:dyDescent="0.2">
      <c r="A52" s="64"/>
      <c r="B52" s="86">
        <v>5</v>
      </c>
      <c r="C52" s="73" t="s">
        <v>9</v>
      </c>
      <c r="D52" s="146" t="s">
        <v>1830</v>
      </c>
      <c r="E52" s="193" t="s">
        <v>1829</v>
      </c>
      <c r="F52" s="193"/>
      <c r="G52" s="193"/>
      <c r="H52" s="193"/>
      <c r="I52" s="193"/>
      <c r="J52" s="194"/>
      <c r="K52" s="79"/>
    </row>
    <row r="53" spans="1:20" ht="18" customHeight="1" x14ac:dyDescent="0.2">
      <c r="A53" s="64"/>
      <c r="B53" s="55" t="s">
        <v>147</v>
      </c>
      <c r="C53" s="6" t="s">
        <v>8</v>
      </c>
      <c r="D53" s="126" t="s">
        <v>227</v>
      </c>
      <c r="E53" s="7" t="str">
        <f>IF($D53="","",IFERROR(TRIM(_xlfn.XLOOKUP(TRIM($D53),Goinfra!$Y$8:$Y$2059,Goinfra!$C$8:$C$2059)),"Código não encontrado"))</f>
        <v>FORMA CHAPA DE COMPENSADO PLASTIFICADO 17MM U=7 V - (OBRAS CIVIS)</v>
      </c>
      <c r="F53" s="5">
        <f>'MEMÓRIA DE CÁLCULO'!E128</f>
        <v>361.63000000000005</v>
      </c>
      <c r="G53" s="5" t="str">
        <f>IF($D53="","",IFERROR(TRIM(_xlfn.XLOOKUP(TRIM($D53),Goinfra!$Y$8:$Y$2059,Goinfra!$P$8:$P$2059)),""))</f>
        <v>m2</v>
      </c>
      <c r="H53" s="42">
        <f>IF($D53="","",IFERROR(VALUE(_xlfn.XLOOKUP(TRIM($D53),Goinfra!$Y$8:$Y$2059,Goinfra!$R$8:$R$2059)),0))</f>
        <v>26.27</v>
      </c>
      <c r="I53" s="41">
        <f>IF($D53="","",IFERROR(VALUE(_xlfn.XLOOKUP(TRIM($D53),Goinfra!$Y$8:$Y$2059,Goinfra!$U$8:$U$2059)),0))</f>
        <v>31.05</v>
      </c>
      <c r="J53" s="74">
        <f t="shared" ref="J53:J64" si="8">F53*(H53+I53)</f>
        <v>20728.631600000004</v>
      </c>
      <c r="K53" s="81"/>
      <c r="L53" s="38"/>
      <c r="M53" s="38"/>
      <c r="N53" s="38"/>
      <c r="O53" s="38"/>
      <c r="P53" s="38"/>
      <c r="Q53" s="38"/>
      <c r="R53" s="38"/>
      <c r="S53" s="38"/>
      <c r="T53" s="38"/>
    </row>
    <row r="54" spans="1:20" ht="18" customHeight="1" x14ac:dyDescent="0.2">
      <c r="A54" s="64"/>
      <c r="B54" s="55" t="s">
        <v>1784</v>
      </c>
      <c r="C54" s="6" t="s">
        <v>8</v>
      </c>
      <c r="D54" s="126" t="s">
        <v>230</v>
      </c>
      <c r="E54" s="7" t="str">
        <f>IF($D54="","",IFERROR(TRIM(_xlfn.XLOOKUP(TRIM($D54),Goinfra!$Y$8:$Y$2059,Goinfra!$C$8:$C$2059)),"Código não encontrado"))</f>
        <v>ACO CA-50 - 6,3 MM (1/4") - (OBRAS CIVIS)</v>
      </c>
      <c r="F54" s="5">
        <f>'MEMÓRIA DE CÁLCULO'!E139</f>
        <v>614.87650000000008</v>
      </c>
      <c r="G54" s="5" t="str">
        <f>IF($D54="","",IFERROR(TRIM(_xlfn.XLOOKUP(TRIM($D54),Goinfra!$Y$8:$Y$2059,Goinfra!$P$8:$P$2059)),""))</f>
        <v>Kg</v>
      </c>
      <c r="H54" s="42">
        <f>IF($D54="","",IFERROR(VALUE(_xlfn.XLOOKUP(TRIM($D54),Goinfra!$Y$8:$Y$2059,Goinfra!$R$8:$R$2059)),0))</f>
        <v>7.74</v>
      </c>
      <c r="I54" s="41">
        <f>IF($D54="","",IFERROR(VALUE(_xlfn.XLOOKUP(TRIM($D54),Goinfra!$Y$8:$Y$2059,Goinfra!$U$8:$U$2059)),0))</f>
        <v>3.88</v>
      </c>
      <c r="J54" s="74">
        <f t="shared" si="8"/>
        <v>7144.8649300000016</v>
      </c>
      <c r="K54" s="81"/>
      <c r="L54" s="38"/>
      <c r="M54" s="38"/>
      <c r="N54" s="38"/>
      <c r="O54" s="38"/>
      <c r="P54" s="38"/>
      <c r="Q54" s="38"/>
      <c r="R54" s="38"/>
      <c r="S54" s="38"/>
      <c r="T54" s="38"/>
    </row>
    <row r="55" spans="1:20" ht="18" customHeight="1" x14ac:dyDescent="0.2">
      <c r="A55" s="64"/>
      <c r="B55" s="55" t="s">
        <v>1785</v>
      </c>
      <c r="C55" s="6" t="s">
        <v>8</v>
      </c>
      <c r="D55" s="126" t="s">
        <v>232</v>
      </c>
      <c r="E55" s="7" t="str">
        <f>IF($D55="","",IFERROR(TRIM(_xlfn.XLOOKUP(TRIM($D55),Goinfra!$Y$8:$Y$2059,Goinfra!$C$8:$C$2059)),"Código não encontrado"))</f>
        <v>ACO CA-50 - 8,0 MM (5/16") - (OBRAS CIVIS)</v>
      </c>
      <c r="F55" s="5">
        <f>'MEMÓRIA DE CÁLCULO'!E147</f>
        <v>284.09584999999998</v>
      </c>
      <c r="G55" s="5" t="str">
        <f>IF($D55="","",IFERROR(TRIM(_xlfn.XLOOKUP(TRIM($D55),Goinfra!$Y$8:$Y$2059,Goinfra!$P$8:$P$2059)),""))</f>
        <v>Kg</v>
      </c>
      <c r="H55" s="42">
        <f>IF($D55="","",IFERROR(VALUE(_xlfn.XLOOKUP(TRIM($D55),Goinfra!$Y$8:$Y$2059,Goinfra!$R$8:$R$2059)),0))</f>
        <v>7.6</v>
      </c>
      <c r="I55" s="41">
        <f>IF($D55="","",IFERROR(VALUE(_xlfn.XLOOKUP(TRIM($D55),Goinfra!$Y$8:$Y$2059,Goinfra!$U$8:$U$2059)),0))</f>
        <v>3.88</v>
      </c>
      <c r="J55" s="74">
        <f t="shared" si="8"/>
        <v>3261.4203579999999</v>
      </c>
      <c r="K55" s="81"/>
      <c r="L55" s="38"/>
      <c r="M55" s="38"/>
      <c r="N55" s="38"/>
      <c r="O55" s="38"/>
      <c r="P55" s="38"/>
      <c r="Q55" s="38"/>
      <c r="R55" s="38"/>
      <c r="S55" s="38"/>
      <c r="T55" s="38"/>
    </row>
    <row r="56" spans="1:20" ht="18" customHeight="1" x14ac:dyDescent="0.2">
      <c r="A56" s="64"/>
      <c r="B56" s="55" t="s">
        <v>1786</v>
      </c>
      <c r="C56" s="6" t="s">
        <v>8</v>
      </c>
      <c r="D56" s="126" t="s">
        <v>234</v>
      </c>
      <c r="E56" s="7" t="str">
        <f>IF($D56="","",IFERROR(TRIM(_xlfn.XLOOKUP(TRIM($D56),Goinfra!$Y$8:$Y$2059,Goinfra!$C$8:$C$2059)),"Código não encontrado"))</f>
        <v>ACO CA-50 - 10,0 MM (3/8") - (OBRAS CIVIS)</v>
      </c>
      <c r="F56" s="5">
        <f>'MEMÓRIA DE CÁLCULO'!E157</f>
        <v>768.79434000000015</v>
      </c>
      <c r="G56" s="5" t="str">
        <f>IF($D56="","",IFERROR(TRIM(_xlfn.XLOOKUP(TRIM($D56),Goinfra!$Y$8:$Y$2059,Goinfra!$P$8:$P$2059)),""))</f>
        <v>Kg</v>
      </c>
      <c r="H56" s="42">
        <f>IF($D56="","",IFERROR(VALUE(_xlfn.XLOOKUP(TRIM($D56),Goinfra!$Y$8:$Y$2059,Goinfra!$R$8:$R$2059)),0))</f>
        <v>7.55</v>
      </c>
      <c r="I56" s="41">
        <f>IF($D56="","",IFERROR(VALUE(_xlfn.XLOOKUP(TRIM($D56),Goinfra!$Y$8:$Y$2059,Goinfra!$U$8:$U$2059)),0))</f>
        <v>3.88</v>
      </c>
      <c r="J56" s="74">
        <f t="shared" si="8"/>
        <v>8787.3193062000009</v>
      </c>
      <c r="K56" s="81"/>
      <c r="L56" s="38"/>
      <c r="M56" s="38"/>
      <c r="N56" s="38"/>
      <c r="O56" s="38"/>
      <c r="P56" s="38"/>
      <c r="Q56" s="38"/>
      <c r="R56" s="38"/>
      <c r="S56" s="38"/>
      <c r="T56" s="38"/>
    </row>
    <row r="57" spans="1:20" ht="18" customHeight="1" x14ac:dyDescent="0.2">
      <c r="A57" s="64"/>
      <c r="B57" s="55" t="s">
        <v>1799</v>
      </c>
      <c r="C57" s="6" t="s">
        <v>8</v>
      </c>
      <c r="D57" s="126" t="s">
        <v>387</v>
      </c>
      <c r="E57" s="7" t="str">
        <f>IF($D57="","",IFERROR(TRIM(_xlfn.XLOOKUP(TRIM($D57),Goinfra!$Y$8:$Y$2059,Goinfra!$C$8:$C$2059)),"Código não encontrado"))</f>
        <v>PREPARO COM BETONEIRA E TRANSPORTE MANUAL DE CONCRETO FCK=25 MPA</v>
      </c>
      <c r="F57" s="5">
        <f>'MEMÓRIA DE CÁLCULO'!E167</f>
        <v>25.786000000000001</v>
      </c>
      <c r="G57" s="5" t="str">
        <f>IF($D57="","",IFERROR(TRIM(_xlfn.XLOOKUP(TRIM($D57),Goinfra!$Y$8:$Y$2059,Goinfra!$P$8:$P$2059)),""))</f>
        <v>m3</v>
      </c>
      <c r="H57" s="42">
        <f>IF($D57="","",IFERROR(VALUE(_xlfn.XLOOKUP(TRIM($D57),Goinfra!$Y$8:$Y$2059,Goinfra!$R$8:$R$2059)),0))</f>
        <v>487.93</v>
      </c>
      <c r="I57" s="41">
        <f>IF($D57="","",IFERROR(VALUE(_xlfn.XLOOKUP(TRIM($D57),Goinfra!$Y$8:$Y$2059,Goinfra!$U$8:$U$2059)),0))</f>
        <v>116.12</v>
      </c>
      <c r="J57" s="74">
        <f t="shared" si="8"/>
        <v>15576.033299999999</v>
      </c>
      <c r="K57" s="81"/>
      <c r="L57" s="38"/>
      <c r="M57" s="38"/>
      <c r="N57" s="38"/>
      <c r="O57" s="38"/>
      <c r="P57" s="38"/>
      <c r="Q57" s="38"/>
      <c r="R57" s="38"/>
      <c r="S57" s="38"/>
      <c r="T57" s="38"/>
    </row>
    <row r="58" spans="1:20" ht="18" customHeight="1" x14ac:dyDescent="0.2">
      <c r="A58" s="64"/>
      <c r="B58" s="55" t="s">
        <v>1800</v>
      </c>
      <c r="C58" s="6" t="s">
        <v>8</v>
      </c>
      <c r="D58" s="126" t="s">
        <v>388</v>
      </c>
      <c r="E58" s="7" t="str">
        <f>IF($D58="","",IFERROR(TRIM(_xlfn.XLOOKUP(TRIM($D58),Goinfra!$Y$8:$Y$2059,Goinfra!$C$8:$C$2059)),"Código não encontrado"))</f>
        <v>LANÇAMENTO/APLICAÇÃO/ADENSAMENTO MANUAL DE CONCRETO - (OBRAS CIVIS)</v>
      </c>
      <c r="F58" s="5">
        <f>'MEMÓRIA DE CÁLCULO'!E170</f>
        <v>25.786000000000001</v>
      </c>
      <c r="G58" s="5" t="str">
        <f>IF($D58="","",IFERROR(TRIM(_xlfn.XLOOKUP(TRIM($D58),Goinfra!$Y$8:$Y$2059,Goinfra!$P$8:$P$2059)),""))</f>
        <v>m3</v>
      </c>
      <c r="H58" s="42">
        <f>IF($D58="","",IFERROR(VALUE(_xlfn.XLOOKUP(TRIM($D58),Goinfra!$Y$8:$Y$2059,Goinfra!$R$8:$R$2059)),0))</f>
        <v>0</v>
      </c>
      <c r="I58" s="41">
        <f>IF($D58="","",IFERROR(VALUE(_xlfn.XLOOKUP(TRIM($D58),Goinfra!$Y$8:$Y$2059,Goinfra!$U$8:$U$2059)),0))</f>
        <v>66.88</v>
      </c>
      <c r="J58" s="74">
        <f t="shared" si="8"/>
        <v>1724.5676799999999</v>
      </c>
      <c r="K58" s="81"/>
      <c r="L58" s="38"/>
      <c r="M58" s="38"/>
      <c r="N58" s="38"/>
      <c r="O58" s="38"/>
      <c r="P58" s="38"/>
      <c r="Q58" s="38"/>
      <c r="R58" s="38"/>
      <c r="S58" s="38"/>
      <c r="T58" s="38"/>
    </row>
    <row r="59" spans="1:20" ht="36" customHeight="1" x14ac:dyDescent="0.2">
      <c r="A59" s="64"/>
      <c r="B59" s="55" t="s">
        <v>1801</v>
      </c>
      <c r="C59" s="6" t="s">
        <v>8</v>
      </c>
      <c r="D59" s="126" t="s">
        <v>243</v>
      </c>
      <c r="E59" s="7" t="str">
        <f>IF($D59="","",IFERROR(TRIM(_xlfn.XLOOKUP(TRIM($D59),Goinfra!$Y$8:$Y$2059,Goinfra!$C$8:$C$2059)),"Código não encontrado"))</f>
        <v>PISO EM LAJE PRÉ-MOLDADA INCLUSO CAPEAMENTO/ARMADURA DE DISTRIBUIÇÃO/ESCORAMENTO E FORMA/DESFORMA</v>
      </c>
      <c r="F59" s="5">
        <f>'MEMÓRIA DE CÁLCULO'!E174</f>
        <v>15.01</v>
      </c>
      <c r="G59" s="5" t="str">
        <f>IF($D59="","",IFERROR(TRIM(_xlfn.XLOOKUP(TRIM($D59),Goinfra!$Y$8:$Y$2059,Goinfra!$P$8:$P$2059)),""))</f>
        <v>m2</v>
      </c>
      <c r="H59" s="42">
        <f>IF($D59="","",IFERROR(VALUE(_xlfn.XLOOKUP(TRIM($D59),Goinfra!$Y$8:$Y$2059,Goinfra!$R$8:$R$2059)),0))</f>
        <v>112.55</v>
      </c>
      <c r="I59" s="41">
        <f>IF($D59="","",IFERROR(VALUE(_xlfn.XLOOKUP(TRIM($D59),Goinfra!$Y$8:$Y$2059,Goinfra!$U$8:$U$2059)),0))</f>
        <v>30.04</v>
      </c>
      <c r="J59" s="74">
        <f t="shared" si="8"/>
        <v>2140.2759000000001</v>
      </c>
      <c r="K59" s="81"/>
      <c r="L59" s="38"/>
      <c r="M59" s="38"/>
      <c r="N59" s="38"/>
      <c r="O59" s="38"/>
      <c r="P59" s="38"/>
      <c r="Q59" s="38"/>
      <c r="R59" s="38"/>
      <c r="S59" s="38"/>
      <c r="T59" s="38"/>
    </row>
    <row r="60" spans="1:20" ht="36" customHeight="1" x14ac:dyDescent="0.2">
      <c r="A60" s="64"/>
      <c r="B60" s="55" t="s">
        <v>1802</v>
      </c>
      <c r="C60" s="6" t="s">
        <v>8</v>
      </c>
      <c r="D60" s="126" t="s">
        <v>242</v>
      </c>
      <c r="E60" s="7" t="str">
        <f>IF($D60="","",IFERROR(TRIM(_xlfn.XLOOKUP(TRIM($D60),Goinfra!$Y$8:$Y$2059,Goinfra!$C$8:$C$2059)),"Código não encontrado"))</f>
        <v>FORRO EM LAJE PRE-MOLDADA INCLUSO CAPEAMENTO/ARMADURA DE DISTRIBUIÇÃO/ESCORAMENTO E FORMA/DESFORMA</v>
      </c>
      <c r="F60" s="5">
        <f>'MEMÓRIA DE CÁLCULO'!E177</f>
        <v>20.86</v>
      </c>
      <c r="G60" s="5" t="str">
        <f>IF($D60="","",IFERROR(TRIM(_xlfn.XLOOKUP(TRIM($D60),Goinfra!$Y$8:$Y$2059,Goinfra!$P$8:$P$2059)),""))</f>
        <v>m2</v>
      </c>
      <c r="H60" s="42">
        <f>IF($D60="","",IFERROR(VALUE(_xlfn.XLOOKUP(TRIM($D60),Goinfra!$Y$8:$Y$2059,Goinfra!$R$8:$R$2059)),0))</f>
        <v>98.59</v>
      </c>
      <c r="I60" s="41">
        <f>IF($D60="","",IFERROR(VALUE(_xlfn.XLOOKUP(TRIM($D60),Goinfra!$Y$8:$Y$2059,Goinfra!$U$8:$U$2059)),0))</f>
        <v>27.03</v>
      </c>
      <c r="J60" s="74">
        <f t="shared" si="8"/>
        <v>2620.4331999999999</v>
      </c>
      <c r="K60" s="81"/>
      <c r="L60" s="38"/>
      <c r="M60" s="38"/>
      <c r="N60" s="38"/>
      <c r="O60" s="38"/>
      <c r="P60" s="38"/>
      <c r="Q60" s="38"/>
      <c r="R60" s="38"/>
      <c r="S60" s="38"/>
      <c r="T60" s="38"/>
    </row>
    <row r="61" spans="1:20" ht="18" customHeight="1" x14ac:dyDescent="0.2">
      <c r="A61" s="64"/>
      <c r="B61" s="55" t="s">
        <v>1803</v>
      </c>
      <c r="C61" s="6" t="s">
        <v>8</v>
      </c>
      <c r="D61" s="126" t="s">
        <v>223</v>
      </c>
      <c r="E61" s="7" t="str">
        <f>IF($D61="","",IFERROR(TRIM(_xlfn.XLOOKUP(TRIM($D61),Goinfra!$Y$8:$Y$2059,Goinfra!$C$8:$C$2059)),"Código não encontrado"))</f>
        <v>VERGA/CONTRAVERGA EM CONCRETO ARMADO FCK = 20 MPA</v>
      </c>
      <c r="F61" s="5">
        <f>'MEMÓRIA DE CÁLCULO'!E180</f>
        <v>0.80999999999999994</v>
      </c>
      <c r="G61" s="5" t="str">
        <f>IF($D61="","",IFERROR(TRIM(_xlfn.XLOOKUP(TRIM($D61),Goinfra!$Y$8:$Y$2059,Goinfra!$P$8:$P$2059)),""))</f>
        <v>m3</v>
      </c>
      <c r="H61" s="42">
        <f>IF($D61="","",IFERROR(VALUE(_xlfn.XLOOKUP(TRIM($D61),Goinfra!$Y$8:$Y$2059,Goinfra!$R$8:$R$2059)),0))</f>
        <v>1914.19</v>
      </c>
      <c r="I61" s="41">
        <f>IF($D61="","",IFERROR(VALUE(_xlfn.XLOOKUP(TRIM($D61),Goinfra!$Y$8:$Y$2059,Goinfra!$U$8:$U$2059)),0))</f>
        <v>984.5</v>
      </c>
      <c r="J61" s="74">
        <f t="shared" ref="J61" si="9">F61*(H61+I61)</f>
        <v>2347.9389000000001</v>
      </c>
      <c r="K61" s="81"/>
      <c r="L61" s="38"/>
      <c r="M61" s="38"/>
      <c r="N61" s="38"/>
      <c r="O61" s="38"/>
      <c r="P61" s="38"/>
      <c r="Q61" s="38"/>
      <c r="R61" s="38"/>
      <c r="S61" s="38"/>
      <c r="T61" s="38"/>
    </row>
    <row r="62" spans="1:20" ht="18" customHeight="1" x14ac:dyDescent="0.2">
      <c r="A62" s="64"/>
      <c r="B62" s="55" t="s">
        <v>1804</v>
      </c>
      <c r="C62" s="6" t="s">
        <v>8</v>
      </c>
      <c r="D62" s="126" t="s">
        <v>368</v>
      </c>
      <c r="E62" s="7" t="str">
        <f>IF($D62="","",IFERROR(TRIM(_xlfn.XLOOKUP(TRIM($D62),Goinfra!$Y$8:$Y$2059,Goinfra!$C$8:$C$2059)),"Código não encontrado"))</f>
        <v>ESCORAMENTO METALICO - VIGAS/LAJES (ALUGUEL/MES)</v>
      </c>
      <c r="F62" s="5">
        <f>'MEMÓRIA DE CÁLCULO'!E184</f>
        <v>253.79999999999998</v>
      </c>
      <c r="G62" s="5" t="str">
        <f>IF($D62="","",IFERROR(TRIM(_xlfn.XLOOKUP(TRIM($D62),Goinfra!$Y$8:$Y$2059,Goinfra!$P$8:$P$2059)),""))</f>
        <v>m2xmes</v>
      </c>
      <c r="H62" s="42">
        <f>IF($D62="","",IFERROR(VALUE(_xlfn.XLOOKUP(TRIM($D62),Goinfra!$Y$8:$Y$2059,Goinfra!$R$8:$R$2059)),0))</f>
        <v>26</v>
      </c>
      <c r="I62" s="41">
        <f>IF($D62="","",IFERROR(VALUE(_xlfn.XLOOKUP(TRIM($D62),Goinfra!$Y$8:$Y$2059,Goinfra!$U$8:$U$2059)),0))</f>
        <v>1.97</v>
      </c>
      <c r="J62" s="74">
        <f t="shared" si="8"/>
        <v>7098.7859999999991</v>
      </c>
      <c r="K62" s="81"/>
      <c r="L62" s="38"/>
      <c r="M62" s="38"/>
      <c r="N62" s="38"/>
      <c r="O62" s="38"/>
      <c r="P62" s="38"/>
      <c r="Q62" s="38"/>
      <c r="R62" s="38"/>
      <c r="S62" s="38"/>
      <c r="T62" s="38"/>
    </row>
    <row r="63" spans="1:20" ht="18" customHeight="1" x14ac:dyDescent="0.2">
      <c r="A63" s="64"/>
      <c r="B63" s="55" t="s">
        <v>1805</v>
      </c>
      <c r="C63" s="6" t="s">
        <v>8</v>
      </c>
      <c r="D63" s="126" t="s">
        <v>372</v>
      </c>
      <c r="E63" s="7" t="str">
        <f>IF($D63="","",IFERROR(TRIM(_xlfn.XLOOKUP(TRIM($D63),Goinfra!$Y$8:$Y$2059,Goinfra!$C$8:$C$2059)),"Código não encontrado"))</f>
        <v>ANDAIME METALICO FACHADEIRO (ALUGUEL/MES)</v>
      </c>
      <c r="F63" s="5">
        <f>'MEMÓRIA DE CÁLCULO'!E188</f>
        <v>216.78</v>
      </c>
      <c r="G63" s="5" t="str">
        <f>IF($D63="","",IFERROR(TRIM(_xlfn.XLOOKUP(TRIM($D63),Goinfra!$Y$8:$Y$2059,Goinfra!$P$8:$P$2059)),""))</f>
        <v>m2xmes</v>
      </c>
      <c r="H63" s="42">
        <f>IF($D63="","",IFERROR(VALUE(_xlfn.XLOOKUP(TRIM($D63),Goinfra!$Y$8:$Y$2059,Goinfra!$R$8:$R$2059)),0))</f>
        <v>20.99</v>
      </c>
      <c r="I63" s="41">
        <f>IF($D63="","",IFERROR(VALUE(_xlfn.XLOOKUP(TRIM($D63),Goinfra!$Y$8:$Y$2059,Goinfra!$U$8:$U$2059)),0))</f>
        <v>5.34</v>
      </c>
      <c r="J63" s="74">
        <f t="shared" si="8"/>
        <v>5707.8173999999999</v>
      </c>
      <c r="K63" s="81"/>
      <c r="L63" s="38"/>
      <c r="M63" s="38"/>
      <c r="N63" s="38"/>
      <c r="O63" s="38"/>
      <c r="P63" s="38"/>
      <c r="Q63" s="38"/>
      <c r="R63" s="38"/>
      <c r="S63" s="38"/>
      <c r="T63" s="38"/>
    </row>
    <row r="64" spans="1:20" ht="36" customHeight="1" x14ac:dyDescent="0.2">
      <c r="A64" s="64"/>
      <c r="B64" s="55" t="s">
        <v>1951</v>
      </c>
      <c r="C64" s="6" t="s">
        <v>8</v>
      </c>
      <c r="D64" s="149" t="s">
        <v>1950</v>
      </c>
      <c r="E64" s="7" t="str">
        <f>IF($D64="","",IFERROR(TRIM(_xlfn.XLOOKUP(TRIM($D64),Goinfra!$Y$8:$Y$2059,Goinfra!$C$8:$C$2059)),"Código não encontrado"))</f>
        <v>ESTRUTURA METÁLICA CONVENCIONAL EM AÇO TIPO AR-350 / ASTM A572 G50 COM FUNDO ANTICORROSIVO</v>
      </c>
      <c r="F64" s="8">
        <f>'MEMÓRIA DE CÁLCULO'!E193</f>
        <v>513.01319999999998</v>
      </c>
      <c r="G64" s="8" t="str">
        <f>IF($D64="","",IFERROR(TRIM(_xlfn.XLOOKUP(TRIM($D64),Goinfra!$Y$8:$Y$2059,Goinfra!$P$8:$P$2059)),""))</f>
        <v>Kg</v>
      </c>
      <c r="H64" s="158">
        <f>IF($D64="","",IFERROR(VALUE(_xlfn.XLOOKUP(TRIM($D64),Goinfra!$Y$8:$Y$2059,Goinfra!$R$8:$R$2059)),0))</f>
        <v>22.42</v>
      </c>
      <c r="I64" s="41">
        <f>IF($D64="","",IFERROR(VALUE(_xlfn.XLOOKUP(TRIM($D64),Goinfra!$Y$8:$Y$2059,Goinfra!$U$8:$U$2059)),0))</f>
        <v>0</v>
      </c>
      <c r="J64" s="74">
        <f t="shared" si="8"/>
        <v>11501.755944</v>
      </c>
      <c r="K64" s="38">
        <f>J64/J65</f>
        <v>0.12975830459222429</v>
      </c>
      <c r="L64" s="38"/>
      <c r="M64" s="38"/>
      <c r="N64" s="38"/>
      <c r="O64" s="38"/>
      <c r="P64" s="38"/>
      <c r="Q64" s="38"/>
      <c r="R64" s="38"/>
      <c r="S64" s="38"/>
      <c r="T64" s="38"/>
    </row>
    <row r="65" spans="1:20" ht="18" customHeight="1" x14ac:dyDescent="0.2">
      <c r="A65" s="64"/>
      <c r="B65" s="190" t="s">
        <v>27</v>
      </c>
      <c r="C65" s="191"/>
      <c r="D65" s="191"/>
      <c r="E65" s="191"/>
      <c r="F65" s="191"/>
      <c r="G65" s="191"/>
      <c r="H65" s="191"/>
      <c r="I65" s="192"/>
      <c r="J65" s="65">
        <f>SUM(J53:J64)</f>
        <v>88639.844518200014</v>
      </c>
      <c r="K65" s="80">
        <f>(J65*0.2383)+J65</f>
        <v>109762.71946688708</v>
      </c>
      <c r="L65" s="38"/>
      <c r="M65" s="38"/>
      <c r="N65" s="38"/>
      <c r="O65" s="38"/>
      <c r="P65" s="38"/>
      <c r="Q65" s="38"/>
      <c r="R65" s="38"/>
      <c r="S65" s="38"/>
      <c r="T65" s="38"/>
    </row>
    <row r="66" spans="1:20" ht="18" customHeight="1" x14ac:dyDescent="0.2">
      <c r="A66" s="64"/>
      <c r="B66" s="101" t="s">
        <v>1</v>
      </c>
      <c r="C66" s="102" t="s">
        <v>19</v>
      </c>
      <c r="D66" s="145" t="s">
        <v>20</v>
      </c>
      <c r="E66" s="103" t="s">
        <v>2</v>
      </c>
      <c r="F66" s="104" t="s">
        <v>3</v>
      </c>
      <c r="G66" s="105" t="s">
        <v>4</v>
      </c>
      <c r="H66" s="106" t="s">
        <v>5</v>
      </c>
      <c r="I66" s="106" t="s">
        <v>6</v>
      </c>
      <c r="J66" s="106" t="s">
        <v>7</v>
      </c>
      <c r="K66" s="79"/>
    </row>
    <row r="67" spans="1:20" ht="18" customHeight="1" x14ac:dyDescent="0.2">
      <c r="A67" s="64"/>
      <c r="B67" s="86">
        <v>6</v>
      </c>
      <c r="C67" s="73" t="s">
        <v>9</v>
      </c>
      <c r="D67" s="146" t="s">
        <v>1778</v>
      </c>
      <c r="E67" s="193" t="s">
        <v>1777</v>
      </c>
      <c r="F67" s="193"/>
      <c r="G67" s="193"/>
      <c r="H67" s="193"/>
      <c r="I67" s="193"/>
      <c r="J67" s="194"/>
      <c r="K67" s="79"/>
    </row>
    <row r="68" spans="1:20" ht="18" customHeight="1" x14ac:dyDescent="0.2">
      <c r="A68" s="64"/>
      <c r="B68" s="55" t="s">
        <v>59</v>
      </c>
      <c r="C68" s="6" t="s">
        <v>8</v>
      </c>
      <c r="D68" s="126" t="s">
        <v>499</v>
      </c>
      <c r="E68" s="7" t="str">
        <f>IF($D68="","",IFERROR(TRIM(_xlfn.XLOOKUP(TRIM($D68),Goinfra!$Y$8:$Y$2059,Goinfra!$C$8:$C$2059)),"Código não encontrado"))</f>
        <v>CABO FLEXÍVEL EPR/XLPE (90°C), 0,6/1 KV - 10MM2</v>
      </c>
      <c r="F68" s="5">
        <f>'MEMÓRIA DE CÁLCULO'!E200</f>
        <v>35</v>
      </c>
      <c r="G68" s="5" t="str">
        <f>IF($D68="","",IFERROR(TRIM(_xlfn.XLOOKUP(TRIM($D68),Goinfra!$Y$8:$Y$2059,Goinfra!$P$8:$P$2059)),""))</f>
        <v>M</v>
      </c>
      <c r="H68" s="42">
        <f>IF($D68="","",IFERROR(VALUE(_xlfn.XLOOKUP(TRIM($D68),Goinfra!$Y$8:$Y$2059,Goinfra!$R$8:$R$2059)),0))</f>
        <v>10.39</v>
      </c>
      <c r="I68" s="41">
        <f>IF($D68="","",IFERROR(VALUE(_xlfn.XLOOKUP(TRIM($D68),Goinfra!$Y$8:$Y$2059,Goinfra!$U$8:$U$2059)),0))</f>
        <v>3.4</v>
      </c>
      <c r="J68" s="74">
        <f>(I68+H68)*F68</f>
        <v>482.65000000000003</v>
      </c>
      <c r="K68" s="81"/>
      <c r="L68" s="38"/>
      <c r="M68" s="38"/>
      <c r="N68" s="38"/>
      <c r="O68" s="38"/>
      <c r="P68" s="38"/>
      <c r="Q68" s="38"/>
      <c r="R68" s="38"/>
      <c r="S68" s="38"/>
      <c r="T68" s="38"/>
    </row>
    <row r="69" spans="1:20" ht="18" customHeight="1" x14ac:dyDescent="0.2">
      <c r="A69" s="64"/>
      <c r="B69" s="55" t="s">
        <v>60</v>
      </c>
      <c r="C69" s="6" t="s">
        <v>8</v>
      </c>
      <c r="D69" s="139" t="s">
        <v>744</v>
      </c>
      <c r="E69" s="7" t="str">
        <f>IF($D69="","",IFERROR(TRIM(_xlfn.XLOOKUP(TRIM($D69),Goinfra!$Y$8:$Y$2059,Goinfra!$C$8:$C$2059)),"Código não encontrado"))</f>
        <v>ELETRODUTO DE PVC RIGIDO DIAMETRO 1.1/4"</v>
      </c>
      <c r="F69" s="5">
        <f>'MEMÓRIA DE CÁLCULO'!E203</f>
        <v>12</v>
      </c>
      <c r="G69" s="5" t="str">
        <f>IF($D69="","",IFERROR(TRIM(_xlfn.XLOOKUP(TRIM($D69),Goinfra!$Y$8:$Y$2059,Goinfra!$P$8:$P$2059)),""))</f>
        <v>M</v>
      </c>
      <c r="H69" s="42">
        <f>IF($D69="","",IFERROR(VALUE(_xlfn.XLOOKUP(TRIM($D69),Goinfra!$Y$8:$Y$2059,Goinfra!$R$8:$R$2059)),0))</f>
        <v>9.0399999999999991</v>
      </c>
      <c r="I69" s="41">
        <f>IF($D69="","",IFERROR(VALUE(_xlfn.XLOOKUP(TRIM($D69),Goinfra!$Y$8:$Y$2059,Goinfra!$U$8:$U$2059)),0))</f>
        <v>20.5</v>
      </c>
      <c r="J69" s="74">
        <f t="shared" ref="J69:J72" si="10">(I69+H69)*F69</f>
        <v>354.48</v>
      </c>
      <c r="K69" s="81"/>
      <c r="L69" s="38"/>
      <c r="M69" s="38"/>
      <c r="N69" s="38"/>
      <c r="O69" s="38"/>
      <c r="P69" s="38"/>
      <c r="Q69" s="38"/>
      <c r="R69" s="38"/>
      <c r="S69" s="38"/>
      <c r="T69" s="38"/>
    </row>
    <row r="70" spans="1:20" ht="18" customHeight="1" x14ac:dyDescent="0.2">
      <c r="A70" s="64"/>
      <c r="B70" s="55" t="s">
        <v>1814</v>
      </c>
      <c r="C70" s="6" t="s">
        <v>8</v>
      </c>
      <c r="D70" s="139" t="s">
        <v>698</v>
      </c>
      <c r="E70" s="7" t="str">
        <f>IF($D70="","",IFERROR(TRIM(_xlfn.XLOOKUP(TRIM($D70),Goinfra!$Y$8:$Y$2059,Goinfra!$C$8:$C$2059)),"Código não encontrado"))</f>
        <v>CURVA DE 90 GRAUS DE PVC RIGIDO DIAM. 1.1/2"</v>
      </c>
      <c r="F70" s="5">
        <f>'MEMÓRIA DE CÁLCULO'!E206</f>
        <v>3</v>
      </c>
      <c r="G70" s="5" t="str">
        <f>IF($D70="","",IFERROR(TRIM(_xlfn.XLOOKUP(TRIM($D70),Goinfra!$Y$8:$Y$2059,Goinfra!$P$8:$P$2059)),""))</f>
        <v>Un</v>
      </c>
      <c r="H70" s="42">
        <f>IF($D70="","",IFERROR(VALUE(_xlfn.XLOOKUP(TRIM($D70),Goinfra!$Y$8:$Y$2059,Goinfra!$R$8:$R$2059)),0))</f>
        <v>5.04</v>
      </c>
      <c r="I70" s="41">
        <f>IF($D70="","",IFERROR(VALUE(_xlfn.XLOOKUP(TRIM($D70),Goinfra!$Y$8:$Y$2059,Goinfra!$U$8:$U$2059)),0))</f>
        <v>19.170000000000002</v>
      </c>
      <c r="J70" s="74">
        <f t="shared" si="10"/>
        <v>72.63</v>
      </c>
      <c r="K70" s="81"/>
      <c r="L70" s="38"/>
      <c r="M70" s="38"/>
      <c r="N70" s="38"/>
      <c r="O70" s="38"/>
      <c r="P70" s="38"/>
      <c r="Q70" s="38"/>
      <c r="R70" s="38"/>
      <c r="S70" s="38"/>
      <c r="T70" s="38"/>
    </row>
    <row r="71" spans="1:20" ht="18" customHeight="1" x14ac:dyDescent="0.2">
      <c r="A71" s="64"/>
      <c r="B71" s="55" t="s">
        <v>1815</v>
      </c>
      <c r="C71" s="6" t="s">
        <v>8</v>
      </c>
      <c r="D71" s="139" t="s">
        <v>539</v>
      </c>
      <c r="E71" s="7" t="str">
        <f>IF($D71="","",IFERROR(TRIM(_xlfn.XLOOKUP(TRIM($D71),Goinfra!$Y$8:$Y$2059,Goinfra!$C$8:$C$2059)),"Código não encontrado"))</f>
        <v>CABO FLEXÍVEL PVC (70° C), 0,6/1 KV, 1,5 MM2</v>
      </c>
      <c r="F71" s="5">
        <f>'MEMÓRIA DE CÁLCULO'!E212</f>
        <v>225</v>
      </c>
      <c r="G71" s="5" t="str">
        <f>IF($D71="","",IFERROR(TRIM(_xlfn.XLOOKUP(TRIM($D71),Goinfra!$Y$8:$Y$2059,Goinfra!$P$8:$P$2059)),""))</f>
        <v>M</v>
      </c>
      <c r="H71" s="42">
        <f>IF($D71="","",IFERROR(VALUE(_xlfn.XLOOKUP(TRIM($D71),Goinfra!$Y$8:$Y$2059,Goinfra!$R$8:$R$2059)),0))</f>
        <v>2.46</v>
      </c>
      <c r="I71" s="41">
        <f>IF($D71="","",IFERROR(VALUE(_xlfn.XLOOKUP(TRIM($D71),Goinfra!$Y$8:$Y$2059,Goinfra!$U$8:$U$2059)),0))</f>
        <v>2.4300000000000002</v>
      </c>
      <c r="J71" s="74">
        <f t="shared" si="10"/>
        <v>1100.2500000000002</v>
      </c>
      <c r="K71" s="81"/>
      <c r="L71" s="38"/>
      <c r="M71" s="38"/>
      <c r="N71" s="38"/>
      <c r="O71" s="38"/>
      <c r="P71" s="38"/>
      <c r="Q71" s="38"/>
      <c r="R71" s="38"/>
      <c r="S71" s="38"/>
      <c r="T71" s="38"/>
    </row>
    <row r="72" spans="1:20" ht="18" customHeight="1" x14ac:dyDescent="0.2">
      <c r="A72" s="64"/>
      <c r="B72" s="55" t="s">
        <v>1816</v>
      </c>
      <c r="C72" s="6" t="s">
        <v>8</v>
      </c>
      <c r="D72" s="139" t="s">
        <v>541</v>
      </c>
      <c r="E72" s="7" t="str">
        <f>IF($D72="","",IFERROR(TRIM(_xlfn.XLOOKUP(TRIM($D72),Goinfra!$Y$8:$Y$2059,Goinfra!$C$8:$C$2059)),"Código não encontrado"))</f>
        <v>CABO FLEXÍVEL PVC (70° C), 0,6/1 KV, 2,5 MM2</v>
      </c>
      <c r="F72" s="5">
        <f>'MEMÓRIA DE CÁLCULO'!E217</f>
        <v>61</v>
      </c>
      <c r="G72" s="5" t="str">
        <f>IF($D72="","",IFERROR(TRIM(_xlfn.XLOOKUP(TRIM($D72),Goinfra!$Y$8:$Y$2059,Goinfra!$P$8:$P$2059)),""))</f>
        <v>M</v>
      </c>
      <c r="H72" s="42">
        <f>IF($D72="","",IFERROR(VALUE(_xlfn.XLOOKUP(TRIM($D72),Goinfra!$Y$8:$Y$2059,Goinfra!$R$8:$R$2059)),0))</f>
        <v>3.08</v>
      </c>
      <c r="I72" s="41">
        <f>IF($D72="","",IFERROR(VALUE(_xlfn.XLOOKUP(TRIM($D72),Goinfra!$Y$8:$Y$2059,Goinfra!$U$8:$U$2059)),0))</f>
        <v>2.68</v>
      </c>
      <c r="J72" s="74">
        <f t="shared" si="10"/>
        <v>351.36</v>
      </c>
      <c r="K72" s="81"/>
      <c r="L72" s="38"/>
      <c r="M72" s="38"/>
      <c r="N72" s="38"/>
      <c r="O72" s="38"/>
      <c r="P72" s="38"/>
      <c r="Q72" s="38"/>
      <c r="R72" s="38"/>
      <c r="S72" s="38"/>
      <c r="T72" s="38"/>
    </row>
    <row r="73" spans="1:20" ht="18" customHeight="1" x14ac:dyDescent="0.2">
      <c r="A73" s="64"/>
      <c r="B73" s="55" t="s">
        <v>1817</v>
      </c>
      <c r="C73" s="6" t="s">
        <v>8</v>
      </c>
      <c r="D73" s="139" t="s">
        <v>733</v>
      </c>
      <c r="E73" s="7" t="str">
        <f>IF($D73="","",IFERROR(TRIM(_xlfn.XLOOKUP(TRIM($D73),Goinfra!$Y$8:$Y$2059,Goinfra!$C$8:$C$2059)),"Código não encontrado"))</f>
        <v>ELETRODUTO PVC FLEXÍVEL - MANGUEIRA CORRUGADA LEVE - DIAM. 25MM</v>
      </c>
      <c r="F73" s="5">
        <f>'MEMÓRIA DE CÁLCULO'!E220</f>
        <v>110</v>
      </c>
      <c r="G73" s="5" t="str">
        <f>IF($D73="","",IFERROR(TRIM(_xlfn.XLOOKUP(TRIM($D73),Goinfra!$Y$8:$Y$2059,Goinfra!$P$8:$P$2059)),""))</f>
        <v>M</v>
      </c>
      <c r="H73" s="42">
        <f>IF($D73="","",IFERROR(VALUE(_xlfn.XLOOKUP(TRIM($D73),Goinfra!$Y$8:$Y$2059,Goinfra!$R$8:$R$2059)),0))</f>
        <v>2.2000000000000002</v>
      </c>
      <c r="I73" s="41">
        <f>IF($D73="","",IFERROR(VALUE(_xlfn.XLOOKUP(TRIM($D73),Goinfra!$Y$8:$Y$2059,Goinfra!$U$8:$U$2059)),0))</f>
        <v>8.2899999999999991</v>
      </c>
      <c r="J73" s="74">
        <f t="shared" ref="J73:J76" si="11">(I73+H73)*F73</f>
        <v>1153.8999999999999</v>
      </c>
      <c r="K73" s="81"/>
      <c r="L73" s="38"/>
      <c r="M73" s="38"/>
      <c r="N73" s="38"/>
      <c r="O73" s="38"/>
      <c r="P73" s="38"/>
      <c r="Q73" s="38"/>
      <c r="R73" s="38"/>
      <c r="S73" s="38"/>
      <c r="T73" s="38"/>
    </row>
    <row r="74" spans="1:20" ht="18" customHeight="1" x14ac:dyDescent="0.2">
      <c r="A74" s="64"/>
      <c r="B74" s="55" t="s">
        <v>1818</v>
      </c>
      <c r="C74" s="6" t="s">
        <v>8</v>
      </c>
      <c r="D74" s="139" t="s">
        <v>717</v>
      </c>
      <c r="E74" s="7" t="str">
        <f>IF($D74="","",IFERROR(TRIM(_xlfn.XLOOKUP(TRIM($D74),Goinfra!$Y$8:$Y$2059,Goinfra!$C$8:$C$2059)),"Código não encontrado"))</f>
        <v>DISJUNTOR MONOPOLAR DE 35 A 50-A</v>
      </c>
      <c r="F74" s="5">
        <f>'MEMÓRIA DE CÁLCULO'!E223</f>
        <v>1</v>
      </c>
      <c r="G74" s="5" t="str">
        <f>IF($D74="","",IFERROR(TRIM(_xlfn.XLOOKUP(TRIM($D74),Goinfra!$Y$8:$Y$2059,Goinfra!$P$8:$P$2059)),""))</f>
        <v>Un</v>
      </c>
      <c r="H74" s="42">
        <f>IF($D74="","",IFERROR(VALUE(_xlfn.XLOOKUP(TRIM($D74),Goinfra!$Y$8:$Y$2059,Goinfra!$R$8:$R$2059)),0))</f>
        <v>12.7</v>
      </c>
      <c r="I74" s="41">
        <f>IF($D74="","",IFERROR(VALUE(_xlfn.XLOOKUP(TRIM($D74),Goinfra!$Y$8:$Y$2059,Goinfra!$U$8:$U$2059)),0))</f>
        <v>14.64</v>
      </c>
      <c r="J74" s="74">
        <f t="shared" si="11"/>
        <v>27.34</v>
      </c>
      <c r="K74" s="81"/>
      <c r="L74" s="38"/>
      <c r="M74" s="38"/>
      <c r="N74" s="38"/>
      <c r="O74" s="38"/>
      <c r="P74" s="38"/>
      <c r="Q74" s="38"/>
      <c r="R74" s="38"/>
      <c r="S74" s="38"/>
      <c r="T74" s="38"/>
    </row>
    <row r="75" spans="1:20" ht="18" customHeight="1" x14ac:dyDescent="0.2">
      <c r="A75" s="64"/>
      <c r="B75" s="55" t="s">
        <v>1819</v>
      </c>
      <c r="C75" s="6" t="s">
        <v>8</v>
      </c>
      <c r="D75" s="139" t="s">
        <v>715</v>
      </c>
      <c r="E75" s="7" t="str">
        <f>IF($D75="","",IFERROR(TRIM(_xlfn.XLOOKUP(TRIM($D75),Goinfra!$Y$8:$Y$2059,Goinfra!$C$8:$C$2059)),"Código não encontrado"))</f>
        <v>DISJUNTOR MONOPOLAR DE 10 A 32-A</v>
      </c>
      <c r="F75" s="5">
        <f>'MEMÓRIA DE CÁLCULO'!E227</f>
        <v>2</v>
      </c>
      <c r="G75" s="5" t="str">
        <f>IF($D75="","",IFERROR(TRIM(_xlfn.XLOOKUP(TRIM($D75),Goinfra!$Y$8:$Y$2059,Goinfra!$P$8:$P$2059)),""))</f>
        <v>Un</v>
      </c>
      <c r="H75" s="42">
        <f>IF($D75="","",IFERROR(VALUE(_xlfn.XLOOKUP(TRIM($D75),Goinfra!$Y$8:$Y$2059,Goinfra!$R$8:$R$2059)),0))</f>
        <v>10.43</v>
      </c>
      <c r="I75" s="41">
        <f>IF($D75="","",IFERROR(VALUE(_xlfn.XLOOKUP(TRIM($D75),Goinfra!$Y$8:$Y$2059,Goinfra!$U$8:$U$2059)),0))</f>
        <v>14.64</v>
      </c>
      <c r="J75" s="74">
        <f t="shared" si="11"/>
        <v>50.14</v>
      </c>
      <c r="K75" s="81"/>
      <c r="L75" s="38"/>
      <c r="M75" s="38"/>
      <c r="N75" s="38"/>
      <c r="O75" s="38"/>
      <c r="P75" s="38"/>
      <c r="Q75" s="38"/>
      <c r="R75" s="38"/>
      <c r="S75" s="38"/>
      <c r="T75" s="38"/>
    </row>
    <row r="76" spans="1:20" ht="18" customHeight="1" x14ac:dyDescent="0.2">
      <c r="A76" s="64"/>
      <c r="B76" s="55" t="s">
        <v>1820</v>
      </c>
      <c r="C76" s="6" t="s">
        <v>8</v>
      </c>
      <c r="D76" s="139" t="s">
        <v>728</v>
      </c>
      <c r="E76" s="7" t="str">
        <f>IF($D76="","",IFERROR(TRIM(_xlfn.XLOOKUP(TRIM($D76),Goinfra!$Y$8:$Y$2059,Goinfra!$C$8:$C$2059)),"Código não encontrado"))</f>
        <v>DISPOSITIVO DE PROTEÇÃO CONTRA SURTOS (D.P.S.) 275V DE 8 A 40KA</v>
      </c>
      <c r="F76" s="5">
        <f>'MEMÓRIA DE CÁLCULO'!E230</f>
        <v>1</v>
      </c>
      <c r="G76" s="5" t="str">
        <f>IF($D76="","",IFERROR(TRIM(_xlfn.XLOOKUP(TRIM($D76),Goinfra!$Y$8:$Y$2059,Goinfra!$P$8:$P$2059)),""))</f>
        <v>Un</v>
      </c>
      <c r="H76" s="42">
        <f>IF($D76="","",IFERROR(VALUE(_xlfn.XLOOKUP(TRIM($D76),Goinfra!$Y$8:$Y$2059,Goinfra!$R$8:$R$2059)),0))</f>
        <v>56.71</v>
      </c>
      <c r="I76" s="41">
        <f>IF($D76="","",IFERROR(VALUE(_xlfn.XLOOKUP(TRIM($D76),Goinfra!$Y$8:$Y$2059,Goinfra!$U$8:$U$2059)),0))</f>
        <v>48.83</v>
      </c>
      <c r="J76" s="74">
        <f t="shared" si="11"/>
        <v>105.53999999999999</v>
      </c>
      <c r="K76" s="81"/>
      <c r="L76" s="38"/>
      <c r="M76" s="38"/>
      <c r="N76" s="38"/>
      <c r="O76" s="38"/>
      <c r="P76" s="38"/>
      <c r="Q76" s="38"/>
      <c r="R76" s="38"/>
      <c r="S76" s="38"/>
      <c r="T76" s="38"/>
    </row>
    <row r="77" spans="1:20" ht="18" customHeight="1" x14ac:dyDescent="0.2">
      <c r="A77" s="64"/>
      <c r="B77" s="55" t="s">
        <v>1821</v>
      </c>
      <c r="C77" s="6" t="s">
        <v>8</v>
      </c>
      <c r="D77" s="139" t="s">
        <v>798</v>
      </c>
      <c r="E77" s="7" t="str">
        <f>IF($D77="","",IFERROR(TRIM(_xlfn.XLOOKUP(TRIM($D77),Goinfra!$Y$8:$Y$2059,Goinfra!$C$8:$C$2059)),"Código não encontrado"))</f>
        <v>INTERRUPTOR DIFERENCIAL RESIDUAL (D.R.) BIPOLAR DE 40A-30mA</v>
      </c>
      <c r="F77" s="5">
        <f>'MEMÓRIA DE CÁLCULO'!E233</f>
        <v>1</v>
      </c>
      <c r="G77" s="5" t="str">
        <f>IF($D77="","",IFERROR(TRIM(_xlfn.XLOOKUP(TRIM($D77),Goinfra!$Y$8:$Y$2059,Goinfra!$P$8:$P$2059)),""))</f>
        <v>Un</v>
      </c>
      <c r="H77" s="42">
        <f>IF($D77="","",IFERROR(VALUE(_xlfn.XLOOKUP(TRIM($D77),Goinfra!$Y$8:$Y$2059,Goinfra!$R$8:$R$2059)),0))</f>
        <v>111.82</v>
      </c>
      <c r="I77" s="41">
        <f>IF($D77="","",IFERROR(VALUE(_xlfn.XLOOKUP(TRIM($D77),Goinfra!$Y$8:$Y$2059,Goinfra!$U$8:$U$2059)),0))</f>
        <v>29.29</v>
      </c>
      <c r="J77" s="74">
        <f t="shared" ref="J77:J80" si="12">(I77+H77)*F77</f>
        <v>141.10999999999999</v>
      </c>
      <c r="K77" s="81"/>
      <c r="L77" s="38"/>
      <c r="M77" s="38"/>
      <c r="N77" s="38"/>
      <c r="O77" s="38"/>
      <c r="P77" s="38"/>
      <c r="Q77" s="38"/>
      <c r="R77" s="38"/>
      <c r="S77" s="38"/>
      <c r="T77" s="38"/>
    </row>
    <row r="78" spans="1:20" ht="18" customHeight="1" x14ac:dyDescent="0.2">
      <c r="A78" s="64"/>
      <c r="B78" s="55" t="s">
        <v>1822</v>
      </c>
      <c r="C78" s="6" t="s">
        <v>8</v>
      </c>
      <c r="D78" s="139" t="s">
        <v>857</v>
      </c>
      <c r="E78" s="7" t="str">
        <f>IF($D78="","",IFERROR(TRIM(_xlfn.XLOOKUP(TRIM($D78),Goinfra!$Y$8:$Y$2059,Goinfra!$C$8:$C$2059)),"Código não encontrado"))</f>
        <v>LUMINÁRIA DE SOBREPOR USO AO TEMPO (TARTARUGA) - BASE E-27</v>
      </c>
      <c r="F78" s="5">
        <f>'MEMÓRIA DE CÁLCULO'!E236</f>
        <v>10</v>
      </c>
      <c r="G78" s="5" t="str">
        <f>IF($D78="","",IFERROR(TRIM(_xlfn.XLOOKUP(TRIM($D78),Goinfra!$Y$8:$Y$2059,Goinfra!$P$8:$P$2059)),""))</f>
        <v>Un</v>
      </c>
      <c r="H78" s="42">
        <f>IF($D78="","",IFERROR(VALUE(_xlfn.XLOOKUP(TRIM($D78),Goinfra!$Y$8:$Y$2059,Goinfra!$R$8:$R$2059)),0))</f>
        <v>44.12</v>
      </c>
      <c r="I78" s="41">
        <f>IF($D78="","",IFERROR(VALUE(_xlfn.XLOOKUP(TRIM($D78),Goinfra!$Y$8:$Y$2059,Goinfra!$U$8:$U$2059)),0))</f>
        <v>15.74</v>
      </c>
      <c r="J78" s="74">
        <f t="shared" si="12"/>
        <v>598.6</v>
      </c>
      <c r="K78" s="81"/>
      <c r="L78" s="38"/>
      <c r="M78" s="38"/>
      <c r="N78" s="38"/>
      <c r="O78" s="38"/>
      <c r="P78" s="38"/>
      <c r="Q78" s="38"/>
      <c r="R78" s="38"/>
      <c r="S78" s="38"/>
      <c r="T78" s="38"/>
    </row>
    <row r="79" spans="1:20" ht="18" customHeight="1" x14ac:dyDescent="0.2">
      <c r="A79" s="64"/>
      <c r="B79" s="55" t="s">
        <v>1823</v>
      </c>
      <c r="C79" s="6" t="s">
        <v>8</v>
      </c>
      <c r="D79" s="139" t="s">
        <v>834</v>
      </c>
      <c r="E79" s="7" t="str">
        <f>IF($D79="","",IFERROR(TRIM(_xlfn.XLOOKUP(TRIM($D79),Goinfra!$Y$8:$Y$2059,Goinfra!$C$8:$C$2059)),"Código não encontrado"))</f>
        <v>LÂMPADA BULBO LED, BASE E27, BIVOLT 17/20 W, 1500 A 1900 LUMENS, LUZ BRANCA</v>
      </c>
      <c r="F79" s="5">
        <f>'MEMÓRIA DE CÁLCULO'!E239</f>
        <v>5</v>
      </c>
      <c r="G79" s="5" t="str">
        <f>IF($D79="","",IFERROR(TRIM(_xlfn.XLOOKUP(TRIM($D79),Goinfra!$Y$8:$Y$2059,Goinfra!$P$8:$P$2059)),""))</f>
        <v>un</v>
      </c>
      <c r="H79" s="42">
        <f>IF($D79="","",IFERROR(VALUE(_xlfn.XLOOKUP(TRIM($D79),Goinfra!$Y$8:$Y$2059,Goinfra!$R$8:$R$2059)),0))</f>
        <v>10.44</v>
      </c>
      <c r="I79" s="41">
        <f>IF($D79="","",IFERROR(VALUE(_xlfn.XLOOKUP(TRIM($D79),Goinfra!$Y$8:$Y$2059,Goinfra!$U$8:$U$2059)),0))</f>
        <v>3.9</v>
      </c>
      <c r="J79" s="74">
        <f t="shared" si="12"/>
        <v>71.7</v>
      </c>
      <c r="K79" s="81"/>
      <c r="L79" s="38"/>
      <c r="M79" s="38"/>
      <c r="N79" s="38"/>
      <c r="O79" s="38"/>
      <c r="P79" s="38"/>
      <c r="Q79" s="38"/>
      <c r="R79" s="38"/>
      <c r="S79" s="38"/>
      <c r="T79" s="38"/>
    </row>
    <row r="80" spans="1:20" ht="18" customHeight="1" x14ac:dyDescent="0.2">
      <c r="A80" s="64"/>
      <c r="B80" s="55" t="s">
        <v>1824</v>
      </c>
      <c r="C80" s="6" t="s">
        <v>8</v>
      </c>
      <c r="D80" s="139" t="s">
        <v>836</v>
      </c>
      <c r="E80" s="7" t="str">
        <f>IF($D80="","",IFERROR(TRIM(_xlfn.XLOOKUP(TRIM($D80),Goinfra!$Y$8:$Y$2059,Goinfra!$C$8:$C$2059)),"Código não encontrado"))</f>
        <v>LÂMPADA BULBO LED, BASE E27, BIVOLT 30 W, 2400 A 3000 LUMENS, LUZ BRANCA</v>
      </c>
      <c r="F80" s="5">
        <f>'MEMÓRIA DE CÁLCULO'!E242</f>
        <v>5</v>
      </c>
      <c r="G80" s="5" t="str">
        <f>IF($D80="","",IFERROR(TRIM(_xlfn.XLOOKUP(TRIM($D80),Goinfra!$Y$8:$Y$2059,Goinfra!$P$8:$P$2059)),""))</f>
        <v>un</v>
      </c>
      <c r="H80" s="42">
        <f>IF($D80="","",IFERROR(VALUE(_xlfn.XLOOKUP(TRIM($D80),Goinfra!$Y$8:$Y$2059,Goinfra!$R$8:$R$2059)),0))</f>
        <v>18.329999999999998</v>
      </c>
      <c r="I80" s="41">
        <f>IF($D80="","",IFERROR(VALUE(_xlfn.XLOOKUP(TRIM($D80),Goinfra!$Y$8:$Y$2059,Goinfra!$U$8:$U$2059)),0))</f>
        <v>3.9</v>
      </c>
      <c r="J80" s="74">
        <f t="shared" si="12"/>
        <v>111.14999999999998</v>
      </c>
      <c r="K80" s="81"/>
      <c r="L80" s="38"/>
      <c r="M80" s="38"/>
      <c r="N80" s="38"/>
      <c r="O80" s="38"/>
      <c r="P80" s="38"/>
      <c r="Q80" s="38"/>
      <c r="R80" s="38"/>
      <c r="S80" s="38"/>
      <c r="T80" s="38"/>
    </row>
    <row r="81" spans="1:20" ht="18" customHeight="1" x14ac:dyDescent="0.2">
      <c r="A81" s="64"/>
      <c r="B81" s="55" t="s">
        <v>1825</v>
      </c>
      <c r="C81" s="6" t="s">
        <v>8</v>
      </c>
      <c r="D81" s="139" t="s">
        <v>796</v>
      </c>
      <c r="E81" s="7" t="str">
        <f>IF($D81="","",IFERROR(TRIM(_xlfn.XLOOKUP(TRIM($D81),Goinfra!$Y$8:$Y$2059,Goinfra!$C$8:$C$2059)),"Código não encontrado"))</f>
        <v>INTERRUPTOR SIMPLES 1 SEÇÃO E 1 TOMADA HEXAGONAL 2P + T - 10A CONJUGADOS</v>
      </c>
      <c r="F81" s="5">
        <v>6</v>
      </c>
      <c r="G81" s="5" t="str">
        <f>IF($D81="","",IFERROR(TRIM(_xlfn.XLOOKUP(TRIM($D81),Goinfra!$Y$8:$Y$2059,Goinfra!$P$8:$P$2059)),""))</f>
        <v>Un</v>
      </c>
      <c r="H81" s="42">
        <f>IF($D81="","",IFERROR(VALUE(_xlfn.XLOOKUP(TRIM($D81),Goinfra!$Y$8:$Y$2059,Goinfra!$R$8:$R$2059)),0))</f>
        <v>14.19</v>
      </c>
      <c r="I81" s="41">
        <f>IF($D81="","",IFERROR(VALUE(_xlfn.XLOOKUP(TRIM($D81),Goinfra!$Y$8:$Y$2059,Goinfra!$U$8:$U$2059)),0))</f>
        <v>18.05</v>
      </c>
      <c r="J81" s="74">
        <f t="shared" ref="J81" si="13">(I81+H81)*F81</f>
        <v>193.44</v>
      </c>
      <c r="K81" s="81"/>
      <c r="L81" s="38"/>
      <c r="M81" s="38"/>
      <c r="N81" s="38"/>
      <c r="O81" s="38"/>
      <c r="P81" s="38"/>
      <c r="Q81" s="38"/>
      <c r="R81" s="38"/>
      <c r="S81" s="38"/>
      <c r="T81" s="38"/>
    </row>
    <row r="82" spans="1:20" ht="18" customHeight="1" x14ac:dyDescent="0.2">
      <c r="A82" s="64"/>
      <c r="B82" s="55" t="s">
        <v>1826</v>
      </c>
      <c r="C82" s="6" t="s">
        <v>8</v>
      </c>
      <c r="D82" s="139" t="s">
        <v>519</v>
      </c>
      <c r="E82" s="7" t="str">
        <f>IF($D82="","",IFERROR(TRIM(_xlfn.XLOOKUP(TRIM($D82),Goinfra!$Y$8:$Y$2059,Goinfra!$C$8:$C$2059)),"Código não encontrado"))</f>
        <v>CABO DE COBRE NU 10 MM2 (11,11 M/KG)</v>
      </c>
      <c r="F82" s="5">
        <v>1.5</v>
      </c>
      <c r="G82" s="5" t="str">
        <f>IF($D82="","",IFERROR(TRIM(_xlfn.XLOOKUP(TRIM($D82),Goinfra!$Y$8:$Y$2059,Goinfra!$P$8:$P$2059)),""))</f>
        <v>M</v>
      </c>
      <c r="H82" s="42">
        <f>IF($D82="","",IFERROR(VALUE(_xlfn.XLOOKUP(TRIM($D82),Goinfra!$Y$8:$Y$2059,Goinfra!$R$8:$R$2059)),0))</f>
        <v>8.9</v>
      </c>
      <c r="I82" s="41">
        <f>IF($D82="","",IFERROR(VALUE(_xlfn.XLOOKUP(TRIM($D82),Goinfra!$Y$8:$Y$2059,Goinfra!$U$8:$U$2059)),0))</f>
        <v>3.4</v>
      </c>
      <c r="J82" s="74">
        <f t="shared" ref="J82:J83" si="14">(I82+H82)*F82</f>
        <v>18.450000000000003</v>
      </c>
      <c r="K82" s="81"/>
      <c r="L82" s="38"/>
      <c r="M82" s="38"/>
      <c r="N82" s="38"/>
      <c r="O82" s="38"/>
      <c r="P82" s="38"/>
      <c r="Q82" s="38"/>
      <c r="R82" s="38"/>
      <c r="S82" s="38"/>
      <c r="T82" s="38"/>
    </row>
    <row r="83" spans="1:20" ht="18" customHeight="1" x14ac:dyDescent="0.2">
      <c r="A83" s="64"/>
      <c r="B83" s="55" t="s">
        <v>1827</v>
      </c>
      <c r="C83" s="6" t="s">
        <v>8</v>
      </c>
      <c r="D83" s="139" t="s">
        <v>637</v>
      </c>
      <c r="E83" s="7" t="str">
        <f>IF($D83="","",IFERROR(TRIM(_xlfn.XLOOKUP(TRIM($D83),Goinfra!$Y$8:$Y$2059,Goinfra!$C$8:$C$2059)),"Código não encontrado"))</f>
        <v>CONDULETE MULTIPLO DE PVC COM 01 SAÍDA 3/4" (TIPO B OU E) SEM TAMPA</v>
      </c>
      <c r="F83" s="5">
        <v>16</v>
      </c>
      <c r="G83" s="5" t="str">
        <f>IF($D83="","",IFERROR(TRIM(_xlfn.XLOOKUP(TRIM($D83),Goinfra!$Y$8:$Y$2059,Goinfra!$P$8:$P$2059)),""))</f>
        <v>un</v>
      </c>
      <c r="H83" s="42">
        <f>IF($D83="","",IFERROR(VALUE(_xlfn.XLOOKUP(TRIM($D83),Goinfra!$Y$8:$Y$2059,Goinfra!$R$8:$R$2059)),0))</f>
        <v>10.96</v>
      </c>
      <c r="I83" s="41">
        <f>IF($D83="","",IFERROR(VALUE(_xlfn.XLOOKUP(TRIM($D83),Goinfra!$Y$8:$Y$2059,Goinfra!$U$8:$U$2059)),0))</f>
        <v>17.73</v>
      </c>
      <c r="J83" s="74">
        <f t="shared" si="14"/>
        <v>459.04</v>
      </c>
      <c r="K83" s="81"/>
      <c r="L83" s="38"/>
      <c r="M83" s="38"/>
      <c r="N83" s="38"/>
      <c r="O83" s="38"/>
      <c r="P83" s="38"/>
      <c r="Q83" s="38"/>
      <c r="R83" s="38"/>
      <c r="S83" s="38"/>
      <c r="T83" s="38"/>
    </row>
    <row r="84" spans="1:20" ht="18" customHeight="1" x14ac:dyDescent="0.2">
      <c r="A84" s="64"/>
      <c r="B84" s="55" t="s">
        <v>1828</v>
      </c>
      <c r="C84" s="6" t="s">
        <v>8</v>
      </c>
      <c r="D84" s="139" t="s">
        <v>953</v>
      </c>
      <c r="E84" s="7" t="str">
        <f>IF($D84="","",IFERROR(TRIM(_xlfn.XLOOKUP(TRIM($D84),Goinfra!$Y$8:$Y$2059,Goinfra!$C$8:$C$2059)),"Código não encontrado"))</f>
        <v>QUADRO DE DISTRIBUIÇÃO DE EMBUTIR EM PVC CB 12E - 80A</v>
      </c>
      <c r="F84" s="5">
        <v>1</v>
      </c>
      <c r="G84" s="5" t="str">
        <f>IF($D84="","",IFERROR(TRIM(_xlfn.XLOOKUP(TRIM($D84),Goinfra!$Y$8:$Y$2059,Goinfra!$P$8:$P$2059)),""))</f>
        <v>Un</v>
      </c>
      <c r="H84" s="42">
        <f>IF($D84="","",IFERROR(VALUE(_xlfn.XLOOKUP(TRIM($D84),Goinfra!$Y$8:$Y$2059,Goinfra!$R$8:$R$2059)),0))</f>
        <v>104.44</v>
      </c>
      <c r="I84" s="41">
        <f>IF($D84="","",IFERROR(VALUE(_xlfn.XLOOKUP(TRIM($D84),Goinfra!$Y$8:$Y$2059,Goinfra!$U$8:$U$2059)),0))</f>
        <v>73.239999999999995</v>
      </c>
      <c r="J84" s="74">
        <f t="shared" ref="J84" si="15">(I84+H84)*F84</f>
        <v>177.68</v>
      </c>
      <c r="K84" s="81"/>
      <c r="L84" s="38"/>
      <c r="M84" s="38"/>
      <c r="N84" s="38"/>
      <c r="O84" s="38"/>
      <c r="P84" s="38"/>
      <c r="Q84" s="38"/>
      <c r="R84" s="38"/>
      <c r="S84" s="38"/>
      <c r="T84" s="38"/>
    </row>
    <row r="85" spans="1:20" ht="18" customHeight="1" x14ac:dyDescent="0.2">
      <c r="A85" s="64"/>
      <c r="B85" s="190" t="s">
        <v>27</v>
      </c>
      <c r="C85" s="191"/>
      <c r="D85" s="191"/>
      <c r="E85" s="191"/>
      <c r="F85" s="191"/>
      <c r="G85" s="191"/>
      <c r="H85" s="191"/>
      <c r="I85" s="192"/>
      <c r="J85" s="65">
        <f>SUM(J68:J84)</f>
        <v>5469.46</v>
      </c>
      <c r="K85" s="80">
        <f>(J85*0.2383)+J85</f>
        <v>6772.8323180000007</v>
      </c>
      <c r="L85" s="38"/>
      <c r="M85" s="38"/>
      <c r="N85" s="38"/>
      <c r="O85" s="38"/>
      <c r="P85" s="38"/>
      <c r="Q85" s="38"/>
      <c r="R85" s="38"/>
      <c r="S85" s="38"/>
      <c r="T85" s="38"/>
    </row>
    <row r="86" spans="1:20" ht="18" customHeight="1" x14ac:dyDescent="0.2">
      <c r="A86" s="64"/>
      <c r="B86" s="101" t="s">
        <v>1</v>
      </c>
      <c r="C86" s="102" t="s">
        <v>19</v>
      </c>
      <c r="D86" s="145" t="s">
        <v>20</v>
      </c>
      <c r="E86" s="103" t="s">
        <v>2</v>
      </c>
      <c r="F86" s="104" t="s">
        <v>3</v>
      </c>
      <c r="G86" s="105" t="s">
        <v>4</v>
      </c>
      <c r="H86" s="106" t="s">
        <v>5</v>
      </c>
      <c r="I86" s="106" t="s">
        <v>6</v>
      </c>
      <c r="J86" s="106" t="s">
        <v>7</v>
      </c>
      <c r="K86" s="79"/>
    </row>
    <row r="87" spans="1:20" ht="18" customHeight="1" x14ac:dyDescent="0.2">
      <c r="A87" s="64"/>
      <c r="B87" s="86">
        <v>7</v>
      </c>
      <c r="C87" s="73" t="s">
        <v>9</v>
      </c>
      <c r="D87" s="146">
        <v>80000</v>
      </c>
      <c r="E87" s="193" t="s">
        <v>10</v>
      </c>
      <c r="F87" s="193"/>
      <c r="G87" s="193"/>
      <c r="H87" s="193"/>
      <c r="I87" s="193"/>
      <c r="J87" s="194"/>
      <c r="K87" s="79"/>
    </row>
    <row r="88" spans="1:20" ht="18" customHeight="1" x14ac:dyDescent="0.2">
      <c r="A88" s="64"/>
      <c r="B88" s="55" t="s">
        <v>78</v>
      </c>
      <c r="C88" s="6" t="s">
        <v>8</v>
      </c>
      <c r="D88" s="126" t="s">
        <v>295</v>
      </c>
      <c r="E88" s="7" t="str">
        <f>IF($D88="","",IFERROR(TRIM(_xlfn.XLOOKUP(TRIM($D88),Goinfra!$Y$8:$Y$2059,Goinfra!$C$8:$C$2059)),"Código não encontrado"))</f>
        <v>REGISTRO DE GAVETA BRUTO DIAMETRO 1"</v>
      </c>
      <c r="F88" s="5">
        <f>'MEMÓRIA DE CÁLCULO'!E259</f>
        <v>1</v>
      </c>
      <c r="G88" s="5" t="str">
        <f>IF($D88="","",IFERROR(TRIM(_xlfn.XLOOKUP(TRIM($D88),Goinfra!$Y$8:$Y$2059,Goinfra!$P$8:$P$2059)),""))</f>
        <v>Un</v>
      </c>
      <c r="H88" s="42">
        <f>IF($D88="","",IFERROR(VALUE(_xlfn.XLOOKUP(TRIM($D88),Goinfra!$Y$8:$Y$2059,Goinfra!$R$8:$R$2059)),0))</f>
        <v>65</v>
      </c>
      <c r="I88" s="41">
        <f>IF($D88="","",IFERROR(VALUE(_xlfn.XLOOKUP(TRIM($D88),Goinfra!$Y$8:$Y$2059,Goinfra!$U$8:$U$2059)),0))</f>
        <v>26.53</v>
      </c>
      <c r="J88" s="74">
        <f>(I88+H88)*F88</f>
        <v>91.53</v>
      </c>
      <c r="K88" s="81"/>
      <c r="L88" s="38"/>
      <c r="M88" s="38"/>
      <c r="N88" s="38"/>
      <c r="O88" s="38"/>
      <c r="P88" s="38"/>
      <c r="Q88" s="38"/>
      <c r="R88" s="38"/>
      <c r="S88" s="38"/>
      <c r="T88" s="38"/>
    </row>
    <row r="89" spans="1:20" ht="18" customHeight="1" x14ac:dyDescent="0.2">
      <c r="A89" s="64"/>
      <c r="B89" s="55" t="s">
        <v>1888</v>
      </c>
      <c r="C89" s="6" t="s">
        <v>8</v>
      </c>
      <c r="D89" s="139" t="s">
        <v>1107</v>
      </c>
      <c r="E89" s="7" t="str">
        <f>IF($D89="","",IFERROR(TRIM(_xlfn.XLOOKUP(TRIM($D89),Goinfra!$Y$8:$Y$2059,Goinfra!$C$8:$C$2059)),"Código não encontrado"))</f>
        <v>TORNEIRA DE PAREDE PARA TANQUE COM AREJADOR DIÂMETRO DE 1/2" E 3/4"</v>
      </c>
      <c r="F89" s="5">
        <f>'MEMÓRIA DE CÁLCULO'!E262</f>
        <v>4</v>
      </c>
      <c r="G89" s="5" t="str">
        <f>IF($D89="","",IFERROR(TRIM(_xlfn.XLOOKUP(TRIM($D89),Goinfra!$Y$8:$Y$2059,Goinfra!$P$8:$P$2059)),""))</f>
        <v>Un</v>
      </c>
      <c r="H89" s="42">
        <f>IF($D89="","",IFERROR(VALUE(_xlfn.XLOOKUP(TRIM($D89),Goinfra!$Y$8:$Y$2059,Goinfra!$R$8:$R$2059)),0))</f>
        <v>96.76</v>
      </c>
      <c r="I89" s="41">
        <f>IF($D89="","",IFERROR(VALUE(_xlfn.XLOOKUP(TRIM($D89),Goinfra!$Y$8:$Y$2059,Goinfra!$U$8:$U$2059)),0))</f>
        <v>9.82</v>
      </c>
      <c r="J89" s="74">
        <f t="shared" ref="J89:J99" si="16">(I89+H89)*F89</f>
        <v>426.32000000000005</v>
      </c>
      <c r="K89" s="81"/>
      <c r="L89" s="38"/>
      <c r="M89" s="38"/>
      <c r="N89" s="38"/>
      <c r="O89" s="38"/>
      <c r="P89" s="38"/>
      <c r="Q89" s="38"/>
      <c r="R89" s="38"/>
      <c r="S89" s="38"/>
      <c r="T89" s="38"/>
    </row>
    <row r="90" spans="1:20" ht="18" customHeight="1" x14ac:dyDescent="0.2">
      <c r="A90" s="64"/>
      <c r="B90" s="55" t="s">
        <v>1889</v>
      </c>
      <c r="C90" s="6" t="s">
        <v>8</v>
      </c>
      <c r="D90" s="139" t="s">
        <v>1228</v>
      </c>
      <c r="E90" s="7" t="str">
        <f>IF($D90="","",IFERROR(TRIM(_xlfn.XLOOKUP(TRIM($D90),Goinfra!$Y$8:$Y$2059,Goinfra!$C$8:$C$2059)),"Código não encontrado"))</f>
        <v>JOELHO 90 GRAUS SOLDAVEL DIAMETRO 25 MM</v>
      </c>
      <c r="F90" s="5">
        <f>'MEMÓRIA DE CÁLCULO'!E265</f>
        <v>4</v>
      </c>
      <c r="G90" s="5" t="str">
        <f>IF($D90="","",IFERROR(TRIM(_xlfn.XLOOKUP(TRIM($D90),Goinfra!$Y$8:$Y$2059,Goinfra!$P$8:$P$2059)),""))</f>
        <v>Un</v>
      </c>
      <c r="H90" s="42">
        <f>IF($D90="","",IFERROR(VALUE(_xlfn.XLOOKUP(TRIM($D90),Goinfra!$Y$8:$Y$2059,Goinfra!$R$8:$R$2059)),0))</f>
        <v>0.89</v>
      </c>
      <c r="I90" s="41">
        <f>IF($D90="","",IFERROR(VALUE(_xlfn.XLOOKUP(TRIM($D90),Goinfra!$Y$8:$Y$2059,Goinfra!$U$8:$U$2059)),0))</f>
        <v>8.84</v>
      </c>
      <c r="J90" s="74">
        <f t="shared" si="16"/>
        <v>38.92</v>
      </c>
      <c r="K90" s="81"/>
      <c r="L90" s="38"/>
      <c r="M90" s="38"/>
      <c r="N90" s="38"/>
      <c r="O90" s="38"/>
      <c r="P90" s="38"/>
      <c r="Q90" s="38"/>
      <c r="R90" s="38"/>
      <c r="S90" s="38"/>
      <c r="T90" s="38"/>
    </row>
    <row r="91" spans="1:20" ht="18" customHeight="1" x14ac:dyDescent="0.2">
      <c r="A91" s="64"/>
      <c r="B91" s="55" t="s">
        <v>1890</v>
      </c>
      <c r="C91" s="6" t="s">
        <v>8</v>
      </c>
      <c r="D91" s="139" t="s">
        <v>1247</v>
      </c>
      <c r="E91" s="7" t="str">
        <f>IF($D91="","",IFERROR(TRIM(_xlfn.XLOOKUP(TRIM($D91),Goinfra!$Y$8:$Y$2059,Goinfra!$C$8:$C$2059)),"Código não encontrado"))</f>
        <v>JOELHO 90 GRAUS SOLDAVEL COM BUCHA DE LATAO 25 X 3/4"</v>
      </c>
      <c r="F91" s="5">
        <f>'MEMÓRIA DE CÁLCULO'!E268</f>
        <v>1</v>
      </c>
      <c r="G91" s="5" t="str">
        <f>IF($D91="","",IFERROR(TRIM(_xlfn.XLOOKUP(TRIM($D91),Goinfra!$Y$8:$Y$2059,Goinfra!$P$8:$P$2059)),""))</f>
        <v>Un</v>
      </c>
      <c r="H91" s="42">
        <f>IF($D91="","",IFERROR(VALUE(_xlfn.XLOOKUP(TRIM($D91),Goinfra!$Y$8:$Y$2059,Goinfra!$R$8:$R$2059)),0))</f>
        <v>7.06</v>
      </c>
      <c r="I91" s="41">
        <f>IF($D91="","",IFERROR(VALUE(_xlfn.XLOOKUP(TRIM($D91),Goinfra!$Y$8:$Y$2059,Goinfra!$U$8:$U$2059)),0))</f>
        <v>5.59</v>
      </c>
      <c r="J91" s="74">
        <f t="shared" si="16"/>
        <v>12.649999999999999</v>
      </c>
      <c r="K91" s="81"/>
      <c r="L91" s="38"/>
      <c r="M91" s="38"/>
      <c r="N91" s="38"/>
      <c r="O91" s="38"/>
      <c r="P91" s="38"/>
      <c r="Q91" s="38"/>
      <c r="R91" s="38"/>
      <c r="S91" s="38"/>
      <c r="T91" s="38"/>
    </row>
    <row r="92" spans="1:20" ht="18" customHeight="1" x14ac:dyDescent="0.2">
      <c r="A92" s="64"/>
      <c r="B92" s="55" t="s">
        <v>1891</v>
      </c>
      <c r="C92" s="6" t="s">
        <v>8</v>
      </c>
      <c r="D92" s="139" t="s">
        <v>1277</v>
      </c>
      <c r="E92" s="7" t="str">
        <f>IF($D92="","",IFERROR(TRIM(_xlfn.XLOOKUP(TRIM($D92),Goinfra!$Y$8:$Y$2059,Goinfra!$C$8:$C$2059)),"Código não encontrado"))</f>
        <v>TE 90 GRAUS SOLDAVEL COM BUCHA DE LATAO NA BOLSA CENTRAL 25X25X3/4"</v>
      </c>
      <c r="F92" s="5">
        <f>'MEMÓRIA DE CÁLCULO'!E271</f>
        <v>3</v>
      </c>
      <c r="G92" s="5" t="str">
        <f>IF($D92="","",IFERROR(TRIM(_xlfn.XLOOKUP(TRIM($D92),Goinfra!$Y$8:$Y$2059,Goinfra!$P$8:$P$2059)),""))</f>
        <v>Un</v>
      </c>
      <c r="H92" s="42">
        <f>IF($D92="","",IFERROR(VALUE(_xlfn.XLOOKUP(TRIM($D92),Goinfra!$Y$8:$Y$2059,Goinfra!$R$8:$R$2059)),0))</f>
        <v>9.8800000000000008</v>
      </c>
      <c r="I92" s="41">
        <f>IF($D92="","",IFERROR(VALUE(_xlfn.XLOOKUP(TRIM($D92),Goinfra!$Y$8:$Y$2059,Goinfra!$U$8:$U$2059)),0))</f>
        <v>9.33</v>
      </c>
      <c r="J92" s="74">
        <f t="shared" si="16"/>
        <v>57.63</v>
      </c>
      <c r="K92" s="81"/>
      <c r="L92" s="38"/>
      <c r="M92" s="38"/>
      <c r="N92" s="38"/>
      <c r="O92" s="38"/>
      <c r="P92" s="38"/>
      <c r="Q92" s="38"/>
      <c r="R92" s="38"/>
      <c r="S92" s="38"/>
      <c r="T92" s="38"/>
    </row>
    <row r="93" spans="1:20" ht="18" customHeight="1" x14ac:dyDescent="0.2">
      <c r="A93" s="64"/>
      <c r="B93" s="55" t="s">
        <v>1892</v>
      </c>
      <c r="C93" s="6" t="s">
        <v>8</v>
      </c>
      <c r="D93" s="139" t="s">
        <v>301</v>
      </c>
      <c r="E93" s="7" t="str">
        <f>IF($D93="","",IFERROR(TRIM(_xlfn.XLOOKUP(TRIM($D93),Goinfra!$Y$8:$Y$2059,Goinfra!$C$8:$C$2059)),"Código não encontrado"))</f>
        <v>TUBO SOLDAVEL PVC MARROM DIAM. 25 MM</v>
      </c>
      <c r="F93" s="5">
        <f>'MEMÓRIA DE CÁLCULO'!E274</f>
        <v>18</v>
      </c>
      <c r="G93" s="5" t="str">
        <f>IF($D93="","",IFERROR(TRIM(_xlfn.XLOOKUP(TRIM($D93),Goinfra!$Y$8:$Y$2059,Goinfra!$P$8:$P$2059)),""))</f>
        <v>M</v>
      </c>
      <c r="H93" s="42">
        <f>IF($D93="","",IFERROR(VALUE(_xlfn.XLOOKUP(TRIM($D93),Goinfra!$Y$8:$Y$2059,Goinfra!$R$8:$R$2059)),0))</f>
        <v>3.66</v>
      </c>
      <c r="I93" s="41">
        <f>IF($D93="","",IFERROR(VALUE(_xlfn.XLOOKUP(TRIM($D93),Goinfra!$Y$8:$Y$2059,Goinfra!$U$8:$U$2059)),0))</f>
        <v>5.89</v>
      </c>
      <c r="J93" s="74">
        <f t="shared" si="16"/>
        <v>171.9</v>
      </c>
      <c r="K93" s="81"/>
      <c r="L93" s="38"/>
      <c r="M93" s="38"/>
      <c r="N93" s="38"/>
      <c r="O93" s="38"/>
      <c r="P93" s="38"/>
      <c r="Q93" s="38"/>
      <c r="R93" s="38"/>
      <c r="S93" s="38"/>
      <c r="T93" s="38"/>
    </row>
    <row r="94" spans="1:20" ht="33" customHeight="1" x14ac:dyDescent="0.2">
      <c r="A94" s="64"/>
      <c r="B94" s="55" t="s">
        <v>1893</v>
      </c>
      <c r="C94" s="6" t="s">
        <v>1767</v>
      </c>
      <c r="D94" s="139" t="s">
        <v>1766</v>
      </c>
      <c r="E94" s="7" t="s">
        <v>1768</v>
      </c>
      <c r="F94" s="5">
        <f>'MEMÓRIA DE CÁLCULO'!E277</f>
        <v>1</v>
      </c>
      <c r="G94" s="5" t="s">
        <v>143</v>
      </c>
      <c r="H94" s="195">
        <v>54.06</v>
      </c>
      <c r="I94" s="196"/>
      <c r="J94" s="74">
        <f t="shared" si="16"/>
        <v>54.06</v>
      </c>
      <c r="K94" s="81"/>
      <c r="L94" s="38"/>
      <c r="M94" s="38"/>
      <c r="N94" s="38"/>
      <c r="O94" s="38"/>
      <c r="P94" s="38"/>
      <c r="Q94" s="38"/>
      <c r="R94" s="38"/>
      <c r="S94" s="38"/>
      <c r="T94" s="38"/>
    </row>
    <row r="95" spans="1:20" ht="18" customHeight="1" x14ac:dyDescent="0.2">
      <c r="A95" s="64"/>
      <c r="B95" s="55" t="s">
        <v>1894</v>
      </c>
      <c r="C95" s="6" t="s">
        <v>8</v>
      </c>
      <c r="D95" s="139" t="s">
        <v>1316</v>
      </c>
      <c r="E95" s="7" t="str">
        <f>IF($D95="","",IFERROR(TRIM(_xlfn.XLOOKUP(TRIM($D95),Goinfra!$Y$8:$Y$2059,Goinfra!$C$8:$C$2059)),"Código não encontrado"))</f>
        <v>CORPO RALO SIFONADO CILINDRICO 100 X 40</v>
      </c>
      <c r="F95" s="5">
        <f>'MEMÓRIA DE CÁLCULO'!E280</f>
        <v>2</v>
      </c>
      <c r="G95" s="5" t="str">
        <f>IF($D95="","",IFERROR(TRIM(_xlfn.XLOOKUP(TRIM($D95),Goinfra!$Y$8:$Y$2059,Goinfra!$P$8:$P$2059)),""))</f>
        <v>Un</v>
      </c>
      <c r="H95" s="42">
        <f>IF($D95="","",IFERROR(VALUE(_xlfn.XLOOKUP(TRIM($D95),Goinfra!$Y$8:$Y$2059,Goinfra!$R$8:$R$2059)),0))</f>
        <v>12.86</v>
      </c>
      <c r="I95" s="41">
        <f>IF($D95="","",IFERROR(VALUE(_xlfn.XLOOKUP(TRIM($D95),Goinfra!$Y$8:$Y$2059,Goinfra!$U$8:$U$2059)),0))</f>
        <v>10.8</v>
      </c>
      <c r="J95" s="74">
        <f t="shared" si="16"/>
        <v>47.32</v>
      </c>
      <c r="K95" s="81"/>
      <c r="L95" s="38"/>
      <c r="M95" s="38"/>
      <c r="N95" s="38"/>
      <c r="O95" s="38"/>
      <c r="P95" s="38"/>
      <c r="Q95" s="38"/>
      <c r="R95" s="38"/>
      <c r="S95" s="38"/>
      <c r="T95" s="38"/>
    </row>
    <row r="96" spans="1:20" ht="18" customHeight="1" x14ac:dyDescent="0.2">
      <c r="A96" s="64"/>
      <c r="B96" s="55" t="s">
        <v>1895</v>
      </c>
      <c r="C96" s="6" t="s">
        <v>8</v>
      </c>
      <c r="D96" s="139" t="s">
        <v>1333</v>
      </c>
      <c r="E96" s="7" t="str">
        <f>IF($D96="","",IFERROR(TRIM(_xlfn.XLOOKUP(TRIM($D96),Goinfra!$Y$8:$Y$2059,Goinfra!$C$8:$C$2059)),"Código não encontrado"))</f>
        <v>GRELHA QUADRADA ACO INOX ROTATIVO DIAM.150 MM</v>
      </c>
      <c r="F96" s="5">
        <f>'MEMÓRIA DE CÁLCULO'!E283</f>
        <v>3</v>
      </c>
      <c r="G96" s="5" t="str">
        <f>IF($D96="","",IFERROR(TRIM(_xlfn.XLOOKUP(TRIM($D96),Goinfra!$Y$8:$Y$2059,Goinfra!$P$8:$P$2059)),""))</f>
        <v>Un</v>
      </c>
      <c r="H96" s="42">
        <f>IF($D96="","",IFERROR(VALUE(_xlfn.XLOOKUP(TRIM($D96),Goinfra!$Y$8:$Y$2059,Goinfra!$R$8:$R$2059)),0))</f>
        <v>44.32</v>
      </c>
      <c r="I96" s="41">
        <f>IF($D96="","",IFERROR(VALUE(_xlfn.XLOOKUP(TRIM($D96),Goinfra!$Y$8:$Y$2059,Goinfra!$U$8:$U$2059)),0))</f>
        <v>3.93</v>
      </c>
      <c r="J96" s="74">
        <f t="shared" si="16"/>
        <v>144.75</v>
      </c>
      <c r="K96" s="81"/>
      <c r="L96" s="38"/>
      <c r="M96" s="38"/>
      <c r="N96" s="38"/>
      <c r="O96" s="38"/>
      <c r="P96" s="38"/>
      <c r="Q96" s="38"/>
      <c r="R96" s="38"/>
      <c r="S96" s="38"/>
      <c r="T96" s="38"/>
    </row>
    <row r="97" spans="1:20" ht="18" customHeight="1" x14ac:dyDescent="0.2">
      <c r="A97" s="64"/>
      <c r="B97" s="55" t="s">
        <v>1896</v>
      </c>
      <c r="C97" s="6" t="s">
        <v>8</v>
      </c>
      <c r="D97" s="139" t="s">
        <v>1384</v>
      </c>
      <c r="E97" s="7" t="str">
        <f>IF($D97="","",IFERROR(TRIM(_xlfn.XLOOKUP(TRIM($D97),Goinfra!$Y$8:$Y$2059,Goinfra!$C$8:$C$2059)),"Código não encontrado"))</f>
        <v>JUNCAO SIMPLES DIAMETRO 75 X 75 MM (ESGOTO)</v>
      </c>
      <c r="F97" s="5">
        <f>'MEMÓRIA DE CÁLCULO'!E286</f>
        <v>1</v>
      </c>
      <c r="G97" s="5" t="str">
        <f>IF($D97="","",IFERROR(TRIM(_xlfn.XLOOKUP(TRIM($D97),Goinfra!$Y$8:$Y$2059,Goinfra!$P$8:$P$2059)),""))</f>
        <v>Un</v>
      </c>
      <c r="H97" s="42">
        <f>IF($D97="","",IFERROR(VALUE(_xlfn.XLOOKUP(TRIM($D97),Goinfra!$Y$8:$Y$2059,Goinfra!$R$8:$R$2059)),0))</f>
        <v>12.54</v>
      </c>
      <c r="I97" s="41">
        <f>IF($D97="","",IFERROR(VALUE(_xlfn.XLOOKUP(TRIM($D97),Goinfra!$Y$8:$Y$2059,Goinfra!$U$8:$U$2059)),0))</f>
        <v>18.170000000000002</v>
      </c>
      <c r="J97" s="74">
        <f t="shared" si="16"/>
        <v>30.71</v>
      </c>
      <c r="K97" s="81"/>
      <c r="L97" s="38"/>
      <c r="M97" s="38"/>
      <c r="N97" s="38"/>
      <c r="O97" s="38"/>
      <c r="P97" s="38"/>
      <c r="Q97" s="38"/>
      <c r="R97" s="38"/>
      <c r="S97" s="38"/>
      <c r="T97" s="38"/>
    </row>
    <row r="98" spans="1:20" ht="18" customHeight="1" x14ac:dyDescent="0.2">
      <c r="A98" s="64"/>
      <c r="B98" s="55" t="s">
        <v>1897</v>
      </c>
      <c r="C98" s="6" t="s">
        <v>8</v>
      </c>
      <c r="D98" s="139" t="s">
        <v>1223</v>
      </c>
      <c r="E98" s="7" t="str">
        <f>IF($D98="","",IFERROR(TRIM(_xlfn.XLOOKUP(TRIM($D98),Goinfra!$Y$8:$Y$2059,Goinfra!$C$8:$C$2059)),"Código não encontrado"))</f>
        <v>JOELHO 45 GRAUS SOLDAVEL 75 MM</v>
      </c>
      <c r="F98" s="5">
        <f>'MEMÓRIA DE CÁLCULO'!E289</f>
        <v>1</v>
      </c>
      <c r="G98" s="5" t="str">
        <f>IF($D98="","",IFERROR(TRIM(_xlfn.XLOOKUP(TRIM($D98),Goinfra!$Y$8:$Y$2059,Goinfra!$P$8:$P$2059)),""))</f>
        <v>Un</v>
      </c>
      <c r="H98" s="42">
        <f>IF($D98="","",IFERROR(VALUE(_xlfn.XLOOKUP(TRIM($D98),Goinfra!$Y$8:$Y$2059,Goinfra!$R$8:$R$2059)),0))</f>
        <v>62.99</v>
      </c>
      <c r="I98" s="41">
        <f>IF($D98="","",IFERROR(VALUE(_xlfn.XLOOKUP(TRIM($D98),Goinfra!$Y$8:$Y$2059,Goinfra!$U$8:$U$2059)),0))</f>
        <v>18.170000000000002</v>
      </c>
      <c r="J98" s="74">
        <f t="shared" si="16"/>
        <v>81.16</v>
      </c>
      <c r="K98" s="38"/>
      <c r="L98" s="38"/>
      <c r="M98" s="38"/>
      <c r="N98" s="38"/>
      <c r="O98" s="38"/>
      <c r="P98" s="38"/>
      <c r="Q98" s="38"/>
      <c r="R98" s="38"/>
      <c r="S98" s="38"/>
      <c r="T98" s="38"/>
    </row>
    <row r="99" spans="1:20" ht="18" customHeight="1" x14ac:dyDescent="0.2">
      <c r="B99" s="55" t="s">
        <v>1898</v>
      </c>
      <c r="C99" s="6" t="s">
        <v>8</v>
      </c>
      <c r="D99" s="139" t="s">
        <v>1234</v>
      </c>
      <c r="E99" s="7" t="str">
        <f>IF($D99="","",IFERROR(TRIM(_xlfn.XLOOKUP(TRIM($D99),Goinfra!$Y$8:$Y$2059,Goinfra!$C$8:$C$2059)),"Código não encontrado"))</f>
        <v>JOELHO 90 GRAUS SOLDAVEL DIAMETRO 75 mm</v>
      </c>
      <c r="F99" s="5">
        <f>'MEMÓRIA DE CÁLCULO'!E292</f>
        <v>1</v>
      </c>
      <c r="G99" s="5" t="str">
        <f>IF($D99="","",IFERROR(TRIM(_xlfn.XLOOKUP(TRIM($D99),Goinfra!$Y$8:$Y$2059,Goinfra!$P$8:$P$2059)),""))</f>
        <v>Un</v>
      </c>
      <c r="H99" s="42">
        <f>IF($D99="","",IFERROR(VALUE(_xlfn.XLOOKUP(TRIM($D99),Goinfra!$Y$8:$Y$2059,Goinfra!$R$8:$R$2059)),0))</f>
        <v>95.44</v>
      </c>
      <c r="I99" s="41">
        <f>IF($D99="","",IFERROR(VALUE(_xlfn.XLOOKUP(TRIM($D99),Goinfra!$Y$8:$Y$2059,Goinfra!$U$8:$U$2059)),0))</f>
        <v>18.170000000000002</v>
      </c>
      <c r="J99" s="74">
        <f t="shared" si="16"/>
        <v>113.61</v>
      </c>
      <c r="K99" s="38"/>
      <c r="L99" s="38"/>
      <c r="M99" s="38"/>
      <c r="N99" s="38"/>
      <c r="O99" s="38"/>
      <c r="P99" s="38"/>
      <c r="Q99" s="38"/>
      <c r="R99" s="38"/>
      <c r="S99" s="38"/>
      <c r="T99" s="38"/>
    </row>
    <row r="100" spans="1:20" ht="45" customHeight="1" x14ac:dyDescent="0.2">
      <c r="A100" s="64"/>
      <c r="B100" s="55" t="s">
        <v>1899</v>
      </c>
      <c r="C100" s="6" t="s">
        <v>1769</v>
      </c>
      <c r="D100" s="139" t="s">
        <v>1770</v>
      </c>
      <c r="E100" s="7" t="s">
        <v>1771</v>
      </c>
      <c r="F100" s="5">
        <f>'MEMÓRIA DE CÁLCULO'!E295</f>
        <v>1</v>
      </c>
      <c r="G100" s="5" t="s">
        <v>143</v>
      </c>
      <c r="H100" s="195">
        <v>49.19</v>
      </c>
      <c r="I100" s="196"/>
      <c r="J100" s="74">
        <f t="shared" ref="J100:J101" si="17">(I100+H100)*F100</f>
        <v>49.19</v>
      </c>
      <c r="K100" s="81"/>
      <c r="L100" s="38"/>
      <c r="M100" s="38"/>
      <c r="N100" s="38"/>
      <c r="O100" s="38"/>
      <c r="P100" s="38"/>
      <c r="Q100" s="38"/>
      <c r="R100" s="38"/>
      <c r="S100" s="38"/>
      <c r="T100" s="38"/>
    </row>
    <row r="101" spans="1:20" ht="18" customHeight="1" x14ac:dyDescent="0.2">
      <c r="B101" s="55" t="s">
        <v>1900</v>
      </c>
      <c r="C101" s="6" t="s">
        <v>8</v>
      </c>
      <c r="D101" s="139" t="s">
        <v>311</v>
      </c>
      <c r="E101" s="7" t="str">
        <f>IF($D101="","",IFERROR(TRIM(_xlfn.XLOOKUP(TRIM($D101),Goinfra!$Y$8:$Y$2059,Goinfra!$C$8:$C$2059)),"Código não encontrado"))</f>
        <v>TUBO SOLDAVEL PARA ESGOTO DIAMETRO 100 MM</v>
      </c>
      <c r="F101" s="5">
        <f>'MEMÓRIA DE CÁLCULO'!E298</f>
        <v>9</v>
      </c>
      <c r="G101" s="5" t="str">
        <f>IF($D101="","",IFERROR(TRIM(_xlfn.XLOOKUP(TRIM($D101),Goinfra!$Y$8:$Y$2059,Goinfra!$P$8:$P$2059)),""))</f>
        <v>m</v>
      </c>
      <c r="H101" s="42">
        <f>IF($D101="","",IFERROR(VALUE(_xlfn.XLOOKUP(TRIM($D101),Goinfra!$Y$8:$Y$2059,Goinfra!$R$8:$R$2059)),0))</f>
        <v>16.649999999999999</v>
      </c>
      <c r="I101" s="41">
        <f>IF($D101="","",IFERROR(VALUE(_xlfn.XLOOKUP(TRIM($D101),Goinfra!$Y$8:$Y$2059,Goinfra!$U$8:$U$2059)),0))</f>
        <v>25.54</v>
      </c>
      <c r="J101" s="74">
        <f t="shared" si="17"/>
        <v>379.71</v>
      </c>
      <c r="K101" s="38"/>
      <c r="L101" s="38"/>
      <c r="M101" s="38"/>
      <c r="N101" s="38"/>
      <c r="O101" s="38"/>
      <c r="P101" s="38"/>
      <c r="Q101" s="38"/>
      <c r="R101" s="38"/>
      <c r="S101" s="38"/>
      <c r="T101" s="38"/>
    </row>
    <row r="102" spans="1:20" ht="18" customHeight="1" x14ac:dyDescent="0.2">
      <c r="B102" s="55" t="s">
        <v>1901</v>
      </c>
      <c r="C102" s="6" t="s">
        <v>8</v>
      </c>
      <c r="D102" s="139" t="s">
        <v>308</v>
      </c>
      <c r="E102" s="7" t="str">
        <f>IF($D102="","",IFERROR(TRIM(_xlfn.XLOOKUP(TRIM($D102),Goinfra!$Y$8:$Y$2059,Goinfra!$C$8:$C$2059)),"Código não encontrado"))</f>
        <v>TUBO SOLDAVEL PARA ESGOTO DIAMETRO 50 MM</v>
      </c>
      <c r="F102" s="5">
        <f>'MEMÓRIA DE CÁLCULO'!E301</f>
        <v>12</v>
      </c>
      <c r="G102" s="5" t="str">
        <f>IF($D102="","",IFERROR(TRIM(_xlfn.XLOOKUP(TRIM($D102),Goinfra!$Y$8:$Y$2059,Goinfra!$P$8:$P$2059)),""))</f>
        <v>m</v>
      </c>
      <c r="H102" s="42">
        <f>IF($D102="","",IFERROR(VALUE(_xlfn.XLOOKUP(TRIM($D102),Goinfra!$Y$8:$Y$2059,Goinfra!$R$8:$R$2059)),0))</f>
        <v>10.08</v>
      </c>
      <c r="I102" s="41">
        <f>IF($D102="","",IFERROR(VALUE(_xlfn.XLOOKUP(TRIM($D102),Goinfra!$Y$8:$Y$2059,Goinfra!$U$8:$U$2059)),0))</f>
        <v>14.73</v>
      </c>
      <c r="J102" s="74">
        <f t="shared" ref="J102" si="18">(I102+H102)*F102</f>
        <v>297.72000000000003</v>
      </c>
      <c r="K102" s="38"/>
      <c r="L102" s="38"/>
      <c r="M102" s="38"/>
      <c r="N102" s="38"/>
      <c r="O102" s="38"/>
      <c r="P102" s="38"/>
      <c r="Q102" s="38"/>
      <c r="R102" s="38"/>
      <c r="S102" s="38"/>
      <c r="T102" s="38"/>
    </row>
    <row r="103" spans="1:20" ht="18" customHeight="1" x14ac:dyDescent="0.2">
      <c r="A103" s="64"/>
      <c r="B103" s="190" t="s">
        <v>27</v>
      </c>
      <c r="C103" s="191"/>
      <c r="D103" s="191"/>
      <c r="E103" s="191"/>
      <c r="F103" s="191"/>
      <c r="G103" s="191"/>
      <c r="H103" s="191"/>
      <c r="I103" s="192"/>
      <c r="J103" s="65">
        <f>SUM(J88:J102)</f>
        <v>1997.18</v>
      </c>
      <c r="K103" s="80">
        <f>(J103*0.2383)+J103</f>
        <v>2473.107994</v>
      </c>
      <c r="L103" s="38"/>
      <c r="M103" s="38"/>
      <c r="N103" s="38"/>
      <c r="O103" s="38"/>
      <c r="P103" s="38"/>
      <c r="Q103" s="38"/>
      <c r="R103" s="38"/>
      <c r="S103" s="38"/>
      <c r="T103" s="38"/>
    </row>
    <row r="104" spans="1:20" ht="18" customHeight="1" x14ac:dyDescent="0.2">
      <c r="A104" s="64"/>
      <c r="B104" s="101" t="s">
        <v>1</v>
      </c>
      <c r="C104" s="102" t="s">
        <v>19</v>
      </c>
      <c r="D104" s="145" t="s">
        <v>20</v>
      </c>
      <c r="E104" s="103" t="s">
        <v>2</v>
      </c>
      <c r="F104" s="104" t="s">
        <v>3</v>
      </c>
      <c r="G104" s="105" t="s">
        <v>4</v>
      </c>
      <c r="H104" s="106" t="s">
        <v>5</v>
      </c>
      <c r="I104" s="106" t="s">
        <v>6</v>
      </c>
      <c r="J104" s="106" t="s">
        <v>7</v>
      </c>
      <c r="K104" s="79"/>
    </row>
    <row r="105" spans="1:20" ht="18" customHeight="1" x14ac:dyDescent="0.2">
      <c r="A105" s="64"/>
      <c r="B105" s="86">
        <v>8</v>
      </c>
      <c r="C105" s="73" t="s">
        <v>8</v>
      </c>
      <c r="D105" s="146">
        <v>100000</v>
      </c>
      <c r="E105" s="193" t="s">
        <v>134</v>
      </c>
      <c r="F105" s="193"/>
      <c r="G105" s="193"/>
      <c r="H105" s="193"/>
      <c r="I105" s="193"/>
      <c r="J105" s="194"/>
      <c r="K105" s="79"/>
    </row>
    <row r="106" spans="1:20" ht="18" customHeight="1" x14ac:dyDescent="0.2">
      <c r="A106" s="64"/>
      <c r="B106" s="55" t="s">
        <v>99</v>
      </c>
      <c r="C106" s="6" t="s">
        <v>8</v>
      </c>
      <c r="D106" s="139" t="s">
        <v>248</v>
      </c>
      <c r="E106" s="7" t="str">
        <f>IF($D106="","",IFERROR(TRIM(_xlfn.XLOOKUP(TRIM($D106),Goinfra!$Y$8:$Y$2059,Goinfra!$C$8:$C$2059)),"Código não encontrado"))</f>
        <v>ALVENARIA DE TIJOLO FURADO 1/2 VEZ 14X19X39 CM - ARG. (1CI : 2CH : 8ARML)</v>
      </c>
      <c r="F106" s="5">
        <f>'MEMÓRIA DE CÁLCULO'!E306</f>
        <v>174.16</v>
      </c>
      <c r="G106" s="11" t="str">
        <f>IF($D106="","",IFERROR(TRIM(_xlfn.XLOOKUP(TRIM($D106),Goinfra!$Y$8:$Y$2059,Goinfra!$P$8:$P$2059)),""))</f>
        <v>m2</v>
      </c>
      <c r="H106" s="43">
        <f>IF($D106="","",IFERROR(VALUE(_xlfn.XLOOKUP(TRIM($D106),Goinfra!$Y$8:$Y$2059,Goinfra!$R$8:$R$2059)),0))</f>
        <v>36.549999999999997</v>
      </c>
      <c r="I106" s="10">
        <f>IF($D106="","",IFERROR(VALUE(_xlfn.XLOOKUP(TRIM($D106),Goinfra!$Y$8:$Y$2059,Goinfra!$U$8:$U$2059)),0))</f>
        <v>32.85</v>
      </c>
      <c r="J106" s="74">
        <f t="shared" ref="J106" si="19">(I106+H106)*F106</f>
        <v>12086.704000000002</v>
      </c>
      <c r="K106" s="81"/>
      <c r="L106" s="38"/>
      <c r="M106" s="38"/>
      <c r="N106" s="38"/>
      <c r="O106" s="38"/>
      <c r="P106" s="38"/>
      <c r="Q106" s="38"/>
      <c r="R106" s="38"/>
      <c r="S106" s="38"/>
      <c r="T106" s="38"/>
    </row>
    <row r="107" spans="1:20" ht="18" customHeight="1" x14ac:dyDescent="0.2">
      <c r="A107" s="64"/>
      <c r="B107" s="190" t="s">
        <v>27</v>
      </c>
      <c r="C107" s="191"/>
      <c r="D107" s="191"/>
      <c r="E107" s="191"/>
      <c r="F107" s="191"/>
      <c r="G107" s="191"/>
      <c r="H107" s="191"/>
      <c r="I107" s="192"/>
      <c r="J107" s="65">
        <f>SUM(J106:J106)</f>
        <v>12086.704000000002</v>
      </c>
      <c r="K107" s="80">
        <f>(J107*0.2383)+J107</f>
        <v>14966.965563200003</v>
      </c>
      <c r="L107" s="38"/>
      <c r="M107" s="38"/>
      <c r="N107" s="38"/>
      <c r="O107" s="38"/>
      <c r="P107" s="38"/>
      <c r="Q107" s="38"/>
      <c r="R107" s="38"/>
      <c r="S107" s="38"/>
      <c r="T107" s="38"/>
    </row>
    <row r="108" spans="1:20" ht="18" customHeight="1" x14ac:dyDescent="0.2">
      <c r="A108" s="64"/>
      <c r="B108" s="101" t="s">
        <v>1</v>
      </c>
      <c r="C108" s="102" t="s">
        <v>19</v>
      </c>
      <c r="D108" s="145" t="s">
        <v>20</v>
      </c>
      <c r="E108" s="103" t="s">
        <v>2</v>
      </c>
      <c r="F108" s="104" t="s">
        <v>3</v>
      </c>
      <c r="G108" s="105" t="s">
        <v>4</v>
      </c>
      <c r="H108" s="106" t="s">
        <v>5</v>
      </c>
      <c r="I108" s="106" t="s">
        <v>6</v>
      </c>
      <c r="J108" s="106" t="s">
        <v>7</v>
      </c>
      <c r="K108" s="79"/>
    </row>
    <row r="109" spans="1:20" ht="18" customHeight="1" x14ac:dyDescent="0.2">
      <c r="A109" s="64"/>
      <c r="B109" s="86">
        <v>9</v>
      </c>
      <c r="C109" s="73" t="s">
        <v>8</v>
      </c>
      <c r="D109" s="146" t="s">
        <v>1931</v>
      </c>
      <c r="E109" s="193" t="s">
        <v>1932</v>
      </c>
      <c r="F109" s="193"/>
      <c r="G109" s="193"/>
      <c r="H109" s="193"/>
      <c r="I109" s="193"/>
      <c r="J109" s="194"/>
      <c r="K109" s="79"/>
    </row>
    <row r="110" spans="1:20" ht="36" customHeight="1" x14ac:dyDescent="0.2">
      <c r="A110" s="64"/>
      <c r="B110" s="55" t="s">
        <v>57</v>
      </c>
      <c r="C110" s="6" t="s">
        <v>8</v>
      </c>
      <c r="D110" s="139" t="s">
        <v>1499</v>
      </c>
      <c r="E110" s="7" t="str">
        <f>IF($D110="","",IFERROR(TRIM(_xlfn.XLOOKUP(TRIM($D110),Goinfra!$Y$8:$Y$2059,Goinfra!$C$8:$C$2059)),"Código não encontrado"))</f>
        <v>IMPERMEABILIZACAO DE VIGAS BALDRAMES COM EMULSÃO ASFÁLTICA A BASE D'ÁGUA (2 DEMÃOS)</v>
      </c>
      <c r="F110" s="5">
        <f>'MEMÓRIA DE CÁLCULO'!E311</f>
        <v>21.2</v>
      </c>
      <c r="G110" s="11" t="str">
        <f>IF($D110="","",IFERROR(TRIM(_xlfn.XLOOKUP(TRIM($D110),Goinfra!$Y$8:$Y$2059,Goinfra!$P$8:$P$2059)),""))</f>
        <v>m2</v>
      </c>
      <c r="H110" s="43">
        <f>IF($D110="","",IFERROR(VALUE(_xlfn.XLOOKUP(TRIM($D110),Goinfra!$Y$8:$Y$2059,Goinfra!$R$8:$R$2059)),0))</f>
        <v>7.19</v>
      </c>
      <c r="I110" s="10">
        <f>IF($D110="","",IFERROR(VALUE(_xlfn.XLOOKUP(TRIM($D110),Goinfra!$Y$8:$Y$2059,Goinfra!$U$8:$U$2059)),0))</f>
        <v>9</v>
      </c>
      <c r="J110" s="74">
        <f t="shared" ref="J110:J111" si="20">(I110+H110)*F110</f>
        <v>343.22800000000001</v>
      </c>
      <c r="K110" s="168">
        <f>J110+J111</f>
        <v>1241.3091999999997</v>
      </c>
      <c r="L110" s="38"/>
      <c r="M110" s="38"/>
      <c r="N110" s="38"/>
      <c r="O110" s="38"/>
      <c r="P110" s="38"/>
      <c r="Q110" s="38"/>
      <c r="R110" s="38"/>
      <c r="S110" s="38"/>
      <c r="T110" s="38"/>
    </row>
    <row r="111" spans="1:20" ht="18" customHeight="1" x14ac:dyDescent="0.2">
      <c r="A111" s="64"/>
      <c r="B111" s="55" t="s">
        <v>1902</v>
      </c>
      <c r="C111" s="6" t="s">
        <v>8</v>
      </c>
      <c r="D111" s="139" t="s">
        <v>258</v>
      </c>
      <c r="E111" s="7" t="str">
        <f>IF($D111="","",IFERROR(TRIM(_xlfn.XLOOKUP(TRIM($D111),Goinfra!$Y$8:$Y$2059,Goinfra!$C$8:$C$2059)),"Código não encontrado"))</f>
        <v>IMPERMEABILIZACAO-C/CIMENTO CRISTALIZANTE 3 DEMAOS</v>
      </c>
      <c r="F111" s="5">
        <f>'MEMÓRIA DE CÁLCULO'!E314</f>
        <v>32.039999999999992</v>
      </c>
      <c r="G111" s="11" t="str">
        <f>IF($D111="","",IFERROR(TRIM(_xlfn.XLOOKUP(TRIM($D111),Goinfra!$Y$8:$Y$2059,Goinfra!$P$8:$P$2059)),""))</f>
        <v>m2</v>
      </c>
      <c r="H111" s="43">
        <f>IF($D111="","",IFERROR(VALUE(_xlfn.XLOOKUP(TRIM($D111),Goinfra!$Y$8:$Y$2059,Goinfra!$R$8:$R$2059)),0))</f>
        <v>11.2</v>
      </c>
      <c r="I111" s="10">
        <f>IF($D111="","",IFERROR(VALUE(_xlfn.XLOOKUP(TRIM($D111),Goinfra!$Y$8:$Y$2059,Goinfra!$U$8:$U$2059)),0))</f>
        <v>16.829999999999998</v>
      </c>
      <c r="J111" s="74">
        <f t="shared" si="20"/>
        <v>898.08119999999974</v>
      </c>
      <c r="K111" s="81">
        <f>K110/J115</f>
        <v>0.21579188533259186</v>
      </c>
      <c r="L111" s="38"/>
      <c r="M111" s="38"/>
      <c r="N111" s="38"/>
      <c r="O111" s="38"/>
      <c r="P111" s="38"/>
      <c r="Q111" s="38"/>
      <c r="R111" s="38"/>
      <c r="S111" s="38"/>
      <c r="T111" s="38"/>
    </row>
    <row r="112" spans="1:20" ht="18" customHeight="1" x14ac:dyDescent="0.2">
      <c r="A112" s="64"/>
      <c r="B112" s="55" t="s">
        <v>1903</v>
      </c>
      <c r="C112" s="6" t="s">
        <v>8</v>
      </c>
      <c r="D112" s="139" t="s">
        <v>253</v>
      </c>
      <c r="E112" s="7" t="str">
        <f>IF($D112="","",IFERROR(TRIM(_xlfn.XLOOKUP(TRIM($D112),Goinfra!$Y$8:$Y$2059,Goinfra!$C$8:$C$2059)),"Código não encontrado"))</f>
        <v>REGULARIZAÇÃO (1:3) E=2 CM</v>
      </c>
      <c r="F112" s="5">
        <f>'MEMÓRIA DE CÁLCULO'!E317</f>
        <v>24.82</v>
      </c>
      <c r="G112" s="11" t="str">
        <f>IF($D112="","",IFERROR(TRIM(_xlfn.XLOOKUP(TRIM($D112),Goinfra!$Y$8:$Y$2059,Goinfra!$P$8:$P$2059)),""))</f>
        <v>m2</v>
      </c>
      <c r="H112" s="43">
        <f>IF($D112="","",IFERROR(VALUE(_xlfn.XLOOKUP(TRIM($D112),Goinfra!$Y$8:$Y$2059,Goinfra!$R$8:$R$2059)),0))</f>
        <v>12.54</v>
      </c>
      <c r="I112" s="10">
        <f>IF($D112="","",IFERROR(VALUE(_xlfn.XLOOKUP(TRIM($D112),Goinfra!$Y$8:$Y$2059,Goinfra!$U$8:$U$2059)),0))</f>
        <v>13.52</v>
      </c>
      <c r="J112" s="74">
        <f t="shared" ref="J112" si="21">(I112+H112)*F112</f>
        <v>646.80919999999992</v>
      </c>
      <c r="K112" s="81"/>
      <c r="L112" s="38"/>
      <c r="M112" s="38"/>
      <c r="N112" s="38"/>
      <c r="O112" s="38"/>
      <c r="P112" s="38"/>
      <c r="Q112" s="38"/>
      <c r="R112" s="38"/>
      <c r="S112" s="38"/>
      <c r="T112" s="38"/>
    </row>
    <row r="113" spans="1:20" ht="36" customHeight="1" x14ac:dyDescent="0.2">
      <c r="A113" s="64"/>
      <c r="B113" s="55" t="s">
        <v>1935</v>
      </c>
      <c r="C113" s="6" t="s">
        <v>1769</v>
      </c>
      <c r="D113" s="139" t="s">
        <v>1937</v>
      </c>
      <c r="E113" s="7" t="s">
        <v>1938</v>
      </c>
      <c r="F113" s="5">
        <f>'MEMÓRIA DE CÁLCULO'!E320</f>
        <v>24.82</v>
      </c>
      <c r="G113" s="11" t="s">
        <v>16</v>
      </c>
      <c r="H113" s="239">
        <v>104.67</v>
      </c>
      <c r="I113" s="240"/>
      <c r="J113" s="74">
        <f t="shared" ref="J113:J114" si="22">(I113+H113)*F113</f>
        <v>2597.9094</v>
      </c>
      <c r="K113" s="168">
        <f>J113+J114</f>
        <v>3864.2258000000002</v>
      </c>
      <c r="L113" s="38"/>
      <c r="M113" s="38"/>
      <c r="N113" s="38"/>
      <c r="O113" s="38"/>
      <c r="P113" s="38"/>
      <c r="Q113" s="38"/>
      <c r="R113" s="38"/>
      <c r="S113" s="38"/>
      <c r="T113" s="38"/>
    </row>
    <row r="114" spans="1:20" ht="18" customHeight="1" x14ac:dyDescent="0.2">
      <c r="A114" s="64"/>
      <c r="B114" s="55" t="s">
        <v>1936</v>
      </c>
      <c r="C114" s="6" t="s">
        <v>8</v>
      </c>
      <c r="D114" s="139" t="s">
        <v>1494</v>
      </c>
      <c r="E114" s="7" t="str">
        <f>IF($D114="","",IFERROR(TRIM(_xlfn.XLOOKUP(TRIM($D114),Goinfra!$Y$8:$Y$2059,Goinfra!$C$8:$C$2059)),"Código não encontrado"))</f>
        <v>PROTECAO MECANICA C/TELA GALVANIZADA</v>
      </c>
      <c r="F114" s="5">
        <f>'MEMÓRIA DE CÁLCULO'!E323</f>
        <v>24.82</v>
      </c>
      <c r="G114" s="11" t="str">
        <f>IF($D114="","",IFERROR(TRIM(_xlfn.XLOOKUP(TRIM($D114),Goinfra!$Y$8:$Y$2059,Goinfra!$P$8:$P$2059)),""))</f>
        <v>m2</v>
      </c>
      <c r="H114" s="43">
        <f>IF($D114="","",IFERROR(VALUE(_xlfn.XLOOKUP(TRIM($D114),Goinfra!$Y$8:$Y$2059,Goinfra!$R$8:$R$2059)),0))</f>
        <v>23.38</v>
      </c>
      <c r="I114" s="10">
        <f>IF($D114="","",IFERROR(VALUE(_xlfn.XLOOKUP(TRIM($D114),Goinfra!$Y$8:$Y$2059,Goinfra!$U$8:$U$2059)),0))</f>
        <v>27.64</v>
      </c>
      <c r="J114" s="74">
        <f t="shared" si="22"/>
        <v>1266.3163999999999</v>
      </c>
      <c r="K114" s="81"/>
      <c r="L114" s="38"/>
      <c r="M114" s="38"/>
      <c r="N114" s="38"/>
      <c r="O114" s="38"/>
      <c r="P114" s="38"/>
      <c r="Q114" s="38"/>
      <c r="R114" s="38"/>
      <c r="S114" s="38"/>
      <c r="T114" s="38"/>
    </row>
    <row r="115" spans="1:20" ht="18" customHeight="1" x14ac:dyDescent="0.2">
      <c r="A115" s="64"/>
      <c r="B115" s="190" t="s">
        <v>27</v>
      </c>
      <c r="C115" s="191"/>
      <c r="D115" s="191"/>
      <c r="E115" s="191"/>
      <c r="F115" s="191"/>
      <c r="G115" s="191"/>
      <c r="H115" s="191"/>
      <c r="I115" s="192"/>
      <c r="J115" s="65">
        <f>SUM(J110:J114)</f>
        <v>5752.3441999999995</v>
      </c>
      <c r="K115" s="80">
        <f>(J115*0.2383)+J115</f>
        <v>7123.1278228599995</v>
      </c>
      <c r="L115" s="38"/>
      <c r="M115" s="38"/>
      <c r="N115" s="38"/>
      <c r="O115" s="38"/>
      <c r="P115" s="38"/>
      <c r="Q115" s="38"/>
      <c r="R115" s="38"/>
      <c r="S115" s="38"/>
      <c r="T115" s="38"/>
    </row>
    <row r="116" spans="1:20" ht="18" customHeight="1" x14ac:dyDescent="0.2">
      <c r="A116" s="64"/>
      <c r="B116" s="101" t="s">
        <v>1</v>
      </c>
      <c r="C116" s="102" t="s">
        <v>19</v>
      </c>
      <c r="D116" s="145" t="s">
        <v>20</v>
      </c>
      <c r="E116" s="103" t="s">
        <v>2</v>
      </c>
      <c r="F116" s="104" t="s">
        <v>3</v>
      </c>
      <c r="G116" s="105" t="s">
        <v>4</v>
      </c>
      <c r="H116" s="106" t="s">
        <v>5</v>
      </c>
      <c r="I116" s="106" t="s">
        <v>6</v>
      </c>
      <c r="J116" s="106" t="s">
        <v>7</v>
      </c>
      <c r="K116" s="79"/>
    </row>
    <row r="117" spans="1:20" ht="18" customHeight="1" x14ac:dyDescent="0.2">
      <c r="A117" s="64"/>
      <c r="B117" s="86">
        <v>10</v>
      </c>
      <c r="C117" s="73" t="s">
        <v>8</v>
      </c>
      <c r="D117" s="146" t="s">
        <v>1536</v>
      </c>
      <c r="E117" s="193" t="s">
        <v>1783</v>
      </c>
      <c r="F117" s="193"/>
      <c r="G117" s="193"/>
      <c r="H117" s="193"/>
      <c r="I117" s="193"/>
      <c r="J117" s="194"/>
      <c r="K117" s="79"/>
      <c r="L117" s="1" t="s">
        <v>17</v>
      </c>
    </row>
    <row r="118" spans="1:20" ht="36" customHeight="1" x14ac:dyDescent="0.2">
      <c r="A118" s="64"/>
      <c r="B118" s="55" t="s">
        <v>148</v>
      </c>
      <c r="C118" s="6" t="s">
        <v>8</v>
      </c>
      <c r="D118" s="139" t="s">
        <v>1537</v>
      </c>
      <c r="E118" s="7" t="str">
        <f>IF($D118="","",IFERROR(TRIM(_xlfn.XLOOKUP(TRIM($D118),Goinfra!$Y$8:$Y$2059,Goinfra!$C$8:$C$2059)),"Código não encontrado"))</f>
        <v>PORTA DE ABRIR EM ALUMINIO, 01 FOLHA VENEZIANA, ACABAMENTO EM PINTURA ELETROSTÁTICA BRANCA - INCLUSO FERRAGENS (M.O.FAB.INC.MAT.)</v>
      </c>
      <c r="F118" s="5">
        <f>'MEMÓRIA DE CÁLCULO'!E327</f>
        <v>4</v>
      </c>
      <c r="G118" s="11" t="str">
        <f>IF($D118="","",IFERROR(TRIM(_xlfn.XLOOKUP(TRIM($D118),Goinfra!$Y$8:$Y$2059,Goinfra!$P$8:$P$2059)),""))</f>
        <v>m2</v>
      </c>
      <c r="H118" s="43">
        <f>IF($D118="","",IFERROR(VALUE(_xlfn.XLOOKUP(TRIM($D118),Goinfra!$Y$8:$Y$2059,Goinfra!$R$8:$R$2059)),0))</f>
        <v>522.29999999999995</v>
      </c>
      <c r="I118" s="10">
        <f>IF($D118="","",IFERROR(VALUE(_xlfn.XLOOKUP(TRIM($D118),Goinfra!$Y$8:$Y$2059,Goinfra!$U$8:$U$2059)),0))</f>
        <v>55.23</v>
      </c>
      <c r="J118" s="74">
        <f>(I118+H118)*F118</f>
        <v>2310.12</v>
      </c>
      <c r="K118" s="81"/>
      <c r="L118" s="38"/>
      <c r="M118" s="38"/>
      <c r="N118" s="38"/>
      <c r="O118" s="38"/>
      <c r="P118" s="38"/>
      <c r="Q118" s="38"/>
      <c r="R118" s="38"/>
      <c r="S118" s="38"/>
      <c r="T118" s="38"/>
    </row>
    <row r="119" spans="1:20" ht="18" customHeight="1" x14ac:dyDescent="0.2">
      <c r="A119" s="64"/>
      <c r="B119" s="55" t="s">
        <v>1922</v>
      </c>
      <c r="C119" s="6" t="s">
        <v>8</v>
      </c>
      <c r="D119" s="139" t="s">
        <v>1563</v>
      </c>
      <c r="E119" s="7" t="str">
        <f>IF($D119="","",IFERROR(TRIM(_xlfn.XLOOKUP(TRIM($D119),Goinfra!$Y$8:$Y$2059,Goinfra!$C$8:$C$2059)),"Código não encontrado"))</f>
        <v>JANELA BASCULANTE EM CHAPA J17, J18 e J19 C/FERRAGENS</v>
      </c>
      <c r="F119" s="5">
        <f>'MEMÓRIA DE CÁLCULO'!E330</f>
        <v>2.16</v>
      </c>
      <c r="G119" s="11" t="str">
        <f>IF($D119="","",IFERROR(TRIM(_xlfn.XLOOKUP(TRIM($D119),Goinfra!$Y$8:$Y$2059,Goinfra!$P$8:$P$2059)),""))</f>
        <v>m2</v>
      </c>
      <c r="H119" s="43">
        <f>IF($D119="","",IFERROR(VALUE(_xlfn.XLOOKUP(TRIM($D119),Goinfra!$Y$8:$Y$2059,Goinfra!$R$8:$R$2059)),0))</f>
        <v>326.79000000000002</v>
      </c>
      <c r="I119" s="10">
        <f>IF($D119="","",IFERROR(VALUE(_xlfn.XLOOKUP(TRIM($D119),Goinfra!$Y$8:$Y$2059,Goinfra!$U$8:$U$2059)),0))</f>
        <v>64.36</v>
      </c>
      <c r="J119" s="74">
        <f t="shared" ref="J119" si="23">(I119+H119)*F119</f>
        <v>844.88400000000013</v>
      </c>
      <c r="K119" s="81"/>
      <c r="L119" s="38"/>
      <c r="M119" s="38"/>
      <c r="N119" s="38"/>
      <c r="O119" s="38"/>
      <c r="P119" s="38"/>
      <c r="Q119" s="38"/>
      <c r="R119" s="38"/>
      <c r="S119" s="38"/>
      <c r="T119" s="38"/>
    </row>
    <row r="120" spans="1:20" ht="18" customHeight="1" x14ac:dyDescent="0.2">
      <c r="A120" s="64"/>
      <c r="B120" s="55" t="s">
        <v>1923</v>
      </c>
      <c r="C120" s="6" t="s">
        <v>8</v>
      </c>
      <c r="D120" s="139" t="s">
        <v>1558</v>
      </c>
      <c r="E120" s="7" t="str">
        <f>IF($D120="","",IFERROR(TRIM(_xlfn.XLOOKUP(TRIM($D120),Goinfra!$Y$8:$Y$2059,Goinfra!$C$8:$C$2059)),"Código não encontrado"))</f>
        <v>JANELA DE CORRER VENEZIANA CHAPA/VIDRO J14 C/FERRAGENS</v>
      </c>
      <c r="F120" s="5">
        <f>'MEMÓRIA DE CÁLCULO'!E334</f>
        <v>2.88</v>
      </c>
      <c r="G120" s="11" t="str">
        <f>IF($D120="","",IFERROR(TRIM(_xlfn.XLOOKUP(TRIM($D120),Goinfra!$Y$8:$Y$2059,Goinfra!$P$8:$P$2059)),""))</f>
        <v>m2</v>
      </c>
      <c r="H120" s="43">
        <f>IF($D120="","",IFERROR(VALUE(_xlfn.XLOOKUP(TRIM($D120),Goinfra!$Y$8:$Y$2059,Goinfra!$R$8:$R$2059)),0))</f>
        <v>348.17</v>
      </c>
      <c r="I120" s="10">
        <f>IF($D120="","",IFERROR(VALUE(_xlfn.XLOOKUP(TRIM($D120),Goinfra!$Y$8:$Y$2059,Goinfra!$U$8:$U$2059)),0))</f>
        <v>64.36</v>
      </c>
      <c r="J120" s="74">
        <f t="shared" ref="J120" si="24">(I120+H120)*F120</f>
        <v>1188.0864000000001</v>
      </c>
      <c r="K120" s="81"/>
      <c r="L120" s="38"/>
      <c r="M120" s="38"/>
      <c r="N120" s="38"/>
      <c r="O120" s="38"/>
      <c r="P120" s="38"/>
      <c r="Q120" s="38"/>
      <c r="R120" s="38"/>
      <c r="S120" s="38"/>
      <c r="T120" s="38"/>
    </row>
    <row r="121" spans="1:20" ht="18" customHeight="1" x14ac:dyDescent="0.2">
      <c r="A121" s="64"/>
      <c r="B121" s="55" t="s">
        <v>1939</v>
      </c>
      <c r="C121" s="6" t="s">
        <v>8</v>
      </c>
      <c r="D121" s="139" t="s">
        <v>1554</v>
      </c>
      <c r="E121" s="7" t="str">
        <f>IF($D121="","",IFERROR(TRIM(_xlfn.XLOOKUP(TRIM($D121),Goinfra!$Y$8:$Y$2059,Goinfra!$C$8:$C$2059)),"Código não encontrado"))</f>
        <v>CORRIMÃO DUPLO EM TUBO INDUSTRIAL DE 1.1/2" FIXADO EM PAREDE</v>
      </c>
      <c r="F121" s="5">
        <f>'MEMÓRIA DE CÁLCULO'!E337</f>
        <v>16.8</v>
      </c>
      <c r="G121" s="11" t="str">
        <f>IF($D121="","",IFERROR(TRIM(_xlfn.XLOOKUP(TRIM($D121),Goinfra!$Y$8:$Y$2059,Goinfra!$P$8:$P$2059)),""))</f>
        <v>m</v>
      </c>
      <c r="H121" s="43">
        <f>IF($D121="","",IFERROR(VALUE(_xlfn.XLOOKUP(TRIM($D121),Goinfra!$Y$8:$Y$2059,Goinfra!$R$8:$R$2059)),0))</f>
        <v>66.459999999999994</v>
      </c>
      <c r="I121" s="10">
        <f>IF($D121="","",IFERROR(VALUE(_xlfn.XLOOKUP(TRIM($D121),Goinfra!$Y$8:$Y$2059,Goinfra!$U$8:$U$2059)),0))</f>
        <v>24.23</v>
      </c>
      <c r="J121" s="74">
        <f>(I121+H121)*F121</f>
        <v>1523.5920000000001</v>
      </c>
      <c r="K121" s="81"/>
      <c r="L121" s="38"/>
      <c r="M121" s="38"/>
      <c r="N121" s="38"/>
      <c r="O121" s="38"/>
      <c r="P121" s="38"/>
      <c r="Q121" s="38"/>
      <c r="R121" s="38"/>
      <c r="S121" s="38"/>
      <c r="T121" s="38"/>
    </row>
    <row r="122" spans="1:20" ht="36" customHeight="1" x14ac:dyDescent="0.2">
      <c r="A122" s="64"/>
      <c r="B122" s="55" t="s">
        <v>1940</v>
      </c>
      <c r="C122" s="6" t="s">
        <v>8</v>
      </c>
      <c r="D122" s="139" t="s">
        <v>1555</v>
      </c>
      <c r="E122" s="7" t="str">
        <f>IF($D122="","",IFERROR(TRIM(_xlfn.XLOOKUP(TRIM($D122),Goinfra!$Y$8:$Y$2059,Goinfra!$C$8:$C$2059)),"Código não encontrado"))</f>
        <v>CORRIMÃO DUPLO EM TUBO INDUSTRIAL DE 1.1/2" FIXADO EM PISO COM MONTANTES VERTICAIS DE 2"</v>
      </c>
      <c r="F122" s="5">
        <f>'MEMÓRIA DE CÁLCULO'!E340</f>
        <v>8.0399999999999991</v>
      </c>
      <c r="G122" s="11" t="str">
        <f>IF($D122="","",IFERROR(TRIM(_xlfn.XLOOKUP(TRIM($D122),Goinfra!$Y$8:$Y$2059,Goinfra!$P$8:$P$2059)),""))</f>
        <v>m</v>
      </c>
      <c r="H122" s="43">
        <f>IF($D122="","",IFERROR(VALUE(_xlfn.XLOOKUP(TRIM($D122),Goinfra!$Y$8:$Y$2059,Goinfra!$R$8:$R$2059)),0))</f>
        <v>106.04</v>
      </c>
      <c r="I122" s="10">
        <f>IF($D122="","",IFERROR(VALUE(_xlfn.XLOOKUP(TRIM($D122),Goinfra!$Y$8:$Y$2059,Goinfra!$U$8:$U$2059)),0))</f>
        <v>25.85</v>
      </c>
      <c r="J122" s="74">
        <f t="shared" ref="J122" si="25">(I122+H122)*F122</f>
        <v>1060.3956000000001</v>
      </c>
      <c r="K122" s="81"/>
      <c r="L122" s="38"/>
      <c r="M122" s="38"/>
      <c r="N122" s="38"/>
      <c r="O122" s="38"/>
      <c r="P122" s="38"/>
      <c r="Q122" s="38"/>
      <c r="R122" s="38"/>
      <c r="S122" s="38"/>
      <c r="T122" s="38"/>
    </row>
    <row r="123" spans="1:20" ht="18" customHeight="1" x14ac:dyDescent="0.2">
      <c r="A123" s="64"/>
      <c r="B123" s="55" t="s">
        <v>1941</v>
      </c>
      <c r="C123" s="6" t="s">
        <v>8</v>
      </c>
      <c r="D123" s="139" t="s">
        <v>1576</v>
      </c>
      <c r="E123" s="7" t="str">
        <f>IF($D123="","",IFERROR(TRIM(_xlfn.XLOOKUP(TRIM($D123),Goinfra!$Y$8:$Y$2059,Goinfra!$C$8:$C$2059)),"Código não encontrado"))</f>
        <v>ESCADA TIPO MARINHEIRO SEM GUARDA CORPO PADRÃO GOINFRA ( H &lt;= 3M)</v>
      </c>
      <c r="F123" s="5">
        <f>'MEMÓRIA DE CÁLCULO'!E343</f>
        <v>2.2999999999999998</v>
      </c>
      <c r="G123" s="11" t="str">
        <f>IF($D123="","",IFERROR(TRIM(_xlfn.XLOOKUP(TRIM($D123),Goinfra!$Y$8:$Y$2059,Goinfra!$P$8:$P$2059)),""))</f>
        <v>m</v>
      </c>
      <c r="H123" s="43">
        <f>IF($D123="","",IFERROR(VALUE(_xlfn.XLOOKUP(TRIM($D123),Goinfra!$Y$8:$Y$2059,Goinfra!$R$8:$R$2059)),0))</f>
        <v>488.15</v>
      </c>
      <c r="I123" s="10">
        <f>IF($D123="","",IFERROR(VALUE(_xlfn.XLOOKUP(TRIM($D123),Goinfra!$Y$8:$Y$2059,Goinfra!$U$8:$U$2059)),0))</f>
        <v>19.8</v>
      </c>
      <c r="J123" s="74">
        <f t="shared" ref="J123:J124" si="26">(I123+H123)*F123</f>
        <v>1168.2849999999999</v>
      </c>
      <c r="K123" s="81"/>
      <c r="L123" s="38"/>
      <c r="M123" s="38"/>
      <c r="N123" s="38"/>
      <c r="O123" s="38"/>
      <c r="P123" s="38"/>
      <c r="Q123" s="38"/>
      <c r="R123" s="38"/>
      <c r="S123" s="38"/>
      <c r="T123" s="38"/>
    </row>
    <row r="124" spans="1:20" ht="36" customHeight="1" x14ac:dyDescent="0.2">
      <c r="A124" s="64"/>
      <c r="B124" s="55" t="s">
        <v>1966</v>
      </c>
      <c r="C124" s="6" t="s">
        <v>8</v>
      </c>
      <c r="D124" s="163" t="s">
        <v>1553</v>
      </c>
      <c r="E124" s="7" t="str">
        <f>IF($D124="","",IFERROR(TRIM(_xlfn.XLOOKUP(TRIM($D124),Goinfra!$Y$8:$Y$2059,Goinfra!$C$8:$C$2059)),"Código não encontrado"))</f>
        <v>GUARDA CORPO EM TUBO INDUSTRIAL DE 2" COM MONTANTES SECUNDÁRIOS DE 1" E CORRIMÃO DUPLO DE 1.1/2" EM AMBOS OS LADOS</v>
      </c>
      <c r="F124" s="8">
        <f>'MEMÓRIA DE CÁLCULO'!E347</f>
        <v>20.6</v>
      </c>
      <c r="G124" s="30" t="s">
        <v>1965</v>
      </c>
      <c r="H124" s="43">
        <f>IF($D124="","",IFERROR(VALUE(_xlfn.XLOOKUP(TRIM($D124),Goinfra!$Y$8:$Y$2059,Goinfra!$R$8:$R$2059)),0))</f>
        <v>353.76</v>
      </c>
      <c r="I124" s="10">
        <f>IF($D124="","",IFERROR(VALUE(_xlfn.XLOOKUP(TRIM($D124),Goinfra!$Y$8:$Y$2059,Goinfra!$U$8:$U$2059)),0))</f>
        <v>25.85</v>
      </c>
      <c r="J124" s="74">
        <f t="shared" si="26"/>
        <v>7819.9660000000013</v>
      </c>
      <c r="K124" s="38">
        <f>J124/J125</f>
        <v>0.49134805821481919</v>
      </c>
      <c r="L124" s="38"/>
      <c r="M124" s="38"/>
      <c r="N124" s="38"/>
      <c r="O124" s="38"/>
      <c r="P124" s="38"/>
      <c r="Q124" s="38"/>
      <c r="R124" s="38"/>
      <c r="S124" s="38"/>
      <c r="T124" s="38"/>
    </row>
    <row r="125" spans="1:20" ht="18" customHeight="1" x14ac:dyDescent="0.2">
      <c r="A125" s="64"/>
      <c r="B125" s="190" t="s">
        <v>27</v>
      </c>
      <c r="C125" s="191"/>
      <c r="D125" s="191"/>
      <c r="E125" s="191"/>
      <c r="F125" s="191"/>
      <c r="G125" s="191"/>
      <c r="H125" s="191"/>
      <c r="I125" s="192"/>
      <c r="J125" s="65">
        <f>SUM(J118:J124)</f>
        <v>15915.329000000002</v>
      </c>
      <c r="K125" s="80">
        <f>(J125*0.2383)+J125</f>
        <v>19707.951900700002</v>
      </c>
      <c r="L125" s="38"/>
      <c r="M125" s="38"/>
      <c r="N125" s="38"/>
      <c r="O125" s="38"/>
      <c r="P125" s="38"/>
      <c r="Q125" s="38"/>
      <c r="R125" s="38"/>
      <c r="S125" s="38"/>
      <c r="T125" s="38"/>
    </row>
    <row r="126" spans="1:20" ht="18" customHeight="1" x14ac:dyDescent="0.2">
      <c r="A126" s="64"/>
      <c r="B126" s="101" t="s">
        <v>1</v>
      </c>
      <c r="C126" s="102" t="s">
        <v>19</v>
      </c>
      <c r="D126" s="145" t="s">
        <v>20</v>
      </c>
      <c r="E126" s="103" t="s">
        <v>2</v>
      </c>
      <c r="F126" s="104" t="s">
        <v>3</v>
      </c>
      <c r="G126" s="105" t="s">
        <v>4</v>
      </c>
      <c r="H126" s="106" t="s">
        <v>5</v>
      </c>
      <c r="I126" s="106" t="s">
        <v>6</v>
      </c>
      <c r="J126" s="106" t="s">
        <v>7</v>
      </c>
      <c r="K126" s="79"/>
    </row>
    <row r="127" spans="1:20" ht="18" customHeight="1" x14ac:dyDescent="0.2">
      <c r="A127" s="64"/>
      <c r="B127" s="86">
        <v>11</v>
      </c>
      <c r="C127" s="73" t="s">
        <v>8</v>
      </c>
      <c r="D127" s="146">
        <v>190000</v>
      </c>
      <c r="E127" s="193" t="s">
        <v>132</v>
      </c>
      <c r="F127" s="193"/>
      <c r="G127" s="193"/>
      <c r="H127" s="193"/>
      <c r="I127" s="193"/>
      <c r="J127" s="194"/>
      <c r="K127" s="79"/>
    </row>
    <row r="128" spans="1:20" ht="18" customHeight="1" x14ac:dyDescent="0.2">
      <c r="A128" s="64"/>
      <c r="B128" s="55" t="s">
        <v>76</v>
      </c>
      <c r="C128" s="6" t="s">
        <v>8</v>
      </c>
      <c r="D128" s="139" t="s">
        <v>320</v>
      </c>
      <c r="E128" s="7" t="str">
        <f>IF($D128="","",IFERROR(TRIM(_xlfn.XLOOKUP(TRIM($D128),Goinfra!$Y$8:$Y$2059,Goinfra!$C$8:$C$2059)),"Código não encontrado"))</f>
        <v>VIDRO LISO 4 MM - COLOCADO</v>
      </c>
      <c r="F128" s="5">
        <f>'MEMÓRIA DE CÁLCULO'!E352</f>
        <v>5.04</v>
      </c>
      <c r="G128" s="11" t="str">
        <f>IF($D128="","",IFERROR(TRIM(_xlfn.XLOOKUP(TRIM($D128),Goinfra!$Y$8:$Y$2059,Goinfra!$P$8:$P$2059)),""))</f>
        <v>m2</v>
      </c>
      <c r="H128" s="43">
        <f>IF($D128="","",IFERROR(VALUE(_xlfn.XLOOKUP(TRIM($D128),Goinfra!$Y$8:$Y$2059,Goinfra!$R$8:$R$2059)),0))</f>
        <v>170.72</v>
      </c>
      <c r="I128" s="10">
        <f>IF($D128="","",IFERROR(VALUE(_xlfn.XLOOKUP(TRIM($D128),Goinfra!$Y$8:$Y$2059,Goinfra!$U$8:$U$2059)),0))</f>
        <v>0</v>
      </c>
      <c r="J128" s="74">
        <f t="shared" ref="J128" si="27">(I128+H128)*F128</f>
        <v>860.42880000000002</v>
      </c>
      <c r="K128" s="82"/>
      <c r="L128" s="38"/>
      <c r="M128" s="38"/>
      <c r="N128" s="38"/>
      <c r="O128" s="38"/>
      <c r="P128" s="38"/>
      <c r="Q128" s="38"/>
      <c r="R128" s="38"/>
      <c r="S128" s="38"/>
      <c r="T128" s="38"/>
    </row>
    <row r="129" spans="1:20" ht="18" customHeight="1" x14ac:dyDescent="0.2">
      <c r="A129" s="64"/>
      <c r="B129" s="190" t="s">
        <v>27</v>
      </c>
      <c r="C129" s="191"/>
      <c r="D129" s="191"/>
      <c r="E129" s="191"/>
      <c r="F129" s="191"/>
      <c r="G129" s="191"/>
      <c r="H129" s="191"/>
      <c r="I129" s="192"/>
      <c r="J129" s="65">
        <f>SUM(J128:J128)</f>
        <v>860.42880000000002</v>
      </c>
      <c r="K129" s="80">
        <f>(J129*0.2383)+J129</f>
        <v>1065.46898304</v>
      </c>
      <c r="L129" s="38"/>
      <c r="M129" s="38"/>
      <c r="N129" s="38"/>
      <c r="O129" s="38"/>
      <c r="P129" s="38"/>
      <c r="Q129" s="38"/>
      <c r="R129" s="38"/>
      <c r="S129" s="38"/>
      <c r="T129" s="38"/>
    </row>
    <row r="130" spans="1:20" ht="18" customHeight="1" x14ac:dyDescent="0.2">
      <c r="A130" s="64"/>
      <c r="B130" s="101" t="s">
        <v>1</v>
      </c>
      <c r="C130" s="102" t="s">
        <v>19</v>
      </c>
      <c r="D130" s="145" t="s">
        <v>20</v>
      </c>
      <c r="E130" s="103" t="s">
        <v>2</v>
      </c>
      <c r="F130" s="104" t="s">
        <v>3</v>
      </c>
      <c r="G130" s="105" t="s">
        <v>4</v>
      </c>
      <c r="H130" s="106" t="s">
        <v>5</v>
      </c>
      <c r="I130" s="106" t="s">
        <v>6</v>
      </c>
      <c r="J130" s="106" t="s">
        <v>7</v>
      </c>
      <c r="K130" s="79"/>
    </row>
    <row r="131" spans="1:20" ht="18" customHeight="1" x14ac:dyDescent="0.2">
      <c r="A131" s="64"/>
      <c r="B131" s="86">
        <v>12</v>
      </c>
      <c r="C131" s="73" t="s">
        <v>8</v>
      </c>
      <c r="D131" s="146">
        <v>200000</v>
      </c>
      <c r="E131" s="193" t="s">
        <v>89</v>
      </c>
      <c r="F131" s="193"/>
      <c r="G131" s="193"/>
      <c r="H131" s="193"/>
      <c r="I131" s="193"/>
      <c r="J131" s="194"/>
      <c r="K131" s="79"/>
    </row>
    <row r="132" spans="1:20" ht="18" customHeight="1" x14ac:dyDescent="0.2">
      <c r="A132" s="64"/>
      <c r="B132" s="55" t="s">
        <v>1787</v>
      </c>
      <c r="C132" s="6" t="s">
        <v>8</v>
      </c>
      <c r="D132" s="139" t="s">
        <v>272</v>
      </c>
      <c r="E132" s="7" t="str">
        <f>IF($D132="","",IFERROR(TRIM(_xlfn.XLOOKUP(TRIM($D132),Goinfra!$Y$8:$Y$2059,Goinfra!$C$8:$C$2059)),"Código não encontrado"))</f>
        <v>CHAPISCO COMUM</v>
      </c>
      <c r="F132" s="5">
        <f>'MEMÓRIA DE CÁLCULO'!E358</f>
        <v>450.37820000000005</v>
      </c>
      <c r="G132" s="11" t="str">
        <f>IF($D132="","",IFERROR(TRIM(_xlfn.XLOOKUP(TRIM($D132),Goinfra!$Y$8:$Y$2059,Goinfra!$P$8:$P$2059)),""))</f>
        <v>m2</v>
      </c>
      <c r="H132" s="43">
        <f>IF($D132="","",IFERROR(VALUE(_xlfn.XLOOKUP(TRIM($D132),Goinfra!$Y$8:$Y$2059,Goinfra!$R$8:$R$2059)),0))</f>
        <v>2.4500000000000002</v>
      </c>
      <c r="I132" s="10">
        <f>IF($D132="","",IFERROR(VALUE(_xlfn.XLOOKUP(TRIM($D132),Goinfra!$Y$8:$Y$2059,Goinfra!$U$8:$U$2059)),0))</f>
        <v>4.5999999999999996</v>
      </c>
      <c r="J132" s="74">
        <f t="shared" ref="J132:J133" si="28">(I132+H132)*F132</f>
        <v>3175.1663100000001</v>
      </c>
      <c r="K132" s="82"/>
      <c r="L132" s="38"/>
      <c r="M132" s="38"/>
      <c r="N132" s="38"/>
      <c r="O132" s="38"/>
      <c r="P132" s="38"/>
      <c r="Q132" s="38"/>
      <c r="R132" s="38"/>
      <c r="S132" s="38"/>
      <c r="T132" s="38"/>
    </row>
    <row r="133" spans="1:20" ht="18" customHeight="1" x14ac:dyDescent="0.2">
      <c r="A133" s="64"/>
      <c r="B133" s="55" t="s">
        <v>1924</v>
      </c>
      <c r="C133" s="6" t="s">
        <v>8</v>
      </c>
      <c r="D133" s="126" t="s">
        <v>274</v>
      </c>
      <c r="E133" s="7" t="str">
        <f>IF($D133="","",IFERROR(TRIM(_xlfn.XLOOKUP(TRIM($D133),Goinfra!$Y$8:$Y$2059,Goinfra!$C$8:$C$2059)),"Código não encontrado"))</f>
        <v>REBOCO (1 CALH:4 ARFC+100kgCI/M3)</v>
      </c>
      <c r="F133" s="5">
        <f>'MEMÓRIA DE CÁLCULO'!E361</f>
        <v>450.37820000000005</v>
      </c>
      <c r="G133" s="11" t="str">
        <f>IF($D133="","",IFERROR(TRIM(_xlfn.XLOOKUP(TRIM($D133),Goinfra!$Y$8:$Y$2059,Goinfra!$P$8:$P$2059)),""))</f>
        <v>m2</v>
      </c>
      <c r="H133" s="43">
        <f>IF($D133="","",IFERROR(VALUE(_xlfn.XLOOKUP(TRIM($D133),Goinfra!$Y$8:$Y$2059,Goinfra!$R$8:$R$2059)),0))</f>
        <v>2.95</v>
      </c>
      <c r="I133" s="10">
        <f>IF($D133="","",IFERROR(VALUE(_xlfn.XLOOKUP(TRIM($D133),Goinfra!$Y$8:$Y$2059,Goinfra!$U$8:$U$2059)),0))</f>
        <v>19.88</v>
      </c>
      <c r="J133" s="74">
        <f t="shared" si="28"/>
        <v>10282.134306</v>
      </c>
      <c r="K133" s="82"/>
      <c r="L133" s="38"/>
      <c r="M133" s="38"/>
      <c r="N133" s="38"/>
      <c r="O133" s="38"/>
      <c r="P133" s="38"/>
      <c r="Q133" s="38"/>
      <c r="R133" s="38"/>
      <c r="S133" s="38"/>
      <c r="T133" s="38"/>
    </row>
    <row r="134" spans="1:20" ht="18" customHeight="1" x14ac:dyDescent="0.2">
      <c r="A134" s="151" t="s">
        <v>62</v>
      </c>
      <c r="B134" s="190" t="s">
        <v>27</v>
      </c>
      <c r="C134" s="191"/>
      <c r="D134" s="191"/>
      <c r="E134" s="191"/>
      <c r="F134" s="191"/>
      <c r="G134" s="191"/>
      <c r="H134" s="191"/>
      <c r="I134" s="192"/>
      <c r="J134" s="65">
        <f>SUM(J132:J133)</f>
        <v>13457.300616</v>
      </c>
      <c r="K134" s="80">
        <f>(J134*0.2383)+J134</f>
        <v>16664.175352792801</v>
      </c>
      <c r="L134" s="38"/>
      <c r="M134" s="38"/>
      <c r="N134" s="38"/>
      <c r="O134" s="38"/>
      <c r="P134" s="38"/>
      <c r="Q134" s="38"/>
      <c r="R134" s="38"/>
      <c r="S134" s="38"/>
      <c r="T134" s="38"/>
    </row>
    <row r="135" spans="1:20" ht="18" customHeight="1" x14ac:dyDescent="0.2">
      <c r="A135" s="64"/>
      <c r="B135" s="101" t="s">
        <v>1</v>
      </c>
      <c r="C135" s="102" t="s">
        <v>19</v>
      </c>
      <c r="D135" s="145" t="s">
        <v>20</v>
      </c>
      <c r="E135" s="103" t="s">
        <v>2</v>
      </c>
      <c r="F135" s="104" t="s">
        <v>3</v>
      </c>
      <c r="G135" s="105" t="s">
        <v>4</v>
      </c>
      <c r="H135" s="106" t="s">
        <v>5</v>
      </c>
      <c r="I135" s="106" t="s">
        <v>6</v>
      </c>
      <c r="J135" s="106" t="s">
        <v>7</v>
      </c>
      <c r="K135" s="79"/>
    </row>
    <row r="136" spans="1:20" ht="18" customHeight="1" x14ac:dyDescent="0.2">
      <c r="A136" s="64"/>
      <c r="B136" s="86">
        <v>13</v>
      </c>
      <c r="C136" s="73" t="s">
        <v>8</v>
      </c>
      <c r="D136" s="146" t="s">
        <v>1920</v>
      </c>
      <c r="E136" s="193" t="s">
        <v>1921</v>
      </c>
      <c r="F136" s="193"/>
      <c r="G136" s="193"/>
      <c r="H136" s="193"/>
      <c r="I136" s="193"/>
      <c r="J136" s="194"/>
      <c r="K136" s="79"/>
    </row>
    <row r="137" spans="1:20" ht="18" customHeight="1" x14ac:dyDescent="0.2">
      <c r="A137" s="64"/>
      <c r="B137" s="55" t="s">
        <v>1904</v>
      </c>
      <c r="C137" s="6" t="s">
        <v>8</v>
      </c>
      <c r="D137" s="139" t="s">
        <v>1607</v>
      </c>
      <c r="E137" s="7" t="str">
        <f>IF($D137="","",IFERROR(TRIM(_xlfn.XLOOKUP(TRIM($D137),Goinfra!$Y$8:$Y$2059,Goinfra!$C$8:$C$2059)),"Código não encontrado"))</f>
        <v>CHAPISCO EM FORRO (1CI: 3 ARG)</v>
      </c>
      <c r="F137" s="5">
        <f>'MEMÓRIA DE CÁLCULO'!E366</f>
        <v>62.58</v>
      </c>
      <c r="G137" s="11" t="str">
        <f>IF($D137="","",IFERROR(TRIM(_xlfn.XLOOKUP(TRIM($D137),Goinfra!$Y$8:$Y$2059,Goinfra!$P$8:$P$2059)),""))</f>
        <v>m2</v>
      </c>
      <c r="H137" s="43">
        <f>IF($D137="","",IFERROR(VALUE(_xlfn.XLOOKUP(TRIM($D137),Goinfra!$Y$8:$Y$2059,Goinfra!$R$8:$R$2059)),0))</f>
        <v>3.25</v>
      </c>
      <c r="I137" s="10">
        <f>IF($D137="","",IFERROR(VALUE(_xlfn.XLOOKUP(TRIM($D137),Goinfra!$Y$8:$Y$2059,Goinfra!$U$8:$U$2059)),0))</f>
        <v>6.32</v>
      </c>
      <c r="J137" s="74">
        <f t="shared" ref="J137" si="29">(I137+H137)*F137</f>
        <v>598.89059999999995</v>
      </c>
      <c r="K137" s="82"/>
      <c r="L137" s="38"/>
      <c r="M137" s="38"/>
      <c r="N137" s="38"/>
      <c r="O137" s="38"/>
      <c r="P137" s="38"/>
      <c r="Q137" s="38"/>
      <c r="R137" s="38"/>
      <c r="S137" s="38"/>
      <c r="T137" s="38"/>
    </row>
    <row r="138" spans="1:20" ht="18" customHeight="1" x14ac:dyDescent="0.2">
      <c r="A138" s="64"/>
      <c r="B138" s="55" t="s">
        <v>1925</v>
      </c>
      <c r="C138" s="6" t="s">
        <v>8</v>
      </c>
      <c r="D138" s="139" t="s">
        <v>1612</v>
      </c>
      <c r="E138" s="7" t="str">
        <f>IF($D138="","",IFERROR(TRIM(_xlfn.XLOOKUP(TRIM($D138),Goinfra!$Y$8:$Y$2059,Goinfra!$C$8:$C$2059)),"Código não encontrado"))</f>
        <v>REBOCO PAULISTA EM FORRO(1CALH:4ARML+150KG CI/M3)</v>
      </c>
      <c r="F138" s="5">
        <f>'MEMÓRIA DE CÁLCULO'!E369</f>
        <v>62.58</v>
      </c>
      <c r="G138" s="11" t="str">
        <f>IF($D138="","",IFERROR(TRIM(_xlfn.XLOOKUP(TRIM($D138),Goinfra!$Y$8:$Y$2059,Goinfra!$P$8:$P$2059)),""))</f>
        <v>m2</v>
      </c>
      <c r="H138" s="43">
        <f>IF($D138="","",IFERROR(VALUE(_xlfn.XLOOKUP(TRIM($D138),Goinfra!$Y$8:$Y$2059,Goinfra!$R$8:$R$2059)),0))</f>
        <v>12.55</v>
      </c>
      <c r="I138" s="10">
        <f>IF($D138="","",IFERROR(VALUE(_xlfn.XLOOKUP(TRIM($D138),Goinfra!$Y$8:$Y$2059,Goinfra!$U$8:$U$2059)),0))</f>
        <v>30.82</v>
      </c>
      <c r="J138" s="74">
        <f t="shared" ref="J138" si="30">(I138+H138)*F138</f>
        <v>2714.0946000000004</v>
      </c>
      <c r="K138" s="82"/>
      <c r="L138" s="38"/>
      <c r="M138" s="38"/>
      <c r="N138" s="38"/>
      <c r="O138" s="38"/>
      <c r="P138" s="38"/>
      <c r="Q138" s="38"/>
      <c r="R138" s="38"/>
      <c r="S138" s="38"/>
      <c r="T138" s="38"/>
    </row>
    <row r="139" spans="1:20" ht="18" customHeight="1" x14ac:dyDescent="0.2">
      <c r="A139" s="64"/>
      <c r="B139" s="190" t="s">
        <v>27</v>
      </c>
      <c r="C139" s="191"/>
      <c r="D139" s="191"/>
      <c r="E139" s="191"/>
      <c r="F139" s="191"/>
      <c r="G139" s="191"/>
      <c r="H139" s="191"/>
      <c r="I139" s="192"/>
      <c r="J139" s="65">
        <f>SUM(J137:J138)</f>
        <v>3312.9852000000001</v>
      </c>
      <c r="K139" s="80">
        <f>(J139*0.2383)+J139</f>
        <v>4102.4695731600004</v>
      </c>
      <c r="L139" s="38"/>
      <c r="M139" s="38"/>
      <c r="N139" s="38"/>
      <c r="O139" s="38"/>
      <c r="P139" s="38"/>
      <c r="Q139" s="38"/>
      <c r="R139" s="38"/>
      <c r="S139" s="38"/>
      <c r="T139" s="38"/>
    </row>
    <row r="140" spans="1:20" ht="18" customHeight="1" x14ac:dyDescent="0.2">
      <c r="A140" s="64"/>
      <c r="B140" s="101" t="s">
        <v>1</v>
      </c>
      <c r="C140" s="102" t="s">
        <v>19</v>
      </c>
      <c r="D140" s="145" t="s">
        <v>20</v>
      </c>
      <c r="E140" s="103" t="s">
        <v>2</v>
      </c>
      <c r="F140" s="104" t="s">
        <v>3</v>
      </c>
      <c r="G140" s="105" t="s">
        <v>4</v>
      </c>
      <c r="H140" s="106" t="s">
        <v>5</v>
      </c>
      <c r="I140" s="106" t="s">
        <v>6</v>
      </c>
      <c r="J140" s="106" t="s">
        <v>7</v>
      </c>
      <c r="K140" s="79"/>
    </row>
    <row r="141" spans="1:20" ht="18" customHeight="1" x14ac:dyDescent="0.2">
      <c r="A141" s="64"/>
      <c r="B141" s="86">
        <v>14</v>
      </c>
      <c r="C141" s="73" t="s">
        <v>8</v>
      </c>
      <c r="D141" s="146">
        <v>220000</v>
      </c>
      <c r="E141" s="193" t="s">
        <v>11</v>
      </c>
      <c r="F141" s="193"/>
      <c r="G141" s="193"/>
      <c r="H141" s="193"/>
      <c r="I141" s="193"/>
      <c r="J141" s="194"/>
      <c r="K141" s="79"/>
    </row>
    <row r="142" spans="1:20" ht="36" customHeight="1" x14ac:dyDescent="0.2">
      <c r="A142" s="64"/>
      <c r="B142" s="55" t="s">
        <v>1905</v>
      </c>
      <c r="C142" s="6" t="s">
        <v>8</v>
      </c>
      <c r="D142" s="126" t="s">
        <v>1645</v>
      </c>
      <c r="E142" s="7" t="str">
        <f>IF($D142="","",IFERROR(TRIM(_xlfn.XLOOKUP(TRIM($D142),Goinfra!$Y$8:$Y$2059,Goinfra!$C$8:$C$2059)),"Código não encontrado"))</f>
        <v>GRANITINA 8MM FUNDIDA COM CONTRAPISO (1CI:3ARML) E=2CM E JUNTA PLASTICA 27MM</v>
      </c>
      <c r="F142" s="5">
        <f>'MEMÓRIA DE CÁLCULO'!E374</f>
        <v>54.3</v>
      </c>
      <c r="G142" s="11" t="str">
        <f>IF($D142="","",IFERROR(TRIM(_xlfn.XLOOKUP(TRIM($D142),Goinfra!$Y$8:$Y$2059,Goinfra!$P$8:$P$2059)),""))</f>
        <v>m2</v>
      </c>
      <c r="H142" s="43">
        <f>IF($D142="","",IFERROR(VALUE(_xlfn.XLOOKUP(TRIM($D142),Goinfra!$Y$8:$Y$2059,Goinfra!$R$8:$R$2059)),0))</f>
        <v>96.41</v>
      </c>
      <c r="I142" s="10">
        <f>IF($D142="","",IFERROR(VALUE(_xlfn.XLOOKUP(TRIM($D142),Goinfra!$Y$8:$Y$2059,Goinfra!$U$8:$U$2059)),0))</f>
        <v>24.48</v>
      </c>
      <c r="J142" s="74">
        <f>(I142+H142)*F142</f>
        <v>6564.3269999999993</v>
      </c>
      <c r="K142" s="79"/>
    </row>
    <row r="143" spans="1:20" ht="18" customHeight="1" x14ac:dyDescent="0.2">
      <c r="A143" s="64"/>
      <c r="B143" s="55" t="s">
        <v>1906</v>
      </c>
      <c r="C143" s="6" t="s">
        <v>8</v>
      </c>
      <c r="D143" s="139" t="s">
        <v>1646</v>
      </c>
      <c r="E143" s="7" t="str">
        <f>IF($D143="","",IFERROR(TRIM(_xlfn.XLOOKUP(TRIM($D143),Goinfra!$Y$8:$Y$2059,Goinfra!$C$8:$C$2059)),"Código não encontrado"))</f>
        <v>RODAPÉ FUNDIDO DE GRANITINA 7CM</v>
      </c>
      <c r="F143" s="5">
        <f>'MEMÓRIA DE CÁLCULO'!E377</f>
        <v>49.2</v>
      </c>
      <c r="G143" s="11" t="str">
        <f>IF($D143="","",IFERROR(TRIM(_xlfn.XLOOKUP(TRIM($D143),Goinfra!$Y$8:$Y$2059,Goinfra!$P$8:$P$2059)),""))</f>
        <v>m</v>
      </c>
      <c r="H143" s="43">
        <f>IF($D143="","",IFERROR(VALUE(_xlfn.XLOOKUP(TRIM($D143),Goinfra!$Y$8:$Y$2059,Goinfra!$R$8:$R$2059)),0))</f>
        <v>32.07</v>
      </c>
      <c r="I143" s="10">
        <f>IF($D143="","",IFERROR(VALUE(_xlfn.XLOOKUP(TRIM($D143),Goinfra!$Y$8:$Y$2059,Goinfra!$U$8:$U$2059)),0))</f>
        <v>0</v>
      </c>
      <c r="J143" s="74">
        <f>(I143+H143)*F143</f>
        <v>1577.8440000000001</v>
      </c>
      <c r="K143" s="82"/>
      <c r="L143" s="38"/>
      <c r="M143" s="38"/>
      <c r="N143" s="38"/>
      <c r="O143" s="38"/>
      <c r="P143" s="38"/>
      <c r="Q143" s="38"/>
      <c r="R143" s="38"/>
      <c r="S143" s="38"/>
      <c r="T143" s="38"/>
    </row>
    <row r="144" spans="1:20" ht="18" customHeight="1" x14ac:dyDescent="0.2">
      <c r="A144" s="64"/>
      <c r="B144" s="190" t="s">
        <v>27</v>
      </c>
      <c r="C144" s="191"/>
      <c r="D144" s="191"/>
      <c r="E144" s="191"/>
      <c r="F144" s="191"/>
      <c r="G144" s="191"/>
      <c r="H144" s="191"/>
      <c r="I144" s="192"/>
      <c r="J144" s="65">
        <f>SUM(J142:J143)</f>
        <v>8142.1709999999994</v>
      </c>
      <c r="K144" s="80">
        <f>(J144*0.2383)+J144</f>
        <v>10082.450349299999</v>
      </c>
      <c r="L144" s="38"/>
      <c r="M144" s="38"/>
      <c r="N144" s="38"/>
      <c r="O144" s="38"/>
      <c r="P144" s="38"/>
      <c r="Q144" s="38"/>
      <c r="R144" s="38"/>
      <c r="S144" s="38"/>
      <c r="T144" s="38"/>
    </row>
    <row r="145" spans="1:20" ht="18" customHeight="1" x14ac:dyDescent="0.2">
      <c r="A145" s="64"/>
      <c r="B145" s="101" t="s">
        <v>1</v>
      </c>
      <c r="C145" s="102" t="s">
        <v>19</v>
      </c>
      <c r="D145" s="145" t="s">
        <v>20</v>
      </c>
      <c r="E145" s="103" t="s">
        <v>2</v>
      </c>
      <c r="F145" s="104" t="s">
        <v>3</v>
      </c>
      <c r="G145" s="105" t="s">
        <v>4</v>
      </c>
      <c r="H145" s="106" t="s">
        <v>5</v>
      </c>
      <c r="I145" s="106" t="s">
        <v>6</v>
      </c>
      <c r="J145" s="106" t="s">
        <v>7</v>
      </c>
      <c r="K145" s="79"/>
    </row>
    <row r="146" spans="1:20" ht="18" customHeight="1" x14ac:dyDescent="0.2">
      <c r="A146" s="64"/>
      <c r="B146" s="86">
        <v>15</v>
      </c>
      <c r="C146" s="73" t="s">
        <v>8</v>
      </c>
      <c r="D146" s="146">
        <v>250000</v>
      </c>
      <c r="E146" s="193" t="s">
        <v>12</v>
      </c>
      <c r="F146" s="193"/>
      <c r="G146" s="193"/>
      <c r="H146" s="193"/>
      <c r="I146" s="193"/>
      <c r="J146" s="194"/>
      <c r="K146" s="79"/>
    </row>
    <row r="147" spans="1:20" ht="18" customHeight="1" x14ac:dyDescent="0.2">
      <c r="A147" s="64"/>
      <c r="B147" s="55" t="s">
        <v>1907</v>
      </c>
      <c r="C147" s="6" t="s">
        <v>8</v>
      </c>
      <c r="D147" s="126" t="s">
        <v>1788</v>
      </c>
      <c r="E147" s="7" t="s">
        <v>1790</v>
      </c>
      <c r="F147" s="5">
        <f>'MEMÓRIA DE CÁLCULO'!E383</f>
        <v>0.4</v>
      </c>
      <c r="G147" s="11" t="s">
        <v>1791</v>
      </c>
      <c r="H147" s="43">
        <v>0</v>
      </c>
      <c r="I147" s="43">
        <v>24203.49</v>
      </c>
      <c r="J147" s="74">
        <f>(I147+H147)*F147</f>
        <v>9681.3960000000006</v>
      </c>
      <c r="K147" s="81"/>
      <c r="L147" s="38"/>
      <c r="M147" s="38"/>
      <c r="N147" s="38"/>
      <c r="O147" s="38"/>
      <c r="P147" s="38"/>
      <c r="Q147" s="38"/>
      <c r="R147" s="38"/>
      <c r="S147" s="38"/>
      <c r="T147" s="38"/>
    </row>
    <row r="148" spans="1:20" ht="18" customHeight="1" x14ac:dyDescent="0.2">
      <c r="A148" s="64"/>
      <c r="B148" s="55" t="s">
        <v>1908</v>
      </c>
      <c r="C148" s="6" t="s">
        <v>8</v>
      </c>
      <c r="D148" s="126" t="s">
        <v>1789</v>
      </c>
      <c r="E148" s="7" t="s">
        <v>1792</v>
      </c>
      <c r="F148" s="5">
        <f>'MEMÓRIA DE CÁLCULO'!E387</f>
        <v>0.5</v>
      </c>
      <c r="G148" s="5" t="s">
        <v>1791</v>
      </c>
      <c r="H148" s="43">
        <v>0</v>
      </c>
      <c r="I148" s="9">
        <v>6603.35</v>
      </c>
      <c r="J148" s="74">
        <f>(I148+H148)*F148</f>
        <v>3301.6750000000002</v>
      </c>
      <c r="K148" s="157">
        <f>J149/J167</f>
        <v>6.0563801157159897E-2</v>
      </c>
      <c r="L148" s="38"/>
      <c r="M148" s="38"/>
      <c r="N148" s="38"/>
      <c r="O148" s="38"/>
      <c r="P148" s="38"/>
      <c r="Q148" s="38"/>
      <c r="R148" s="38"/>
      <c r="S148" s="38"/>
      <c r="T148" s="38"/>
    </row>
    <row r="149" spans="1:20" ht="18" customHeight="1" x14ac:dyDescent="0.2">
      <c r="A149" s="64"/>
      <c r="B149" s="190" t="s">
        <v>27</v>
      </c>
      <c r="C149" s="191"/>
      <c r="D149" s="191"/>
      <c r="E149" s="191"/>
      <c r="F149" s="191"/>
      <c r="G149" s="191"/>
      <c r="H149" s="191"/>
      <c r="I149" s="192"/>
      <c r="J149" s="65">
        <f>SUM(J147:J148)</f>
        <v>12983.071</v>
      </c>
      <c r="K149" s="80">
        <f>(J149*0.2383)+J149</f>
        <v>16076.936819300001</v>
      </c>
      <c r="L149" s="38"/>
      <c r="M149" s="38"/>
      <c r="N149" s="38"/>
      <c r="O149" s="38"/>
      <c r="P149" s="38"/>
      <c r="Q149" s="38"/>
      <c r="R149" s="38"/>
      <c r="S149" s="38"/>
      <c r="T149" s="38"/>
    </row>
    <row r="150" spans="1:20" ht="18" customHeight="1" x14ac:dyDescent="0.2">
      <c r="A150" s="64"/>
      <c r="B150" s="101" t="s">
        <v>1</v>
      </c>
      <c r="C150" s="102" t="s">
        <v>19</v>
      </c>
      <c r="D150" s="145" t="s">
        <v>20</v>
      </c>
      <c r="E150" s="103" t="s">
        <v>2</v>
      </c>
      <c r="F150" s="104" t="s">
        <v>3</v>
      </c>
      <c r="G150" s="105" t="s">
        <v>4</v>
      </c>
      <c r="H150" s="106" t="s">
        <v>5</v>
      </c>
      <c r="I150" s="106" t="s">
        <v>6</v>
      </c>
      <c r="J150" s="106" t="s">
        <v>7</v>
      </c>
      <c r="K150" s="79"/>
    </row>
    <row r="151" spans="1:20" ht="18" customHeight="1" x14ac:dyDescent="0.2">
      <c r="A151" s="64"/>
      <c r="B151" s="86">
        <v>16</v>
      </c>
      <c r="C151" s="73" t="s">
        <v>8</v>
      </c>
      <c r="D151" s="146">
        <v>260000</v>
      </c>
      <c r="E151" s="193" t="s">
        <v>13</v>
      </c>
      <c r="F151" s="193"/>
      <c r="G151" s="193"/>
      <c r="H151" s="193"/>
      <c r="I151" s="193"/>
      <c r="J151" s="194"/>
      <c r="K151" s="79"/>
    </row>
    <row r="152" spans="1:20" ht="18" customHeight="1" x14ac:dyDescent="0.2">
      <c r="A152" s="64"/>
      <c r="B152" s="55" t="s">
        <v>1917</v>
      </c>
      <c r="C152" s="6" t="s">
        <v>8</v>
      </c>
      <c r="D152" s="126" t="s">
        <v>287</v>
      </c>
      <c r="E152" s="7" t="str">
        <f>IF($D152="","",IFERROR(TRIM(_xlfn.XLOOKUP(TRIM($D152),Goinfra!$Y$8:$Y$2059,Goinfra!$C$8:$C$2059)),"Código não encontrado"))</f>
        <v>EMASSAMENTO ACRILICO 2 DEMAOS</v>
      </c>
      <c r="F152" s="5">
        <f>'MEMÓRIA DE CÁLCULO'!E392</f>
        <v>260.74620000000004</v>
      </c>
      <c r="G152" s="11" t="str">
        <f>IF($D152="","",IFERROR(TRIM(_xlfn.XLOOKUP(TRIM($D152),Goinfra!$Y$8:$Y$2059,Goinfra!$P$8:$P$2059)),""))</f>
        <v>m2</v>
      </c>
      <c r="H152" s="43">
        <f>IF($D152="","",IFERROR(VALUE(_xlfn.XLOOKUP(TRIM($D152),Goinfra!$Y$8:$Y$2059,Goinfra!$R$8:$R$2059)),0))</f>
        <v>6.32</v>
      </c>
      <c r="I152" s="10">
        <f>IF($D152="","",IFERROR(VALUE(_xlfn.XLOOKUP(TRIM($D152),Goinfra!$Y$8:$Y$2059,Goinfra!$U$8:$U$2059)),0))</f>
        <v>14.87</v>
      </c>
      <c r="J152" s="74">
        <f t="shared" ref="J152" si="31">(I152+H152)*F152</f>
        <v>5525.2119780000003</v>
      </c>
      <c r="K152" s="79"/>
    </row>
    <row r="153" spans="1:20" ht="18" customHeight="1" x14ac:dyDescent="0.2">
      <c r="A153" s="64"/>
      <c r="B153" s="55" t="s">
        <v>1918</v>
      </c>
      <c r="C153" s="6" t="s">
        <v>8</v>
      </c>
      <c r="D153" s="126" t="s">
        <v>1687</v>
      </c>
      <c r="E153" s="7" t="str">
        <f>IF($D153="","",IFERROR(TRIM(_xlfn.XLOOKUP(TRIM($D153),Goinfra!$Y$8:$Y$2059,Goinfra!$C$8:$C$2059)),"Código não encontrado"))</f>
        <v>PINTURA TEXTURIZADA ACRÍLICA COM ROLO COM SELADOR ACRILICO</v>
      </c>
      <c r="F153" s="5">
        <f>'MEMÓRIA DE CÁLCULO'!E395</f>
        <v>189.63200000000001</v>
      </c>
      <c r="G153" s="11" t="str">
        <f>IF($D153="","",IFERROR(TRIM(_xlfn.XLOOKUP(TRIM($D153),Goinfra!$Y$8:$Y$2059,Goinfra!$P$8:$P$2059)),""))</f>
        <v>m2</v>
      </c>
      <c r="H153" s="43">
        <f>IF($D153="","",IFERROR(VALUE(_xlfn.XLOOKUP(TRIM($D153),Goinfra!$Y$8:$Y$2059,Goinfra!$R$8:$R$2059)),0))</f>
        <v>7.41</v>
      </c>
      <c r="I153" s="10">
        <f>IF($D153="","",IFERROR(VALUE(_xlfn.XLOOKUP(TRIM($D153),Goinfra!$Y$8:$Y$2059,Goinfra!$U$8:$U$2059)),0))</f>
        <v>9.08</v>
      </c>
      <c r="J153" s="74">
        <f t="shared" ref="J153:J154" si="32">(I153+H153)*F153</f>
        <v>3127.0316800000005</v>
      </c>
      <c r="K153" s="79"/>
    </row>
    <row r="154" spans="1:20" ht="18" customHeight="1" x14ac:dyDescent="0.2">
      <c r="A154" s="64"/>
      <c r="B154" s="55" t="s">
        <v>1919</v>
      </c>
      <c r="C154" s="6" t="s">
        <v>8</v>
      </c>
      <c r="D154" s="126" t="s">
        <v>1691</v>
      </c>
      <c r="E154" s="7" t="str">
        <f>IF($D154="","",IFERROR(TRIM(_xlfn.XLOOKUP(TRIM($D154),Goinfra!$Y$8:$Y$2059,Goinfra!$C$8:$C$2059)),"Código não encontrado"))</f>
        <v>PINTURA LATEX ACRILICO 2 DEMAOS</v>
      </c>
      <c r="F154" s="5">
        <f>'MEMÓRIA DE CÁLCULO'!E398</f>
        <v>346.43099999999998</v>
      </c>
      <c r="G154" s="11" t="str">
        <f>IF($D154="","",IFERROR(TRIM(_xlfn.XLOOKUP(TRIM($D154),Goinfra!$Y$8:$Y$2059,Goinfra!$P$8:$P$2059)),""))</f>
        <v>m2</v>
      </c>
      <c r="H154" s="43">
        <f>IF($D154="","",IFERROR(VALUE(_xlfn.XLOOKUP(TRIM($D154),Goinfra!$Y$8:$Y$2059,Goinfra!$R$8:$R$2059)),0))</f>
        <v>5.0599999999999996</v>
      </c>
      <c r="I154" s="10">
        <f>IF($D154="","",IFERROR(VALUE(_xlfn.XLOOKUP(TRIM($D154),Goinfra!$Y$8:$Y$2059,Goinfra!$U$8:$U$2059)),0))</f>
        <v>9.9499999999999993</v>
      </c>
      <c r="J154" s="74">
        <f t="shared" si="32"/>
        <v>5199.9293099999986</v>
      </c>
      <c r="K154" s="79"/>
    </row>
    <row r="155" spans="1:20" ht="18" customHeight="1" x14ac:dyDescent="0.2">
      <c r="A155" s="64"/>
      <c r="B155" s="55" t="s">
        <v>1926</v>
      </c>
      <c r="C155" s="6" t="s">
        <v>8</v>
      </c>
      <c r="D155" s="139" t="s">
        <v>1696</v>
      </c>
      <c r="E155" s="7" t="str">
        <f>IF($D155="","",IFERROR(TRIM(_xlfn.XLOOKUP(TRIM($D155),Goinfra!$Y$8:$Y$2059,Goinfra!$C$8:$C$2059)),"Código não encontrado"))</f>
        <v>FUNDO ANTICORROSIVO PARA ESQUADRIAS METÁLICAS</v>
      </c>
      <c r="F155" s="5">
        <f>'MEMÓRIA DE CÁLCULO'!E403</f>
        <v>37.22</v>
      </c>
      <c r="G155" s="11" t="str">
        <f>IF($D155="","",IFERROR(TRIM(_xlfn.XLOOKUP(TRIM($D155),Goinfra!$Y$8:$Y$2059,Goinfra!$P$8:$P$2059)),""))</f>
        <v>m2</v>
      </c>
      <c r="H155" s="43">
        <f>IF($D155="","",IFERROR(VALUE(_xlfn.XLOOKUP(TRIM($D155),Goinfra!$Y$8:$Y$2059,Goinfra!$R$8:$R$2059)),0))</f>
        <v>7.9</v>
      </c>
      <c r="I155" s="10">
        <f>IF($D155="","",IFERROR(VALUE(_xlfn.XLOOKUP(TRIM($D155),Goinfra!$Y$8:$Y$2059,Goinfra!$U$8:$U$2059)),0))</f>
        <v>12.37</v>
      </c>
      <c r="J155" s="74">
        <f>(I155+H155)*F155</f>
        <v>754.44939999999997</v>
      </c>
      <c r="K155" s="81"/>
      <c r="L155" s="38"/>
      <c r="M155" s="38"/>
      <c r="N155" s="38"/>
      <c r="O155" s="38"/>
      <c r="P155" s="38"/>
      <c r="Q155" s="38"/>
      <c r="R155" s="38"/>
      <c r="S155" s="38"/>
      <c r="T155" s="38"/>
    </row>
    <row r="156" spans="1:20" ht="36" customHeight="1" x14ac:dyDescent="0.2">
      <c r="A156" s="64"/>
      <c r="B156" s="55" t="s">
        <v>1927</v>
      </c>
      <c r="C156" s="6" t="s">
        <v>8</v>
      </c>
      <c r="D156" s="139" t="s">
        <v>1708</v>
      </c>
      <c r="E156" s="7" t="str">
        <f>IF($D156="","",IFERROR(TRIM(_xlfn.XLOOKUP(TRIM($D156),Goinfra!$Y$8:$Y$2059,Goinfra!$C$8:$C$2059)),"Código não encontrado"))</f>
        <v>PINTURA ESMALTE 2 DEMÃOS PARA ESQUADRIAS DE FERRO (SEM FUNDO ANTICORROSIVO)</v>
      </c>
      <c r="F156" s="5">
        <f>'MEMÓRIA DE CÁLCULO'!E406</f>
        <v>10.08</v>
      </c>
      <c r="G156" s="11" t="str">
        <f>IF($D156="","",IFERROR(TRIM(_xlfn.XLOOKUP(TRIM($D156),Goinfra!$Y$8:$Y$2059,Goinfra!$P$8:$P$2059)),""))</f>
        <v>m2</v>
      </c>
      <c r="H156" s="43">
        <f>IF($D156="","",IFERROR(VALUE(_xlfn.XLOOKUP(TRIM($D156),Goinfra!$Y$8:$Y$2059,Goinfra!$R$8:$R$2059)),0))</f>
        <v>4.28</v>
      </c>
      <c r="I156" s="10">
        <f>IF($D156="","",IFERROR(VALUE(_xlfn.XLOOKUP(TRIM($D156),Goinfra!$Y$8:$Y$2059,Goinfra!$U$8:$U$2059)),0))</f>
        <v>16.18</v>
      </c>
      <c r="J156" s="74">
        <f>(I156+H156)*F156</f>
        <v>206.23680000000002</v>
      </c>
      <c r="K156" s="81"/>
      <c r="L156" s="38"/>
      <c r="M156" s="38"/>
      <c r="N156" s="38"/>
      <c r="O156" s="38"/>
      <c r="P156" s="38"/>
      <c r="Q156" s="38"/>
      <c r="R156" s="38"/>
      <c r="S156" s="38"/>
      <c r="T156" s="38"/>
    </row>
    <row r="157" spans="1:20" ht="18" customHeight="1" x14ac:dyDescent="0.2">
      <c r="A157" s="64"/>
      <c r="B157" s="55" t="s">
        <v>1945</v>
      </c>
      <c r="C157" s="6" t="s">
        <v>8</v>
      </c>
      <c r="D157" s="139" t="s">
        <v>285</v>
      </c>
      <c r="E157" s="7" t="str">
        <f>IF($D157="","",IFERROR(TRIM(_xlfn.XLOOKUP(TRIM($D157),Goinfra!$Y$8:$Y$2059,Goinfra!$C$8:$C$2059)),"Código não encontrado"))</f>
        <v>PINTURA EPOXI 3 DEMÃOS</v>
      </c>
      <c r="F157" s="5">
        <f>'MEMÓRIA DE CÁLCULO'!E409</f>
        <v>31.584</v>
      </c>
      <c r="G157" s="11" t="str">
        <f>IF($D157="","",IFERROR(TRIM(_xlfn.XLOOKUP(TRIM($D157),Goinfra!$Y$8:$Y$2059,Goinfra!$P$8:$P$2059)),""))</f>
        <v>m2</v>
      </c>
      <c r="H157" s="43">
        <f>IF($D157="","",IFERROR(VALUE(_xlfn.XLOOKUP(TRIM($D157),Goinfra!$Y$8:$Y$2059,Goinfra!$R$8:$R$2059)),0))</f>
        <v>22.88</v>
      </c>
      <c r="I157" s="10">
        <f>IF($D157="","",IFERROR(VALUE(_xlfn.XLOOKUP(TRIM($D157),Goinfra!$Y$8:$Y$2059,Goinfra!$U$8:$U$2059)),0))</f>
        <v>18.43</v>
      </c>
      <c r="J157" s="74">
        <f>(I157+H157)*F157</f>
        <v>1304.73504</v>
      </c>
      <c r="K157" s="81"/>
      <c r="L157" s="38"/>
      <c r="M157" s="38"/>
      <c r="N157" s="38"/>
      <c r="O157" s="38"/>
      <c r="P157" s="38"/>
      <c r="Q157" s="38"/>
      <c r="R157" s="38"/>
      <c r="S157" s="38"/>
      <c r="T157" s="38"/>
    </row>
    <row r="158" spans="1:20" ht="18" customHeight="1" x14ac:dyDescent="0.2">
      <c r="A158" s="64"/>
      <c r="B158" s="190" t="s">
        <v>27</v>
      </c>
      <c r="C158" s="191"/>
      <c r="D158" s="191"/>
      <c r="E158" s="191"/>
      <c r="F158" s="191"/>
      <c r="G158" s="191"/>
      <c r="H158" s="191"/>
      <c r="I158" s="192"/>
      <c r="J158" s="65">
        <f>ROUND(SUM(J152:J157),2)</f>
        <v>16117.59</v>
      </c>
      <c r="K158" s="80">
        <f>(J158*0.2383)+J158</f>
        <v>19958.411697</v>
      </c>
      <c r="L158" s="38"/>
      <c r="M158" s="38"/>
      <c r="N158" s="38"/>
      <c r="O158" s="38"/>
      <c r="P158" s="38"/>
      <c r="Q158" s="38"/>
      <c r="R158" s="38"/>
      <c r="S158" s="38"/>
      <c r="T158" s="38"/>
    </row>
    <row r="159" spans="1:20" ht="18" customHeight="1" x14ac:dyDescent="0.2">
      <c r="A159" s="64"/>
      <c r="B159" s="101" t="s">
        <v>1</v>
      </c>
      <c r="C159" s="102" t="s">
        <v>19</v>
      </c>
      <c r="D159" s="145" t="s">
        <v>20</v>
      </c>
      <c r="E159" s="103" t="s">
        <v>2</v>
      </c>
      <c r="F159" s="104" t="s">
        <v>3</v>
      </c>
      <c r="G159" s="105" t="s">
        <v>4</v>
      </c>
      <c r="H159" s="106" t="s">
        <v>5</v>
      </c>
      <c r="I159" s="106" t="s">
        <v>6</v>
      </c>
      <c r="J159" s="106" t="s">
        <v>7</v>
      </c>
      <c r="K159" s="79"/>
    </row>
    <row r="160" spans="1:20" ht="18" customHeight="1" x14ac:dyDescent="0.2">
      <c r="A160" s="64"/>
      <c r="B160" s="86">
        <v>17</v>
      </c>
      <c r="C160" s="73" t="s">
        <v>8</v>
      </c>
      <c r="D160" s="146">
        <v>270000</v>
      </c>
      <c r="E160" s="193" t="s">
        <v>14</v>
      </c>
      <c r="F160" s="193"/>
      <c r="G160" s="193"/>
      <c r="H160" s="193"/>
      <c r="I160" s="193"/>
      <c r="J160" s="194"/>
      <c r="K160" s="79"/>
    </row>
    <row r="161" spans="1:20" ht="18" customHeight="1" x14ac:dyDescent="0.2">
      <c r="A161" s="64"/>
      <c r="B161" s="55" t="s">
        <v>1928</v>
      </c>
      <c r="C161" s="6" t="s">
        <v>8</v>
      </c>
      <c r="D161" s="126" t="s">
        <v>332</v>
      </c>
      <c r="E161" s="7" t="str">
        <f>IF($D161="","",IFERROR(TRIM(_xlfn.XLOOKUP(TRIM($D161),Goinfra!$Y$8:$Y$2059,Goinfra!$C$8:$C$2059)),"Código não encontrado"))</f>
        <v>LIMPEZA FINAL DE OBRA - (OBRAS CIVIS)</v>
      </c>
      <c r="F161" s="5">
        <f>'MEMÓRIA DE CÁLCULO'!E415</f>
        <v>54.3</v>
      </c>
      <c r="G161" s="11" t="str">
        <f>IF($D161="","",IFERROR(TRIM(_xlfn.XLOOKUP(TRIM($D161),Goinfra!$Y$8:$Y$2059,Goinfra!$P$8:$P$2059)),""))</f>
        <v>m2</v>
      </c>
      <c r="H161" s="43">
        <f>IF($D161="","",IFERROR(VALUE(_xlfn.XLOOKUP(TRIM($D161),Goinfra!$Y$8:$Y$2059,Goinfra!$R$8:$R$2059)),0))</f>
        <v>1.85</v>
      </c>
      <c r="I161" s="10">
        <f>IF($D161="","",IFERROR(VALUE(_xlfn.XLOOKUP(TRIM($D161),Goinfra!$Y$8:$Y$2059,Goinfra!$U$8:$U$2059)),0))</f>
        <v>2.95</v>
      </c>
      <c r="J161" s="74">
        <f t="shared" ref="J161" si="33">(I161+H161)*F161</f>
        <v>260.64000000000004</v>
      </c>
      <c r="K161" s="79"/>
    </row>
    <row r="162" spans="1:20" ht="18" customHeight="1" x14ac:dyDescent="0.2">
      <c r="A162" s="64"/>
      <c r="B162" s="55" t="s">
        <v>1929</v>
      </c>
      <c r="C162" s="6" t="s">
        <v>8</v>
      </c>
      <c r="D162" s="126" t="s">
        <v>1734</v>
      </c>
      <c r="E162" s="7" t="str">
        <f>IF($D162="","",IFERROR(TRIM(_xlfn.XLOOKUP(TRIM($D162),Goinfra!$Y$8:$Y$2059,Goinfra!$C$8:$C$2059)),"Código não encontrado"))</f>
        <v>PLACA DE INAUGURACAO ACO ESCOVADO 42X60 CM</v>
      </c>
      <c r="F162" s="5">
        <f>'MEMÓRIA DE CÁLCULO'!E418</f>
        <v>1</v>
      </c>
      <c r="G162" s="11" t="str">
        <f>IF($D162="","",IFERROR(TRIM(_xlfn.XLOOKUP(TRIM($D162),Goinfra!$Y$8:$Y$2059,Goinfra!$P$8:$P$2059)),""))</f>
        <v>Un</v>
      </c>
      <c r="H162" s="43">
        <f>IF($D162="","",IFERROR(VALUE(_xlfn.XLOOKUP(TRIM($D162),Goinfra!$Y$8:$Y$2059,Goinfra!$R$8:$R$2059)),0))</f>
        <v>489.9</v>
      </c>
      <c r="I162" s="10">
        <f>IF($D162="","",IFERROR(VALUE(_xlfn.XLOOKUP(TRIM($D162),Goinfra!$Y$8:$Y$2059,Goinfra!$U$8:$U$2059)),0))</f>
        <v>6.83</v>
      </c>
      <c r="J162" s="74">
        <f t="shared" ref="J162:J164" si="34">(I162+H162)*F162</f>
        <v>496.72999999999996</v>
      </c>
      <c r="K162" s="79"/>
    </row>
    <row r="163" spans="1:20" ht="18" customHeight="1" x14ac:dyDescent="0.2">
      <c r="A163" s="64"/>
      <c r="B163" s="55" t="s">
        <v>1930</v>
      </c>
      <c r="C163" s="237" t="s">
        <v>1955</v>
      </c>
      <c r="D163" s="238"/>
      <c r="E163" s="7" t="s">
        <v>1956</v>
      </c>
      <c r="F163" s="5">
        <v>7</v>
      </c>
      <c r="G163" s="11" t="s">
        <v>4</v>
      </c>
      <c r="H163" s="239">
        <f>(361.42+ 825)/2</f>
        <v>593.21</v>
      </c>
      <c r="I163" s="240"/>
      <c r="J163" s="74">
        <f t="shared" si="34"/>
        <v>4152.47</v>
      </c>
      <c r="K163" s="79"/>
    </row>
    <row r="164" spans="1:20" ht="36" customHeight="1" x14ac:dyDescent="0.2">
      <c r="A164" s="64"/>
      <c r="B164" s="55" t="s">
        <v>1948</v>
      </c>
      <c r="C164" s="161" t="s">
        <v>1769</v>
      </c>
      <c r="D164" s="160">
        <v>90284</v>
      </c>
      <c r="E164" s="7" t="s">
        <v>1960</v>
      </c>
      <c r="F164" s="5">
        <f>'MEMÓRIA DE CÁLCULO'!E425</f>
        <v>7.909999999999999E-2</v>
      </c>
      <c r="G164" s="11" t="s">
        <v>1961</v>
      </c>
      <c r="H164" s="239">
        <v>754.46</v>
      </c>
      <c r="I164" s="240"/>
      <c r="J164" s="74">
        <f t="shared" si="34"/>
        <v>59.677785999999998</v>
      </c>
      <c r="K164" s="79"/>
    </row>
    <row r="165" spans="1:20" ht="18" customHeight="1" x14ac:dyDescent="0.2">
      <c r="A165" s="64"/>
      <c r="B165" s="234" t="s">
        <v>27</v>
      </c>
      <c r="C165" s="235"/>
      <c r="D165" s="235"/>
      <c r="E165" s="235"/>
      <c r="F165" s="235"/>
      <c r="G165" s="235"/>
      <c r="H165" s="235"/>
      <c r="I165" s="236"/>
      <c r="J165" s="65">
        <f>SUM(J161:J164)</f>
        <v>4969.5177860000003</v>
      </c>
      <c r="K165" s="80">
        <f>(J165*0.2383)+J165</f>
        <v>6153.7538744038002</v>
      </c>
      <c r="L165" s="38"/>
      <c r="M165" s="38"/>
      <c r="N165" s="38" t="e">
        <f>SUM(#REF!,J162,,#REF!,#REF!,#REF!,#REF!,#REF!,#REF!,J158,J144,J103,J22,#REF!,#REF!,#REF!,#REF!,#REF!,#REF!,#REF!,J116,#REF!,#REF!+#REF!,#REF!,J129,J134,#REF!,#REF!,#REF!,#REF!,#REF!,#REF!,#REF!,#REF!,#REF!,#REF!,#REF!,#REF!,#REF!,#REF!,#REF!,#REF!,J161)</f>
        <v>#REF!</v>
      </c>
      <c r="O165" s="38" t="e">
        <f>N165*1.2493</f>
        <v>#REF!</v>
      </c>
      <c r="P165" s="38" t="e">
        <f>SUM(O165,J162)</f>
        <v>#REF!</v>
      </c>
      <c r="Q165" s="38"/>
      <c r="R165" s="38"/>
      <c r="S165" s="38"/>
      <c r="T165" s="38"/>
    </row>
    <row r="166" spans="1:20" ht="15" customHeight="1" x14ac:dyDescent="0.2">
      <c r="B166" s="60"/>
      <c r="C166" s="60"/>
      <c r="D166" s="140"/>
      <c r="E166" s="76"/>
      <c r="F166" s="60"/>
      <c r="G166" s="77"/>
      <c r="H166" s="78"/>
      <c r="I166" s="78"/>
      <c r="J166" s="75"/>
      <c r="K166" s="38"/>
      <c r="L166" s="38"/>
      <c r="M166" s="38"/>
      <c r="N166" s="38"/>
      <c r="O166" s="38"/>
      <c r="P166" s="38"/>
      <c r="Q166" s="38"/>
      <c r="R166" s="38"/>
      <c r="S166" s="38"/>
      <c r="T166" s="38"/>
    </row>
    <row r="167" spans="1:20" ht="18" customHeight="1" x14ac:dyDescent="0.2">
      <c r="A167" s="64"/>
      <c r="B167" s="228" t="s">
        <v>28</v>
      </c>
      <c r="C167" s="229"/>
      <c r="D167" s="229"/>
      <c r="E167" s="229"/>
      <c r="F167" s="229"/>
      <c r="G167" s="229"/>
      <c r="H167" s="229"/>
      <c r="I167" s="230"/>
      <c r="J167" s="129">
        <f>SUM(J165+J158+J149+J144+J134+J129+J125+J107+J103+J85+J22+J30+J37+J50+J65+J139+J115)</f>
        <v>214370.147711</v>
      </c>
      <c r="K167" s="81"/>
      <c r="L167" s="38"/>
      <c r="M167" s="38"/>
      <c r="N167" s="38"/>
      <c r="O167" s="38"/>
      <c r="P167" s="38"/>
      <c r="Q167" s="38"/>
      <c r="R167" s="38"/>
      <c r="S167" s="38"/>
      <c r="T167" s="38"/>
    </row>
    <row r="168" spans="1:20" ht="18" customHeight="1" x14ac:dyDescent="0.2">
      <c r="A168" s="64"/>
      <c r="B168" s="231" t="s">
        <v>1972</v>
      </c>
      <c r="C168" s="232"/>
      <c r="D168" s="232"/>
      <c r="E168" s="232"/>
      <c r="F168" s="232"/>
      <c r="G168" s="232"/>
      <c r="H168" s="232"/>
      <c r="I168" s="233"/>
      <c r="J168" s="130">
        <f>J167*0.2383</f>
        <v>51084.406199531302</v>
      </c>
      <c r="K168" s="168">
        <f>SUM(K22,K103,K144,K149,K158,K165,K139,K134,K129,K125,K115,K107,K85,K65,K50,K37,K30)</f>
        <v>265454.55391053134</v>
      </c>
      <c r="L168" s="38"/>
      <c r="M168" s="38"/>
      <c r="N168" s="38"/>
      <c r="O168" s="38"/>
      <c r="P168" s="38"/>
      <c r="Q168" s="38"/>
      <c r="R168" s="38"/>
      <c r="S168" s="38"/>
      <c r="T168" s="38"/>
    </row>
    <row r="169" spans="1:20" ht="18" customHeight="1" x14ac:dyDescent="0.2">
      <c r="A169" s="64"/>
      <c r="B169" s="190" t="s">
        <v>29</v>
      </c>
      <c r="C169" s="191"/>
      <c r="D169" s="191"/>
      <c r="E169" s="191"/>
      <c r="F169" s="191"/>
      <c r="G169" s="191"/>
      <c r="H169" s="191"/>
      <c r="I169" s="192"/>
      <c r="J169" s="131">
        <f>J168+J167</f>
        <v>265454.55391053128</v>
      </c>
      <c r="K169" s="81"/>
      <c r="L169" s="38"/>
      <c r="M169" s="38"/>
      <c r="N169" s="38"/>
      <c r="O169" s="38"/>
      <c r="P169" s="38"/>
      <c r="Q169" s="38"/>
      <c r="R169" s="38"/>
      <c r="S169" s="38"/>
      <c r="T169" s="38"/>
    </row>
    <row r="170" spans="1:20" ht="15" customHeight="1" x14ac:dyDescent="0.2">
      <c r="B170" s="66" t="s">
        <v>88</v>
      </c>
      <c r="C170" s="66"/>
      <c r="D170" s="147"/>
      <c r="E170" s="66"/>
      <c r="F170" s="66"/>
      <c r="G170" s="66"/>
      <c r="H170" s="67"/>
      <c r="I170" s="67"/>
      <c r="J170" s="127">
        <f>J169-J171</f>
        <v>108434.10391053127</v>
      </c>
      <c r="K170" s="81"/>
      <c r="L170" s="38"/>
      <c r="M170" s="38"/>
      <c r="N170" s="38"/>
      <c r="O170" s="38"/>
      <c r="P170" s="38"/>
      <c r="Q170" s="38"/>
      <c r="R170" s="38"/>
      <c r="S170" s="38"/>
      <c r="T170" s="38"/>
    </row>
    <row r="171" spans="1:20" ht="15" customHeight="1" x14ac:dyDescent="0.2">
      <c r="A171" s="64"/>
      <c r="B171" s="61"/>
      <c r="C171" s="3"/>
      <c r="D171" s="148"/>
      <c r="E171" s="3"/>
      <c r="F171" s="3"/>
      <c r="G171" s="3"/>
      <c r="H171" s="44"/>
      <c r="I171" s="44"/>
      <c r="J171" s="128">
        <v>157020.45000000001</v>
      </c>
      <c r="K171" s="38"/>
      <c r="L171" s="48">
        <f>J167-J149</f>
        <v>201387.076711</v>
      </c>
      <c r="M171" s="49">
        <v>0.06</v>
      </c>
      <c r="N171" s="38"/>
      <c r="O171" s="38"/>
      <c r="P171" s="38"/>
      <c r="Q171" s="38"/>
      <c r="R171" s="38"/>
      <c r="S171" s="38"/>
      <c r="T171" s="38"/>
    </row>
    <row r="172" spans="1:20" ht="15" customHeight="1" x14ac:dyDescent="0.2">
      <c r="A172" s="64"/>
      <c r="B172" s="61"/>
      <c r="C172" s="3"/>
      <c r="D172" s="148"/>
      <c r="E172" s="3"/>
      <c r="F172" s="3"/>
      <c r="G172" s="3"/>
      <c r="H172" s="44"/>
      <c r="I172" s="44"/>
      <c r="J172" s="63"/>
      <c r="K172" s="38"/>
      <c r="L172" s="48"/>
      <c r="M172" s="49"/>
      <c r="N172" s="38"/>
      <c r="O172" s="38"/>
      <c r="P172" s="38"/>
      <c r="Q172" s="38"/>
      <c r="R172" s="38"/>
      <c r="S172" s="38"/>
      <c r="T172" s="38"/>
    </row>
    <row r="173" spans="1:20" ht="15" customHeight="1" x14ac:dyDescent="0.2">
      <c r="A173" s="64"/>
      <c r="B173" s="61"/>
      <c r="C173" s="3"/>
      <c r="D173" s="148"/>
      <c r="E173" s="28" t="s">
        <v>4524</v>
      </c>
      <c r="F173" s="3"/>
      <c r="G173" s="3"/>
      <c r="H173" s="44"/>
      <c r="I173" s="44"/>
      <c r="J173" s="63"/>
      <c r="K173" s="38"/>
      <c r="L173" s="48"/>
      <c r="M173" s="49"/>
      <c r="N173" s="38"/>
      <c r="O173" s="38"/>
      <c r="P173" s="38"/>
      <c r="Q173" s="38"/>
      <c r="R173" s="38"/>
      <c r="S173" s="38"/>
      <c r="T173" s="38"/>
    </row>
    <row r="174" spans="1:20" ht="15" customHeight="1" x14ac:dyDescent="0.2">
      <c r="A174" s="64"/>
      <c r="B174" s="61"/>
      <c r="C174" s="3"/>
      <c r="D174" s="148"/>
      <c r="E174" s="3"/>
      <c r="F174" s="3"/>
      <c r="G174" s="3"/>
      <c r="H174" s="44"/>
      <c r="I174" s="44"/>
      <c r="J174" s="63"/>
      <c r="K174" s="38"/>
      <c r="L174" s="48">
        <f>L171*M171</f>
        <v>12083.224602660001</v>
      </c>
      <c r="M174" s="38"/>
      <c r="N174" s="38"/>
      <c r="O174" s="38"/>
      <c r="P174" s="38"/>
      <c r="Q174" s="38"/>
      <c r="R174" s="38"/>
      <c r="S174" s="38"/>
      <c r="T174" s="38"/>
    </row>
    <row r="175" spans="1:20" ht="94.5" customHeight="1" x14ac:dyDescent="0.2">
      <c r="A175" s="64"/>
      <c r="B175" s="227" t="s">
        <v>4524</v>
      </c>
      <c r="C175" s="222"/>
      <c r="D175" s="222"/>
      <c r="E175" s="222"/>
      <c r="F175" s="222"/>
      <c r="G175" s="222"/>
      <c r="H175" s="222"/>
      <c r="I175" s="222"/>
      <c r="J175" s="223"/>
      <c r="K175" s="38"/>
      <c r="L175" s="38"/>
      <c r="M175" s="38"/>
      <c r="N175" s="38"/>
      <c r="O175" s="38"/>
      <c r="P175" s="38"/>
      <c r="Q175" s="38"/>
      <c r="R175" s="38"/>
      <c r="S175" s="38"/>
      <c r="T175" s="38"/>
    </row>
    <row r="176" spans="1:20" ht="15" customHeight="1" x14ac:dyDescent="0.2">
      <c r="A176" s="64"/>
      <c r="B176" s="224"/>
      <c r="C176" s="225"/>
      <c r="D176" s="225"/>
      <c r="E176" s="225"/>
      <c r="F176" s="225"/>
      <c r="G176" s="225"/>
      <c r="H176" s="225"/>
      <c r="I176" s="225"/>
      <c r="J176" s="226"/>
      <c r="K176" s="38"/>
      <c r="L176" s="38"/>
      <c r="M176" s="38"/>
      <c r="N176" s="38"/>
      <c r="O176" s="38"/>
      <c r="P176" s="38"/>
      <c r="Q176" s="38"/>
      <c r="R176" s="38"/>
      <c r="S176" s="38"/>
      <c r="T176" s="38"/>
    </row>
    <row r="177" spans="1:10" ht="15" customHeight="1" x14ac:dyDescent="0.2">
      <c r="A177" s="64"/>
      <c r="B177" s="221"/>
      <c r="C177" s="222"/>
      <c r="D177" s="222"/>
      <c r="E177" s="222"/>
      <c r="F177" s="222"/>
      <c r="G177" s="222"/>
      <c r="H177" s="222"/>
      <c r="I177" s="222"/>
      <c r="J177" s="223"/>
    </row>
    <row r="178" spans="1:10" ht="15" customHeight="1" x14ac:dyDescent="0.2">
      <c r="A178" s="64"/>
      <c r="B178" s="218"/>
      <c r="C178" s="219"/>
      <c r="D178" s="219"/>
      <c r="E178" s="219"/>
      <c r="F178" s="219"/>
      <c r="G178" s="219"/>
      <c r="H178" s="219"/>
      <c r="I178" s="219"/>
      <c r="J178" s="220"/>
    </row>
    <row r="179" spans="1:10" ht="15" customHeight="1" x14ac:dyDescent="0.2">
      <c r="C179" s="2"/>
      <c r="D179" s="148"/>
      <c r="E179" s="3"/>
      <c r="F179" s="3"/>
      <c r="G179" s="3"/>
      <c r="H179" s="44"/>
      <c r="I179" s="44"/>
      <c r="J179" s="44"/>
    </row>
    <row r="180" spans="1:10" ht="15" customHeight="1" x14ac:dyDescent="0.2">
      <c r="C180" s="2"/>
      <c r="E180" s="12"/>
      <c r="F180" s="4"/>
      <c r="G180" s="13"/>
      <c r="H180" s="45"/>
      <c r="I180" s="46"/>
      <c r="J180" s="47"/>
    </row>
    <row r="181" spans="1:10" ht="15" customHeight="1" x14ac:dyDescent="0.2">
      <c r="C181" s="2"/>
      <c r="E181" s="12"/>
      <c r="F181" s="4"/>
      <c r="G181" s="13"/>
      <c r="H181" s="45"/>
      <c r="I181" s="46"/>
      <c r="J181" s="47"/>
    </row>
    <row r="182" spans="1:10" ht="15" customHeight="1" x14ac:dyDescent="0.2">
      <c r="B182" s="15" t="s">
        <v>17</v>
      </c>
      <c r="C182" s="2"/>
      <c r="D182" s="150"/>
      <c r="E182" s="12"/>
      <c r="F182" s="4"/>
      <c r="G182" s="14"/>
      <c r="H182" s="46"/>
      <c r="I182" s="46"/>
      <c r="J182" s="47"/>
    </row>
    <row r="232" spans="3:3" ht="15" customHeight="1" x14ac:dyDescent="0.2">
      <c r="C232" s="4" t="str">
        <f>ORÇAMENTO!E120</f>
        <v>JANELA DE CORRER VENEZIANA CHAPA/VIDRO J14 C/FERRAGENS</v>
      </c>
    </row>
  </sheetData>
  <mergeCells count="60">
    <mergeCell ref="C163:D163"/>
    <mergeCell ref="H163:I163"/>
    <mergeCell ref="H164:I164"/>
    <mergeCell ref="E151:J151"/>
    <mergeCell ref="H94:I94"/>
    <mergeCell ref="H100:I100"/>
    <mergeCell ref="B125:I125"/>
    <mergeCell ref="E136:J136"/>
    <mergeCell ref="B139:I139"/>
    <mergeCell ref="E109:J109"/>
    <mergeCell ref="B115:I115"/>
    <mergeCell ref="H113:I113"/>
    <mergeCell ref="E10:J10"/>
    <mergeCell ref="E11:J11"/>
    <mergeCell ref="B12:J12"/>
    <mergeCell ref="B178:J178"/>
    <mergeCell ref="B177:J177"/>
    <mergeCell ref="B176:J176"/>
    <mergeCell ref="B175:J175"/>
    <mergeCell ref="B169:I169"/>
    <mergeCell ref="B167:I167"/>
    <mergeCell ref="B168:I168"/>
    <mergeCell ref="B165:I165"/>
    <mergeCell ref="B22:I22"/>
    <mergeCell ref="E87:J87"/>
    <mergeCell ref="E105:J105"/>
    <mergeCell ref="B107:I107"/>
    <mergeCell ref="B134:I134"/>
    <mergeCell ref="D2:J3"/>
    <mergeCell ref="E7:J7"/>
    <mergeCell ref="E9:J9"/>
    <mergeCell ref="D8:D9"/>
    <mergeCell ref="E8:J8"/>
    <mergeCell ref="E6:J6"/>
    <mergeCell ref="E5:J5"/>
    <mergeCell ref="E4:J4"/>
    <mergeCell ref="E14:J14"/>
    <mergeCell ref="B158:I158"/>
    <mergeCell ref="E160:J160"/>
    <mergeCell ref="B103:I103"/>
    <mergeCell ref="E131:J131"/>
    <mergeCell ref="B129:I129"/>
    <mergeCell ref="E141:J141"/>
    <mergeCell ref="B144:I144"/>
    <mergeCell ref="E146:J146"/>
    <mergeCell ref="B149:I149"/>
    <mergeCell ref="B85:I85"/>
    <mergeCell ref="E127:J127"/>
    <mergeCell ref="E117:J117"/>
    <mergeCell ref="E67:J67"/>
    <mergeCell ref="E39:J39"/>
    <mergeCell ref="H21:I21"/>
    <mergeCell ref="B50:I50"/>
    <mergeCell ref="E52:J52"/>
    <mergeCell ref="B65:I65"/>
    <mergeCell ref="E24:J24"/>
    <mergeCell ref="B30:I30"/>
    <mergeCell ref="E32:J32"/>
    <mergeCell ref="B37:I37"/>
    <mergeCell ref="H40:I40"/>
  </mergeCells>
  <phoneticPr fontId="4" type="noConversion"/>
  <pageMargins left="0.59055118110236227" right="0.51181102362204722" top="0.70866141732283472" bottom="0.55118110236220474" header="0.31496062992125984" footer="0.31496062992125984"/>
  <pageSetup paperSize="9" scale="72" fitToHeight="0" orientation="landscape" r:id="rId1"/>
  <headerFoot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33"/>
  <sheetViews>
    <sheetView showGridLines="0" zoomScale="115" zoomScaleNormal="115" workbookViewId="0">
      <selection activeCell="B428" sqref="B2:E428"/>
    </sheetView>
  </sheetViews>
  <sheetFormatPr defaultColWidth="8.85546875" defaultRowHeight="14.25" x14ac:dyDescent="0.2"/>
  <cols>
    <col min="1" max="1" width="8.85546875" style="1"/>
    <col min="2" max="2" width="11.42578125" style="4" customWidth="1"/>
    <col min="3" max="3" width="101.140625" style="28" customWidth="1"/>
    <col min="4" max="4" width="7.28515625" style="29" bestFit="1" customWidth="1"/>
    <col min="5" max="5" width="39.140625" style="30" customWidth="1"/>
    <col min="6" max="16384" width="8.85546875" style="1"/>
  </cols>
  <sheetData>
    <row r="1" spans="1:5" ht="15" customHeight="1" x14ac:dyDescent="0.2"/>
    <row r="2" spans="1:5" ht="15" customHeight="1" x14ac:dyDescent="0.2">
      <c r="B2" s="244" t="s">
        <v>38</v>
      </c>
      <c r="C2" s="245"/>
      <c r="D2" s="246"/>
      <c r="E2" s="70"/>
    </row>
    <row r="3" spans="1:5" ht="15" customHeight="1" x14ac:dyDescent="0.2">
      <c r="B3" s="247"/>
      <c r="C3" s="248"/>
      <c r="D3" s="249"/>
      <c r="E3" s="71"/>
    </row>
    <row r="4" spans="1:5" ht="15" customHeight="1" x14ac:dyDescent="0.2">
      <c r="B4" s="51" t="str">
        <f>ORÇAMENTO!D4</f>
        <v>SETOR</v>
      </c>
      <c r="C4" s="17" t="str">
        <f>ORÇAMENTO!E4</f>
        <v>SECRETARIA MUNICIPAL DE OBRAS PÚBLICAS DE CATALÃO</v>
      </c>
      <c r="D4" s="71"/>
      <c r="E4" s="71"/>
    </row>
    <row r="5" spans="1:5" ht="15" customHeight="1" x14ac:dyDescent="0.2">
      <c r="B5" s="51" t="str">
        <f>ORÇAMENTO!D5:D6</f>
        <v>OBJETO</v>
      </c>
      <c r="C5" s="3" t="str">
        <f>ORÇAMENTO!E5</f>
        <v>TORRE DE TREINAMENTO DO CORPO DE BOMBEIROS DE CATALÃO - GO</v>
      </c>
      <c r="D5" s="71"/>
      <c r="E5" s="71"/>
    </row>
    <row r="6" spans="1:5" ht="15" customHeight="1" x14ac:dyDescent="0.2">
      <c r="B6" s="51" t="str">
        <f>ORÇAMENTO!D6</f>
        <v>PROCESSO</v>
      </c>
      <c r="C6" s="132">
        <f>ORÇAMENTO!E6</f>
        <v>2026032959</v>
      </c>
      <c r="D6" s="71"/>
      <c r="E6" s="71"/>
    </row>
    <row r="7" spans="1:5" ht="15" customHeight="1" x14ac:dyDescent="0.2">
      <c r="B7" s="51" t="str">
        <f>ORÇAMENTO!D7</f>
        <v>ENDEREÇO</v>
      </c>
      <c r="C7" s="132" t="str">
        <f>ORÇAMENTO!E7</f>
        <v>AV. RAULINA FONSECA PASCHOAL - ST. CENTRAL, CATALÃO - GO, 75701-490</v>
      </c>
      <c r="D7" s="71"/>
      <c r="E7" s="71"/>
    </row>
    <row r="8" spans="1:5" ht="15" customHeight="1" x14ac:dyDescent="0.2">
      <c r="B8" s="250" t="str">
        <f>ORÇAMENTO!D8</f>
        <v>TABELAS</v>
      </c>
      <c r="C8" s="133" t="str">
        <f>ORÇAMENTO!E8</f>
        <v xml:space="preserve"> 336 - TABELA DE CUSTOS DE OBRAS CIVIS - T336 - ABRIL/2026 - COM
DESONERAÇÃO</v>
      </c>
      <c r="D8" s="137"/>
      <c r="E8" s="71"/>
    </row>
    <row r="9" spans="1:5" ht="15" customHeight="1" x14ac:dyDescent="0.2">
      <c r="B9" s="250"/>
      <c r="C9" s="134" t="str">
        <f>ORÇAMENTO!E9</f>
        <v>TABELA SINAPI  - CUSTO DE COMPOSIÇÕES - 06/2026 - COM DESONERAÇÃO - DATA EMISÃO:  10/07/2026</v>
      </c>
      <c r="D9" s="71"/>
      <c r="E9" s="36"/>
    </row>
    <row r="10" spans="1:5" ht="15" customHeight="1" x14ac:dyDescent="0.2">
      <c r="B10" s="135" t="str">
        <f>ORÇAMENTO!D10</f>
        <v xml:space="preserve">DATA </v>
      </c>
      <c r="C10" s="136">
        <f>ORÇAMENTO!E10</f>
        <v>46240</v>
      </c>
      <c r="D10" s="72"/>
      <c r="E10" s="72"/>
    </row>
    <row r="11" spans="1:5" ht="15" customHeight="1" x14ac:dyDescent="0.2">
      <c r="B11" s="2"/>
      <c r="C11" s="27"/>
      <c r="D11" s="2"/>
      <c r="E11" s="2"/>
    </row>
    <row r="12" spans="1:5" ht="18" customHeight="1" x14ac:dyDescent="0.2">
      <c r="A12" s="64"/>
      <c r="B12" s="115">
        <f>ORÇAMENTO!B14</f>
        <v>1</v>
      </c>
      <c r="C12" s="116" t="str">
        <f>ORÇAMENTO!E14</f>
        <v>SERVIÇOS PRELIMINARES</v>
      </c>
      <c r="D12" s="117"/>
      <c r="E12" s="115"/>
    </row>
    <row r="13" spans="1:5" ht="18" customHeight="1" x14ac:dyDescent="0.2">
      <c r="B13" s="112" t="s">
        <v>1</v>
      </c>
      <c r="C13" s="119" t="s">
        <v>30</v>
      </c>
      <c r="D13" s="119" t="s">
        <v>31</v>
      </c>
      <c r="E13" s="119" t="s">
        <v>32</v>
      </c>
    </row>
    <row r="14" spans="1:5" s="23" customFormat="1" ht="36" customHeight="1" x14ac:dyDescent="0.2">
      <c r="B14" s="124" t="str">
        <f>ORÇAMENTO!B15</f>
        <v>1.1</v>
      </c>
      <c r="C14" s="120" t="str">
        <f>ORÇAMENTO!E15</f>
        <v>PLACA DE OBRA PLOTADA EM CHAPA METÁLICA 26 , AFIXADA EM CAVALETES DE MADEIRA DE LEI (VIGOTAS 6X12CM) - PADRÃO GOINFRA</v>
      </c>
      <c r="D14" s="121" t="str">
        <f>ORÇAMENTO!G15</f>
        <v>m2</v>
      </c>
      <c r="E14" s="118" t="s">
        <v>149</v>
      </c>
    </row>
    <row r="15" spans="1:5" ht="18" customHeight="1" x14ac:dyDescent="0.2">
      <c r="B15" s="21"/>
      <c r="C15" s="18" t="s">
        <v>1844</v>
      </c>
      <c r="D15" s="22" t="s">
        <v>16</v>
      </c>
      <c r="E15" s="19">
        <f>3*1.5</f>
        <v>4.5</v>
      </c>
    </row>
    <row r="16" spans="1:5" ht="18" customHeight="1" x14ac:dyDescent="0.2">
      <c r="B16" s="241" t="s">
        <v>42</v>
      </c>
      <c r="C16" s="242"/>
      <c r="D16" s="243"/>
      <c r="E16" s="122">
        <f>SUM(E15:E15)</f>
        <v>4.5</v>
      </c>
    </row>
    <row r="17" spans="2:5" ht="18" customHeight="1" x14ac:dyDescent="0.2">
      <c r="B17" s="124" t="str">
        <f>ORÇAMENTO!B16</f>
        <v>1.2</v>
      </c>
      <c r="C17" s="120" t="str">
        <f>ORÇAMENTO!E16</f>
        <v>LIMPEZA MECÂNICA DE TERRENO</v>
      </c>
      <c r="D17" s="121" t="str">
        <f>ORÇAMENTO!G16</f>
        <v>m2</v>
      </c>
      <c r="E17" s="123" t="s">
        <v>149</v>
      </c>
    </row>
    <row r="18" spans="2:5" ht="18" customHeight="1" x14ac:dyDescent="0.2">
      <c r="B18" s="21"/>
      <c r="C18" s="18" t="s">
        <v>1831</v>
      </c>
      <c r="D18" s="22" t="s">
        <v>16</v>
      </c>
      <c r="E18" s="19">
        <f>6*4.7</f>
        <v>28.200000000000003</v>
      </c>
    </row>
    <row r="19" spans="2:5" ht="18" customHeight="1" x14ac:dyDescent="0.2">
      <c r="B19" s="21"/>
      <c r="C19" s="18" t="s">
        <v>1832</v>
      </c>
      <c r="D19" s="22" t="s">
        <v>16</v>
      </c>
      <c r="E19" s="19">
        <f>53.77-E18</f>
        <v>25.57</v>
      </c>
    </row>
    <row r="20" spans="2:5" ht="18" customHeight="1" x14ac:dyDescent="0.2">
      <c r="B20" s="241" t="s">
        <v>42</v>
      </c>
      <c r="C20" s="242"/>
      <c r="D20" s="243"/>
      <c r="E20" s="122">
        <f>SUM(E18:E19)</f>
        <v>53.77</v>
      </c>
    </row>
    <row r="21" spans="2:5" ht="36" customHeight="1" x14ac:dyDescent="0.2">
      <c r="B21" s="124" t="str">
        <f>ORÇAMENTO!B17</f>
        <v>1.3</v>
      </c>
      <c r="C21" s="120" t="str">
        <f>ORÇAMENTO!E17</f>
        <v>LOCAÇÃO DE CONTAINER SEM REVESTIMENTO INTERNO PARA ALMOXARIFADO / DEPÓSITO 6,00 X 2,40 M, INCLUSIVE MOBILIÁRIO (EXCLUSO MOBILIZAÇÃO / DESMOBILIZAÇÃO)</v>
      </c>
      <c r="D21" s="121" t="str">
        <f>ORÇAMENTO!G17</f>
        <v>MÊS</v>
      </c>
      <c r="E21" s="123" t="s">
        <v>149</v>
      </c>
    </row>
    <row r="22" spans="2:5" ht="18" customHeight="1" x14ac:dyDescent="0.2">
      <c r="B22" s="21"/>
      <c r="C22" s="18" t="s">
        <v>1833</v>
      </c>
      <c r="D22" s="22" t="s">
        <v>1791</v>
      </c>
      <c r="E22" s="19">
        <v>2</v>
      </c>
    </row>
    <row r="23" spans="2:5" ht="18" customHeight="1" x14ac:dyDescent="0.2">
      <c r="B23" s="241" t="s">
        <v>42</v>
      </c>
      <c r="C23" s="242"/>
      <c r="D23" s="243"/>
      <c r="E23" s="122">
        <f>SUM(E22:E22)</f>
        <v>2</v>
      </c>
    </row>
    <row r="24" spans="2:5" ht="36" customHeight="1" x14ac:dyDescent="0.2">
      <c r="B24" s="124" t="str">
        <f>ORÇAMENTO!B18</f>
        <v>1.4</v>
      </c>
      <c r="C24" s="120" t="str">
        <f>ORÇAMENTO!E18</f>
        <v>LOCAÇÃO DA OBRA, EXECUÇÃO DE GABARITO SEM REAPROVEITAMENTO, INCLUSO PINTURA (FACE INTERNA DO RIPÃO 15CM) E PIQUETE COM TESTEMUNHA</v>
      </c>
      <c r="D24" s="121" t="str">
        <f>ORÇAMENTO!G18</f>
        <v>m2</v>
      </c>
      <c r="E24" s="123" t="s">
        <v>149</v>
      </c>
    </row>
    <row r="25" spans="2:5" ht="18" customHeight="1" x14ac:dyDescent="0.2">
      <c r="B25" s="21"/>
      <c r="C25" s="18" t="s">
        <v>1831</v>
      </c>
      <c r="D25" s="22" t="s">
        <v>16</v>
      </c>
      <c r="E25" s="19">
        <f>6*4.7</f>
        <v>28.200000000000003</v>
      </c>
    </row>
    <row r="26" spans="2:5" ht="18" customHeight="1" x14ac:dyDescent="0.2">
      <c r="B26" s="241" t="s">
        <v>42</v>
      </c>
      <c r="C26" s="242"/>
      <c r="D26" s="243"/>
      <c r="E26" s="122">
        <f>SUM(E25:E25)</f>
        <v>28.200000000000003</v>
      </c>
    </row>
    <row r="27" spans="2:5" ht="18" customHeight="1" x14ac:dyDescent="0.2">
      <c r="B27" s="124" t="str">
        <f>ORÇAMENTO!B19</f>
        <v>1.5</v>
      </c>
      <c r="C27" s="120" t="str">
        <f>ORÇAMENTO!E19</f>
        <v>TAPUME EM CHAPA COMPENSADA RESINADA 6MM COM PORTÕES E FERRAGENS - PADRÃO GOINFRA</v>
      </c>
      <c r="D27" s="121" t="str">
        <f>ORÇAMENTO!G19</f>
        <v>m2</v>
      </c>
      <c r="E27" s="123" t="s">
        <v>149</v>
      </c>
    </row>
    <row r="28" spans="2:5" ht="18" customHeight="1" x14ac:dyDescent="0.2">
      <c r="B28" s="21"/>
      <c r="C28" s="18" t="s">
        <v>1834</v>
      </c>
      <c r="D28" s="22" t="s">
        <v>16</v>
      </c>
      <c r="E28" s="19">
        <f>10+5.5+1.7+1.8</f>
        <v>19</v>
      </c>
    </row>
    <row r="29" spans="2:5" ht="18" customHeight="1" x14ac:dyDescent="0.2">
      <c r="B29" s="241" t="s">
        <v>42</v>
      </c>
      <c r="C29" s="242"/>
      <c r="D29" s="243"/>
      <c r="E29" s="122">
        <f>SUM(E28:E28)</f>
        <v>19</v>
      </c>
    </row>
    <row r="30" spans="2:5" ht="36" customHeight="1" x14ac:dyDescent="0.2">
      <c r="B30" s="124" t="str">
        <f>ORÇAMENTO!B20</f>
        <v>1.6</v>
      </c>
      <c r="C30" s="120" t="str">
        <f>ORÇAMENTO!E20</f>
        <v>FERRAMENTAS ELÉTRICAS, EQUIPAMENTOS E MATERIAL DE LIMPEZA PERMANENTE DA OBRA - ÁREAS EDIFICADAS/COBERTAS/FECHADAS</v>
      </c>
      <c r="D30" s="121" t="str">
        <f>ORÇAMENTO!G20</f>
        <v>m2</v>
      </c>
      <c r="E30" s="123" t="s">
        <v>149</v>
      </c>
    </row>
    <row r="31" spans="2:5" ht="18" customHeight="1" x14ac:dyDescent="0.2">
      <c r="B31" s="21"/>
      <c r="C31" s="18" t="s">
        <v>1835</v>
      </c>
      <c r="D31" s="22" t="s">
        <v>16</v>
      </c>
      <c r="E31" s="19">
        <f>E26</f>
        <v>28.200000000000003</v>
      </c>
    </row>
    <row r="32" spans="2:5" ht="18" customHeight="1" x14ac:dyDescent="0.2">
      <c r="B32" s="241" t="s">
        <v>42</v>
      </c>
      <c r="C32" s="242"/>
      <c r="D32" s="243"/>
      <c r="E32" s="122">
        <f>SUM(E31:E31)</f>
        <v>28.200000000000003</v>
      </c>
    </row>
    <row r="33" spans="1:5" ht="36" customHeight="1" x14ac:dyDescent="0.2">
      <c r="B33" s="124" t="str">
        <f>ORÇAMENTO!B21</f>
        <v>1.7</v>
      </c>
      <c r="C33" s="120" t="str">
        <f>ORÇAMENTO!E21</f>
        <v>CORTE RASO E RECORTE DE ÁRVORE COM DIÂMETRO DE TRONCO MAIOR OU IGUAL A 0,20 M E MENOR QUE 0,40 M. AF_03/2024</v>
      </c>
      <c r="D33" s="121" t="str">
        <f>ORÇAMENTO!G21</f>
        <v>Un</v>
      </c>
      <c r="E33" s="123" t="s">
        <v>149</v>
      </c>
    </row>
    <row r="34" spans="1:5" ht="18" customHeight="1" x14ac:dyDescent="0.2">
      <c r="B34" s="21"/>
      <c r="C34" s="18" t="s">
        <v>1841</v>
      </c>
      <c r="D34" s="22" t="s">
        <v>150</v>
      </c>
      <c r="E34" s="19">
        <v>1</v>
      </c>
    </row>
    <row r="35" spans="1:5" ht="18" customHeight="1" x14ac:dyDescent="0.2">
      <c r="B35" s="241" t="s">
        <v>42</v>
      </c>
      <c r="C35" s="242"/>
      <c r="D35" s="243"/>
      <c r="E35" s="122">
        <f>SUM(E34:E34)</f>
        <v>1</v>
      </c>
    </row>
    <row r="36" spans="1:5" ht="18" customHeight="1" x14ac:dyDescent="0.2">
      <c r="A36" s="64"/>
      <c r="B36" s="115">
        <f>ORÇAMENTO!B24</f>
        <v>2</v>
      </c>
      <c r="C36" s="116" t="str">
        <f>ORÇAMENTO!E24</f>
        <v>TRANSPORTES</v>
      </c>
      <c r="D36" s="117"/>
      <c r="E36" s="115"/>
    </row>
    <row r="37" spans="1:5" ht="18" customHeight="1" x14ac:dyDescent="0.2">
      <c r="B37" s="112" t="s">
        <v>1</v>
      </c>
      <c r="C37" s="119" t="s">
        <v>30</v>
      </c>
      <c r="D37" s="119" t="s">
        <v>31</v>
      </c>
      <c r="E37" s="119" t="s">
        <v>32</v>
      </c>
    </row>
    <row r="38" spans="1:5" ht="18" customHeight="1" x14ac:dyDescent="0.2">
      <c r="B38" s="124" t="str">
        <f>ORÇAMENTO!B25</f>
        <v>2.1</v>
      </c>
      <c r="C38" s="120" t="str">
        <f>ORÇAMENTO!E25</f>
        <v>TRANSPORTE DE ENTULHO EM CAMINHÃO INCLUSO A CARGA MANUAL</v>
      </c>
      <c r="D38" s="121" t="str">
        <f>ORÇAMENTO!G25</f>
        <v>m3</v>
      </c>
      <c r="E38" s="123" t="s">
        <v>149</v>
      </c>
    </row>
    <row r="39" spans="1:5" ht="18" customHeight="1" x14ac:dyDescent="0.2">
      <c r="B39" s="21"/>
      <c r="C39" s="18" t="s">
        <v>1837</v>
      </c>
      <c r="D39" s="22" t="s">
        <v>16</v>
      </c>
      <c r="E39" s="19">
        <f>E20</f>
        <v>53.77</v>
      </c>
    </row>
    <row r="40" spans="1:5" ht="18" customHeight="1" x14ac:dyDescent="0.2">
      <c r="B40" s="21"/>
      <c r="C40" s="18" t="s">
        <v>1843</v>
      </c>
      <c r="D40" s="22" t="s">
        <v>49</v>
      </c>
      <c r="E40" s="19">
        <v>0.05</v>
      </c>
    </row>
    <row r="41" spans="1:5" ht="18" customHeight="1" x14ac:dyDescent="0.2">
      <c r="B41" s="241" t="s">
        <v>42</v>
      </c>
      <c r="C41" s="242"/>
      <c r="D41" s="243"/>
      <c r="E41" s="122">
        <f>E39*E40</f>
        <v>2.6885000000000003</v>
      </c>
    </row>
    <row r="42" spans="1:5" ht="18" customHeight="1" x14ac:dyDescent="0.2">
      <c r="B42" s="124" t="str">
        <f>ORÇAMENTO!B26</f>
        <v>2.2</v>
      </c>
      <c r="C42" s="120" t="str">
        <f>ORÇAMENTO!E26</f>
        <v>TRANSPORTE DE ENTULHO EM CAÇAMBA ESTACIONÁRIA INCLUSO A CARGA MANUAL</v>
      </c>
      <c r="D42" s="121" t="str">
        <f>ORÇAMENTO!G26</f>
        <v>m3</v>
      </c>
      <c r="E42" s="123" t="s">
        <v>149</v>
      </c>
    </row>
    <row r="43" spans="1:5" ht="18" customHeight="1" x14ac:dyDescent="0.2">
      <c r="B43" s="21"/>
      <c r="C43" s="18" t="s">
        <v>1837</v>
      </c>
      <c r="D43" s="22" t="s">
        <v>16</v>
      </c>
      <c r="E43" s="19">
        <f>E26</f>
        <v>28.200000000000003</v>
      </c>
    </row>
    <row r="44" spans="1:5" ht="18" customHeight="1" x14ac:dyDescent="0.2">
      <c r="B44" s="21"/>
      <c r="C44" s="18" t="s">
        <v>1838</v>
      </c>
      <c r="D44" s="22" t="s">
        <v>1836</v>
      </c>
      <c r="E44" s="19">
        <v>7</v>
      </c>
    </row>
    <row r="45" spans="1:5" ht="18" customHeight="1" x14ac:dyDescent="0.2">
      <c r="B45" s="241" t="s">
        <v>42</v>
      </c>
      <c r="C45" s="242"/>
      <c r="D45" s="243"/>
      <c r="E45" s="122">
        <f>SUM(E43:E43)*0.07</f>
        <v>1.9740000000000004</v>
      </c>
    </row>
    <row r="46" spans="1:5" ht="18" customHeight="1" x14ac:dyDescent="0.2">
      <c r="B46" s="124" t="str">
        <f>ORÇAMENTO!B27</f>
        <v>2.3</v>
      </c>
      <c r="C46" s="120" t="str">
        <f>ORÇAMENTO!E27</f>
        <v>MOBILIZAÇÃO DE CONTAINER</v>
      </c>
      <c r="D46" s="155" t="str">
        <f>ORÇAMENTO!G27</f>
        <v>UNXKM</v>
      </c>
      <c r="E46" s="123" t="s">
        <v>149</v>
      </c>
    </row>
    <row r="47" spans="1:5" ht="18" customHeight="1" x14ac:dyDescent="0.2">
      <c r="B47" s="21"/>
      <c r="C47" s="18" t="s">
        <v>1850</v>
      </c>
      <c r="D47" s="22" t="s">
        <v>150</v>
      </c>
      <c r="E47" s="19">
        <v>1</v>
      </c>
    </row>
    <row r="48" spans="1:5" ht="18" customHeight="1" x14ac:dyDescent="0.2">
      <c r="B48" s="21"/>
      <c r="C48" s="18" t="s">
        <v>1848</v>
      </c>
      <c r="D48" s="22" t="s">
        <v>1849</v>
      </c>
      <c r="E48" s="19">
        <v>10</v>
      </c>
    </row>
    <row r="49" spans="1:5" ht="18" customHeight="1" x14ac:dyDescent="0.2">
      <c r="B49" s="241" t="s">
        <v>42</v>
      </c>
      <c r="C49" s="242"/>
      <c r="D49" s="243"/>
      <c r="E49" s="122">
        <f>E47*E48</f>
        <v>10</v>
      </c>
    </row>
    <row r="50" spans="1:5" ht="18" customHeight="1" x14ac:dyDescent="0.2">
      <c r="B50" s="124" t="str">
        <f>ORÇAMENTO!B28</f>
        <v>2.4</v>
      </c>
      <c r="C50" s="120" t="str">
        <f>ORÇAMENTO!E28</f>
        <v>DESMOBILIZAÇÃO DE CONTAINER</v>
      </c>
      <c r="D50" s="155" t="str">
        <f>ORÇAMENTO!G28</f>
        <v>UNXKM</v>
      </c>
      <c r="E50" s="123" t="s">
        <v>149</v>
      </c>
    </row>
    <row r="51" spans="1:5" ht="18" customHeight="1" x14ac:dyDescent="0.2">
      <c r="B51" s="21"/>
      <c r="C51" s="18" t="s">
        <v>1850</v>
      </c>
      <c r="D51" s="22" t="s">
        <v>150</v>
      </c>
      <c r="E51" s="19">
        <v>1</v>
      </c>
    </row>
    <row r="52" spans="1:5" ht="18" customHeight="1" x14ac:dyDescent="0.2">
      <c r="B52" s="21"/>
      <c r="C52" s="18" t="s">
        <v>1848</v>
      </c>
      <c r="D52" s="22" t="s">
        <v>1849</v>
      </c>
      <c r="E52" s="19">
        <v>10</v>
      </c>
    </row>
    <row r="53" spans="1:5" ht="18" customHeight="1" x14ac:dyDescent="0.2">
      <c r="B53" s="241" t="s">
        <v>42</v>
      </c>
      <c r="C53" s="242"/>
      <c r="D53" s="243"/>
      <c r="E53" s="122">
        <f>E51*E52</f>
        <v>10</v>
      </c>
    </row>
    <row r="54" spans="1:5" ht="18" customHeight="1" x14ac:dyDescent="0.2">
      <c r="B54" s="124" t="str">
        <f>ORÇAMENTO!B29</f>
        <v>2.5</v>
      </c>
      <c r="C54" s="120" t="str">
        <f>ORÇAMENTO!E29</f>
        <v>CARGA, MANOBRA E DESCARGA DE CONTAINER</v>
      </c>
      <c r="D54" s="121" t="str">
        <f>ORÇAMENTO!G29</f>
        <v>un</v>
      </c>
      <c r="E54" s="123" t="s">
        <v>149</v>
      </c>
    </row>
    <row r="55" spans="1:5" ht="18" customHeight="1" x14ac:dyDescent="0.2">
      <c r="B55" s="21"/>
      <c r="C55" s="18" t="s">
        <v>1850</v>
      </c>
      <c r="D55" s="22" t="s">
        <v>150</v>
      </c>
      <c r="E55" s="19">
        <v>1</v>
      </c>
    </row>
    <row r="56" spans="1:5" ht="18" customHeight="1" x14ac:dyDescent="0.2">
      <c r="B56" s="241" t="s">
        <v>42</v>
      </c>
      <c r="C56" s="242"/>
      <c r="D56" s="243"/>
      <c r="E56" s="122">
        <f>SUM(E55:E55)</f>
        <v>1</v>
      </c>
    </row>
    <row r="57" spans="1:5" ht="18" customHeight="1" x14ac:dyDescent="0.2">
      <c r="A57" s="64"/>
      <c r="B57" s="115">
        <f>ORÇAMENTO!B32</f>
        <v>3</v>
      </c>
      <c r="C57" s="116" t="str">
        <f>ORÇAMENTO!E32</f>
        <v>SERVIÇO EM TERRA</v>
      </c>
      <c r="D57" s="117"/>
      <c r="E57" s="115"/>
    </row>
    <row r="58" spans="1:5" ht="18" customHeight="1" x14ac:dyDescent="0.2">
      <c r="B58" s="112" t="s">
        <v>1</v>
      </c>
      <c r="C58" s="119" t="s">
        <v>30</v>
      </c>
      <c r="D58" s="119" t="s">
        <v>31</v>
      </c>
      <c r="E58" s="119" t="s">
        <v>32</v>
      </c>
    </row>
    <row r="59" spans="1:5" ht="18" customHeight="1" x14ac:dyDescent="0.2">
      <c r="B59" s="124" t="str">
        <f>ORÇAMENTO!B33</f>
        <v>3.1</v>
      </c>
      <c r="C59" s="120" t="str">
        <f>ORÇAMENTO!E33</f>
        <v>FORNECIMENTO DE SOLO PARA ATERRO - EXCLUSO TRANSPORTE PARA OBRA</v>
      </c>
      <c r="D59" s="121" t="str">
        <f>ORÇAMENTO!G33</f>
        <v>m3</v>
      </c>
      <c r="E59" s="123" t="s">
        <v>149</v>
      </c>
    </row>
    <row r="60" spans="1:5" ht="18" customHeight="1" x14ac:dyDescent="0.2">
      <c r="B60" s="21"/>
      <c r="C60" s="18" t="s">
        <v>1854</v>
      </c>
      <c r="D60" s="22" t="s">
        <v>54</v>
      </c>
      <c r="E60" s="19">
        <f>28.2*0.8</f>
        <v>22.560000000000002</v>
      </c>
    </row>
    <row r="61" spans="1:5" ht="18" customHeight="1" x14ac:dyDescent="0.2">
      <c r="B61" s="21"/>
      <c r="C61" s="18" t="s">
        <v>1857</v>
      </c>
      <c r="D61" s="22" t="s">
        <v>1836</v>
      </c>
      <c r="E61" s="19">
        <v>20</v>
      </c>
    </row>
    <row r="62" spans="1:5" ht="18" customHeight="1" x14ac:dyDescent="0.2">
      <c r="B62" s="241" t="s">
        <v>42</v>
      </c>
      <c r="C62" s="242"/>
      <c r="D62" s="243"/>
      <c r="E62" s="122">
        <f>SUM(E60:E60)*1.2</f>
        <v>27.072000000000003</v>
      </c>
    </row>
    <row r="63" spans="1:5" ht="18" customHeight="1" x14ac:dyDescent="0.2">
      <c r="B63" s="124" t="str">
        <f>ORÇAMENTO!B34</f>
        <v>3.2</v>
      </c>
      <c r="C63" s="120" t="str">
        <f>ORÇAMENTO!E34</f>
        <v>TRANSPORTE DE MATERIAL ESCAVADO M3.KM</v>
      </c>
      <c r="D63" s="121" t="str">
        <f>ORÇAMENTO!G34</f>
        <v>m3km</v>
      </c>
      <c r="E63" s="123" t="s">
        <v>149</v>
      </c>
    </row>
    <row r="64" spans="1:5" ht="18" customHeight="1" x14ac:dyDescent="0.2">
      <c r="B64" s="21"/>
      <c r="C64" s="18" t="s">
        <v>1855</v>
      </c>
      <c r="D64" s="22" t="s">
        <v>54</v>
      </c>
      <c r="E64" s="19">
        <f>E62</f>
        <v>27.072000000000003</v>
      </c>
    </row>
    <row r="65" spans="1:5" ht="18" customHeight="1" x14ac:dyDescent="0.2">
      <c r="B65" s="21"/>
      <c r="C65" s="18" t="s">
        <v>1848</v>
      </c>
      <c r="D65" s="22" t="s">
        <v>1849</v>
      </c>
      <c r="E65" s="19">
        <v>10</v>
      </c>
    </row>
    <row r="66" spans="1:5" ht="18" customHeight="1" x14ac:dyDescent="0.2">
      <c r="B66" s="241" t="s">
        <v>42</v>
      </c>
      <c r="C66" s="242"/>
      <c r="D66" s="243"/>
      <c r="E66" s="122">
        <f>SUM(E64:E64)*E65</f>
        <v>270.72000000000003</v>
      </c>
    </row>
    <row r="67" spans="1:5" ht="18" customHeight="1" x14ac:dyDescent="0.2">
      <c r="B67" s="124" t="str">
        <f>ORÇAMENTO!B35</f>
        <v>3.3</v>
      </c>
      <c r="C67" s="120" t="str">
        <f>ORÇAMENTO!E35</f>
        <v>ATERRO INTERNO SEM APILOAMENTO COM TRANSPORTE EM CARRINHO MÃO</v>
      </c>
      <c r="D67" s="121" t="str">
        <f>ORÇAMENTO!G35</f>
        <v>m3</v>
      </c>
      <c r="E67" s="123" t="s">
        <v>149</v>
      </c>
    </row>
    <row r="68" spans="1:5" ht="18" customHeight="1" x14ac:dyDescent="0.2">
      <c r="B68" s="21"/>
      <c r="C68" s="18" t="s">
        <v>1856</v>
      </c>
      <c r="D68" s="22" t="s">
        <v>54</v>
      </c>
      <c r="E68" s="19">
        <f>E62</f>
        <v>27.072000000000003</v>
      </c>
    </row>
    <row r="69" spans="1:5" ht="18" customHeight="1" x14ac:dyDescent="0.2">
      <c r="B69" s="241" t="s">
        <v>42</v>
      </c>
      <c r="C69" s="242"/>
      <c r="D69" s="243"/>
      <c r="E69" s="122">
        <f>SUM(E68:E68)</f>
        <v>27.072000000000003</v>
      </c>
    </row>
    <row r="70" spans="1:5" ht="18" customHeight="1" x14ac:dyDescent="0.2">
      <c r="B70" s="124" t="str">
        <f>ORÇAMENTO!B36</f>
        <v>3.4</v>
      </c>
      <c r="C70" s="120" t="str">
        <f>ORÇAMENTO!E36</f>
        <v>COMPACTAÇÃO MECÂNICA DE SOLO COM COMPACTADOR DE PERCUSSÃO (SAPO MECÂNICO)</v>
      </c>
      <c r="D70" s="121" t="str">
        <f>ORÇAMENTO!G36</f>
        <v>m3</v>
      </c>
      <c r="E70" s="123" t="s">
        <v>149</v>
      </c>
    </row>
    <row r="71" spans="1:5" ht="18" customHeight="1" x14ac:dyDescent="0.2">
      <c r="B71" s="21"/>
      <c r="C71" s="18" t="s">
        <v>1856</v>
      </c>
      <c r="D71" s="22" t="s">
        <v>54</v>
      </c>
      <c r="E71" s="19">
        <f>E62</f>
        <v>27.072000000000003</v>
      </c>
    </row>
    <row r="72" spans="1:5" ht="18" customHeight="1" x14ac:dyDescent="0.2">
      <c r="B72" s="241" t="s">
        <v>42</v>
      </c>
      <c r="C72" s="242"/>
      <c r="D72" s="243"/>
      <c r="E72" s="122">
        <f>SUM(E71:E71)</f>
        <v>27.072000000000003</v>
      </c>
    </row>
    <row r="73" spans="1:5" ht="18" customHeight="1" x14ac:dyDescent="0.2">
      <c r="A73" s="64"/>
      <c r="B73" s="115">
        <f>ORÇAMENTO!B39</f>
        <v>4</v>
      </c>
      <c r="C73" s="116" t="str">
        <f>ORÇAMENTO!E39</f>
        <v>FUNDAÇÕES E SONDAGENS</v>
      </c>
      <c r="D73" s="117"/>
      <c r="E73" s="115"/>
    </row>
    <row r="74" spans="1:5" ht="18" customHeight="1" x14ac:dyDescent="0.2">
      <c r="B74" s="112" t="s">
        <v>1</v>
      </c>
      <c r="C74" s="119" t="s">
        <v>30</v>
      </c>
      <c r="D74" s="119" t="s">
        <v>31</v>
      </c>
      <c r="E74" s="119" t="s">
        <v>32</v>
      </c>
    </row>
    <row r="75" spans="1:5" ht="54" customHeight="1" x14ac:dyDescent="0.2">
      <c r="B75" s="124" t="str">
        <f>ORÇAMENTO!B40</f>
        <v>4.1</v>
      </c>
      <c r="C75" s="120" t="str">
        <f>ORÇAMENTO!E40</f>
        <v>ESTACA ESCAVADA MECANICAMENTE, SEM FLUIDO ESTABILIZANTE, COM 40 CM DE DIÂMETRO, PERFURATRIZ MONTADA SOBRE CAMINHÃO E CONCRETO FCK 25 MPA LANÇADO POR CAMINHÃO BETONEIRA (EXCLUSIVE ARMADURA, MOBILIZAÇÃO E DESMOBILIZAÇÃO). AF_05/2026</v>
      </c>
      <c r="D75" s="121" t="str">
        <f>ORÇAMENTO!G40</f>
        <v>M</v>
      </c>
      <c r="E75" s="123" t="s">
        <v>149</v>
      </c>
    </row>
    <row r="76" spans="1:5" ht="18" customHeight="1" x14ac:dyDescent="0.2">
      <c r="B76" s="21"/>
      <c r="C76" s="18" t="s">
        <v>1860</v>
      </c>
      <c r="D76" s="22" t="s">
        <v>49</v>
      </c>
      <c r="E76" s="19">
        <f>8*5.5</f>
        <v>44</v>
      </c>
    </row>
    <row r="77" spans="1:5" ht="18" customHeight="1" x14ac:dyDescent="0.2">
      <c r="B77" s="241" t="s">
        <v>42</v>
      </c>
      <c r="C77" s="242"/>
      <c r="D77" s="243"/>
      <c r="E77" s="122">
        <f>SUM(E76:E76)</f>
        <v>44</v>
      </c>
    </row>
    <row r="78" spans="1:5" ht="18" customHeight="1" x14ac:dyDescent="0.2">
      <c r="B78" s="124" t="str">
        <f>ORÇAMENTO!B41</f>
        <v>4.2</v>
      </c>
      <c r="C78" s="120" t="str">
        <f>ORÇAMENTO!E41</f>
        <v>FORMA DE TABUA CINTA BALDRAME U=8 VEZES</v>
      </c>
      <c r="D78" s="121" t="str">
        <f>ORÇAMENTO!G41</f>
        <v>m2</v>
      </c>
      <c r="E78" s="123" t="s">
        <v>149</v>
      </c>
    </row>
    <row r="79" spans="1:5" ht="18" customHeight="1" x14ac:dyDescent="0.2">
      <c r="B79" s="21"/>
      <c r="C79" s="18" t="s">
        <v>1865</v>
      </c>
      <c r="D79" s="22" t="s">
        <v>16</v>
      </c>
      <c r="E79" s="19">
        <f>8*(2.8*0.65)</f>
        <v>14.559999999999999</v>
      </c>
    </row>
    <row r="80" spans="1:5" ht="18" customHeight="1" x14ac:dyDescent="0.2">
      <c r="B80" s="21"/>
      <c r="C80" s="18" t="s">
        <v>1866</v>
      </c>
      <c r="D80" s="22" t="s">
        <v>16</v>
      </c>
      <c r="E80" s="19">
        <f>6.42+10.2</f>
        <v>16.619999999999997</v>
      </c>
    </row>
    <row r="81" spans="2:5" ht="18" customHeight="1" x14ac:dyDescent="0.2">
      <c r="B81" s="241" t="s">
        <v>42</v>
      </c>
      <c r="C81" s="242"/>
      <c r="D81" s="243"/>
      <c r="E81" s="122">
        <f>SUM(E79:E80)</f>
        <v>31.179999999999996</v>
      </c>
    </row>
    <row r="82" spans="2:5" s="23" customFormat="1" ht="18" customHeight="1" x14ac:dyDescent="0.2">
      <c r="B82" s="124" t="str">
        <f>ORÇAMENTO!B42</f>
        <v>4.3</v>
      </c>
      <c r="C82" s="120" t="str">
        <f>ORÇAMENTO!E42</f>
        <v>ESCAVACAO MANUAL DE VALAS (SAPATAS/BLOCOS)</v>
      </c>
      <c r="D82" s="121" t="str">
        <f>ORÇAMENTO!G42</f>
        <v>m3</v>
      </c>
      <c r="E82" s="123" t="s">
        <v>149</v>
      </c>
    </row>
    <row r="83" spans="2:5" ht="18" customHeight="1" x14ac:dyDescent="0.2">
      <c r="B83" s="21"/>
      <c r="C83" s="18" t="s">
        <v>1867</v>
      </c>
      <c r="D83" s="22" t="s">
        <v>54</v>
      </c>
      <c r="E83" s="19">
        <f>(1.1*1.1*0.65)*8</f>
        <v>6.2920000000000016</v>
      </c>
    </row>
    <row r="84" spans="2:5" ht="18" customHeight="1" x14ac:dyDescent="0.2">
      <c r="B84" s="241" t="s">
        <v>42</v>
      </c>
      <c r="C84" s="242"/>
      <c r="D84" s="243"/>
      <c r="E84" s="122">
        <f>SUM(E83:E83)</f>
        <v>6.2920000000000016</v>
      </c>
    </row>
    <row r="85" spans="2:5" ht="18" customHeight="1" x14ac:dyDescent="0.2">
      <c r="B85" s="124" t="str">
        <f>ORÇAMENTO!B43</f>
        <v>4.4</v>
      </c>
      <c r="C85" s="120" t="str">
        <f>ORÇAMENTO!E43</f>
        <v>ACO CA-50 - 6,3 MM (1/4") - (OBRAS CIVIS)</v>
      </c>
      <c r="D85" s="121" t="str">
        <f>ORÇAMENTO!G43</f>
        <v>Kg</v>
      </c>
      <c r="E85" s="123" t="s">
        <v>149</v>
      </c>
    </row>
    <row r="86" spans="2:5" ht="18" customHeight="1" x14ac:dyDescent="0.2">
      <c r="B86" s="21"/>
      <c r="C86" s="18" t="s">
        <v>1860</v>
      </c>
      <c r="D86" s="22" t="s">
        <v>49</v>
      </c>
      <c r="E86" s="19">
        <v>262.88</v>
      </c>
    </row>
    <row r="87" spans="2:5" ht="18" customHeight="1" x14ac:dyDescent="0.2">
      <c r="B87" s="21"/>
      <c r="C87" s="18" t="s">
        <v>1863</v>
      </c>
      <c r="D87" s="22" t="s">
        <v>49</v>
      </c>
      <c r="E87" s="19">
        <f>8*6.39</f>
        <v>51.12</v>
      </c>
    </row>
    <row r="88" spans="2:5" ht="18" customHeight="1" x14ac:dyDescent="0.2">
      <c r="B88" s="21"/>
      <c r="C88" s="18" t="s">
        <v>1863</v>
      </c>
      <c r="D88" s="22" t="s">
        <v>49</v>
      </c>
      <c r="E88" s="19">
        <f>(0.88*165)</f>
        <v>145.19999999999999</v>
      </c>
    </row>
    <row r="89" spans="2:5" ht="18" customHeight="1" x14ac:dyDescent="0.2">
      <c r="B89" s="21"/>
      <c r="C89" s="18" t="s">
        <v>1861</v>
      </c>
      <c r="D89" s="22" t="s">
        <v>1862</v>
      </c>
      <c r="E89" s="156">
        <v>0.245</v>
      </c>
    </row>
    <row r="90" spans="2:5" ht="18" customHeight="1" x14ac:dyDescent="0.2">
      <c r="B90" s="241" t="s">
        <v>42</v>
      </c>
      <c r="C90" s="242"/>
      <c r="D90" s="243"/>
      <c r="E90" s="125">
        <f>SUM(E86:E87)*E89</f>
        <v>76.929999999999993</v>
      </c>
    </row>
    <row r="91" spans="2:5" s="23" customFormat="1" ht="18" customHeight="1" x14ac:dyDescent="0.2">
      <c r="B91" s="124" t="str">
        <f>ORÇAMENTO!B44</f>
        <v>4.5</v>
      </c>
      <c r="C91" s="120" t="str">
        <f>ORÇAMENTO!E44</f>
        <v>ACO CA-50 - 8,0 MM (5/16") - (OBRAS CIVIS)</v>
      </c>
      <c r="D91" s="121" t="str">
        <f>ORÇAMENTO!G44</f>
        <v>Kg</v>
      </c>
      <c r="E91" s="118" t="s">
        <v>149</v>
      </c>
    </row>
    <row r="92" spans="2:5" ht="18" customHeight="1" x14ac:dyDescent="0.2">
      <c r="B92" s="21"/>
      <c r="C92" s="18" t="s">
        <v>1863</v>
      </c>
      <c r="D92" s="22" t="s">
        <v>49</v>
      </c>
      <c r="E92" s="19">
        <f>8*16.08</f>
        <v>128.63999999999999</v>
      </c>
    </row>
    <row r="93" spans="2:5" ht="18" customHeight="1" x14ac:dyDescent="0.2">
      <c r="B93" s="21"/>
      <c r="C93" s="18" t="s">
        <v>1864</v>
      </c>
      <c r="D93" s="22" t="s">
        <v>49</v>
      </c>
      <c r="E93" s="19">
        <f>8*4.48</f>
        <v>35.840000000000003</v>
      </c>
    </row>
    <row r="94" spans="2:5" ht="18" customHeight="1" x14ac:dyDescent="0.2">
      <c r="B94" s="21"/>
      <c r="C94" s="18" t="s">
        <v>1864</v>
      </c>
      <c r="D94" s="22" t="s">
        <v>49</v>
      </c>
      <c r="E94" s="19">
        <f>(12.2+4.45+6.43+7.24+3.82+12.2+4.76+6.52+8.88+2.14+22.2+4.3+6.26+1.37+9.6+4.5+5.9+2.64+8.88)</f>
        <v>134.29000000000002</v>
      </c>
    </row>
    <row r="95" spans="2:5" ht="18" customHeight="1" x14ac:dyDescent="0.2">
      <c r="B95" s="21"/>
      <c r="C95" s="18" t="s">
        <v>1861</v>
      </c>
      <c r="D95" s="22" t="s">
        <v>1862</v>
      </c>
      <c r="E95" s="156">
        <v>0.39500000000000002</v>
      </c>
    </row>
    <row r="96" spans="2:5" ht="18" customHeight="1" x14ac:dyDescent="0.2">
      <c r="B96" s="241" t="s">
        <v>42</v>
      </c>
      <c r="C96" s="242"/>
      <c r="D96" s="243"/>
      <c r="E96" s="125">
        <f>SUM(E92:E94)*E95</f>
        <v>118.01415</v>
      </c>
    </row>
    <row r="97" spans="2:5" ht="18" customHeight="1" x14ac:dyDescent="0.2">
      <c r="B97" s="124" t="str">
        <f>ORÇAMENTO!B45</f>
        <v>4.6</v>
      </c>
      <c r="C97" s="120" t="str">
        <f>ORÇAMENTO!E45</f>
        <v>ACO CA-50 - 10,0 MM (3/8") - (OBRAS CIVIS)</v>
      </c>
      <c r="D97" s="121" t="str">
        <f>ORÇAMENTO!G45</f>
        <v>Kg</v>
      </c>
      <c r="E97" s="123" t="s">
        <v>149</v>
      </c>
    </row>
    <row r="98" spans="2:5" ht="18" customHeight="1" x14ac:dyDescent="0.2">
      <c r="B98" s="21"/>
      <c r="C98" s="18" t="s">
        <v>1863</v>
      </c>
      <c r="D98" s="22" t="s">
        <v>49</v>
      </c>
      <c r="E98" s="19">
        <f>8*6.36</f>
        <v>50.88</v>
      </c>
    </row>
    <row r="99" spans="2:5" ht="18" customHeight="1" x14ac:dyDescent="0.2">
      <c r="B99" s="21"/>
      <c r="C99" s="18" t="s">
        <v>1861</v>
      </c>
      <c r="D99" s="22" t="s">
        <v>1862</v>
      </c>
      <c r="E99" s="156">
        <v>0.61699999999999999</v>
      </c>
    </row>
    <row r="100" spans="2:5" ht="18" customHeight="1" x14ac:dyDescent="0.2">
      <c r="B100" s="241" t="s">
        <v>42</v>
      </c>
      <c r="C100" s="242"/>
      <c r="D100" s="243"/>
      <c r="E100" s="125">
        <f>SUM(E98:E98)*E99</f>
        <v>31.392960000000002</v>
      </c>
    </row>
    <row r="101" spans="2:5" s="23" customFormat="1" ht="18" customHeight="1" x14ac:dyDescent="0.2">
      <c r="B101" s="124" t="str">
        <f>ORÇAMENTO!B46</f>
        <v>4.7</v>
      </c>
      <c r="C101" s="120" t="str">
        <f>ORÇAMENTO!E46</f>
        <v>ACO CA-50 - 12,5 MM (1/2") - (OBRAS CIVIS)</v>
      </c>
      <c r="D101" s="121" t="str">
        <f>ORÇAMENTO!G46</f>
        <v>Kg</v>
      </c>
      <c r="E101" s="123" t="s">
        <v>149</v>
      </c>
    </row>
    <row r="102" spans="2:5" ht="18" customHeight="1" x14ac:dyDescent="0.2">
      <c r="B102" s="21"/>
      <c r="C102" s="18" t="s">
        <v>1860</v>
      </c>
      <c r="D102" s="22" t="s">
        <v>49</v>
      </c>
      <c r="E102" s="19">
        <v>223.2</v>
      </c>
    </row>
    <row r="103" spans="2:5" ht="18" customHeight="1" x14ac:dyDescent="0.2">
      <c r="B103" s="21"/>
      <c r="C103" s="18" t="s">
        <v>1861</v>
      </c>
      <c r="D103" s="22" t="s">
        <v>1862</v>
      </c>
      <c r="E103" s="156">
        <v>0.96299999999999997</v>
      </c>
    </row>
    <row r="104" spans="2:5" ht="18" customHeight="1" x14ac:dyDescent="0.2">
      <c r="B104" s="241" t="s">
        <v>42</v>
      </c>
      <c r="C104" s="242"/>
      <c r="D104" s="243"/>
      <c r="E104" s="125">
        <f>SUM(E102:E102)*E103</f>
        <v>214.94159999999999</v>
      </c>
    </row>
    <row r="105" spans="2:5" ht="18" customHeight="1" x14ac:dyDescent="0.2">
      <c r="B105" s="124" t="str">
        <f>ORÇAMENTO!B47</f>
        <v>4.8</v>
      </c>
      <c r="C105" s="120" t="str">
        <f>ORÇAMENTO!E47</f>
        <v>PREPARO COM BETONEIRA E TRANSPORTE MANUAL DE CONCRETO FCK=25 MPA</v>
      </c>
      <c r="D105" s="121" t="str">
        <f>ORÇAMENTO!G47</f>
        <v>m3</v>
      </c>
      <c r="E105" s="123" t="s">
        <v>149</v>
      </c>
    </row>
    <row r="106" spans="2:5" ht="18" customHeight="1" x14ac:dyDescent="0.2">
      <c r="B106" s="21"/>
      <c r="C106" s="18" t="s">
        <v>1869</v>
      </c>
      <c r="D106" s="22" t="s">
        <v>54</v>
      </c>
      <c r="E106" s="19">
        <v>2.548</v>
      </c>
    </row>
    <row r="107" spans="2:5" ht="18" customHeight="1" x14ac:dyDescent="0.2">
      <c r="B107" s="21"/>
      <c r="C107" s="18" t="s">
        <v>1868</v>
      </c>
      <c r="D107" s="22" t="s">
        <v>54</v>
      </c>
      <c r="E107" s="19">
        <v>1.6859999999999999</v>
      </c>
    </row>
    <row r="108" spans="2:5" ht="18" customHeight="1" x14ac:dyDescent="0.2">
      <c r="B108" s="21"/>
      <c r="C108" s="18" t="s">
        <v>1870</v>
      </c>
      <c r="D108" s="22" t="s">
        <v>54</v>
      </c>
      <c r="E108" s="19">
        <v>0.32</v>
      </c>
    </row>
    <row r="109" spans="2:5" ht="18" customHeight="1" x14ac:dyDescent="0.2">
      <c r="B109" s="241" t="s">
        <v>42</v>
      </c>
      <c r="C109" s="242"/>
      <c r="D109" s="243"/>
      <c r="E109" s="122">
        <f>SUM(E106:E108)</f>
        <v>4.5540000000000003</v>
      </c>
    </row>
    <row r="110" spans="2:5" s="23" customFormat="1" ht="18" customHeight="1" x14ac:dyDescent="0.2">
      <c r="B110" s="124" t="str">
        <f>ORÇAMENTO!B48</f>
        <v>4.9</v>
      </c>
      <c r="C110" s="120" t="str">
        <f>ORÇAMENTO!E48</f>
        <v>LANÇAMENTO/APLICAÇÃO/ADENSAMENTO DE CONCRETO EM FUNDAÇÃO- (O.C.)</v>
      </c>
      <c r="D110" s="121" t="str">
        <f>ORÇAMENTO!G48</f>
        <v>m3</v>
      </c>
      <c r="E110" s="123" t="s">
        <v>149</v>
      </c>
    </row>
    <row r="111" spans="2:5" ht="18" customHeight="1" x14ac:dyDescent="0.2">
      <c r="B111" s="21"/>
      <c r="C111" s="18" t="s">
        <v>1871</v>
      </c>
      <c r="D111" s="22" t="s">
        <v>54</v>
      </c>
      <c r="E111" s="19">
        <f>E109</f>
        <v>4.5540000000000003</v>
      </c>
    </row>
    <row r="112" spans="2:5" ht="18" customHeight="1" x14ac:dyDescent="0.2">
      <c r="B112" s="241" t="s">
        <v>42</v>
      </c>
      <c r="C112" s="242"/>
      <c r="D112" s="243"/>
      <c r="E112" s="122">
        <f>SUM(E111:E111)</f>
        <v>4.5540000000000003</v>
      </c>
    </row>
    <row r="113" spans="1:5" ht="18" customHeight="1" x14ac:dyDescent="0.2">
      <c r="B113" s="124" t="str">
        <f>ORÇAMENTO!B49</f>
        <v>4.10</v>
      </c>
      <c r="C113" s="120" t="str">
        <f>ORÇAMENTO!E49</f>
        <v>LASTRO DE BRITA (OBRAS CIVIS)</v>
      </c>
      <c r="D113" s="121" t="str">
        <f>ORÇAMENTO!G49</f>
        <v>m3</v>
      </c>
      <c r="E113" s="123" t="s">
        <v>149</v>
      </c>
    </row>
    <row r="114" spans="1:5" ht="18" customHeight="1" x14ac:dyDescent="0.2">
      <c r="B114" s="21"/>
      <c r="C114" s="18" t="s">
        <v>1873</v>
      </c>
      <c r="D114" s="22" t="s">
        <v>54</v>
      </c>
      <c r="E114" s="19">
        <f>((0.7*0.7)*8)*0.03</f>
        <v>0.11759999999999998</v>
      </c>
    </row>
    <row r="115" spans="1:5" ht="18" customHeight="1" x14ac:dyDescent="0.2">
      <c r="B115" s="21"/>
      <c r="C115" s="18" t="s">
        <v>1874</v>
      </c>
      <c r="D115" s="22" t="s">
        <v>54</v>
      </c>
      <c r="E115" s="19">
        <f>(6+6+4.3+4.3+4.3+3.2)*0.03</f>
        <v>0.84299999999999997</v>
      </c>
    </row>
    <row r="116" spans="1:5" ht="18" customHeight="1" x14ac:dyDescent="0.2">
      <c r="B116" s="241" t="s">
        <v>42</v>
      </c>
      <c r="C116" s="242"/>
      <c r="D116" s="243"/>
      <c r="E116" s="125">
        <f>SUM(E114:E115)</f>
        <v>0.9605999999999999</v>
      </c>
    </row>
    <row r="117" spans="1:5" ht="18" customHeight="1" x14ac:dyDescent="0.2">
      <c r="A117" s="64"/>
      <c r="B117" s="115">
        <f>ORÇAMENTO!B52</f>
        <v>5</v>
      </c>
      <c r="C117" s="116" t="str">
        <f>ORÇAMENTO!E52</f>
        <v>ESTRUTURA</v>
      </c>
      <c r="D117" s="117"/>
      <c r="E117" s="115"/>
    </row>
    <row r="118" spans="1:5" ht="18" customHeight="1" x14ac:dyDescent="0.2">
      <c r="B118" s="112" t="s">
        <v>1</v>
      </c>
      <c r="C118" s="119" t="s">
        <v>30</v>
      </c>
      <c r="D118" s="119" t="s">
        <v>31</v>
      </c>
      <c r="E118" s="119" t="s">
        <v>32</v>
      </c>
    </row>
    <row r="119" spans="1:5" s="23" customFormat="1" ht="18" customHeight="1" x14ac:dyDescent="0.2">
      <c r="B119" s="124" t="str">
        <f>ORÇAMENTO!B53</f>
        <v>5.1</v>
      </c>
      <c r="C119" s="120" t="str">
        <f>ORÇAMENTO!E53</f>
        <v>FORMA CHAPA DE COMPENSADO PLASTIFICADO 17MM U=7 V - (OBRAS CIVIS)</v>
      </c>
      <c r="D119" s="121" t="str">
        <f>ORÇAMENTO!G53</f>
        <v>m2</v>
      </c>
      <c r="E119" s="118" t="s">
        <v>149</v>
      </c>
    </row>
    <row r="120" spans="1:5" ht="18" customHeight="1" x14ac:dyDescent="0.2">
      <c r="B120" s="21"/>
      <c r="C120" s="18" t="s">
        <v>1863</v>
      </c>
      <c r="D120" s="22" t="s">
        <v>16</v>
      </c>
      <c r="E120" s="19">
        <f>99.79-E81</f>
        <v>68.610000000000014</v>
      </c>
    </row>
    <row r="121" spans="1:5" ht="18" customHeight="1" x14ac:dyDescent="0.2">
      <c r="B121" s="21"/>
      <c r="C121" s="18" t="s">
        <v>1876</v>
      </c>
      <c r="D121" s="22" t="s">
        <v>16</v>
      </c>
      <c r="E121" s="19">
        <v>90.64</v>
      </c>
    </row>
    <row r="122" spans="1:5" ht="18" customHeight="1" x14ac:dyDescent="0.2">
      <c r="B122" s="21"/>
      <c r="C122" s="18" t="s">
        <v>1878</v>
      </c>
      <c r="D122" s="22" t="s">
        <v>16</v>
      </c>
      <c r="E122" s="19">
        <v>72.02</v>
      </c>
    </row>
    <row r="123" spans="1:5" ht="18" customHeight="1" x14ac:dyDescent="0.2">
      <c r="B123" s="21"/>
      <c r="C123" s="18" t="s">
        <v>1877</v>
      </c>
      <c r="D123" s="22" t="s">
        <v>16</v>
      </c>
      <c r="E123" s="19">
        <v>15.55</v>
      </c>
    </row>
    <row r="124" spans="1:5" ht="18" customHeight="1" x14ac:dyDescent="0.2">
      <c r="B124" s="21"/>
      <c r="C124" s="18" t="s">
        <v>1879</v>
      </c>
      <c r="D124" s="22" t="s">
        <v>49</v>
      </c>
      <c r="E124" s="19">
        <v>15.55</v>
      </c>
    </row>
    <row r="125" spans="1:5" ht="18" customHeight="1" x14ac:dyDescent="0.2">
      <c r="B125" s="21"/>
      <c r="C125" s="18" t="s">
        <v>1880</v>
      </c>
      <c r="D125" s="22" t="s">
        <v>54</v>
      </c>
      <c r="E125" s="19">
        <v>37.22</v>
      </c>
    </row>
    <row r="126" spans="1:5" ht="18" customHeight="1" x14ac:dyDescent="0.2">
      <c r="B126" s="21"/>
      <c r="C126" s="18" t="s">
        <v>1881</v>
      </c>
      <c r="D126" s="22" t="s">
        <v>54</v>
      </c>
      <c r="E126" s="19">
        <v>37.22</v>
      </c>
    </row>
    <row r="127" spans="1:5" ht="18" customHeight="1" x14ac:dyDescent="0.2">
      <c r="B127" s="21"/>
      <c r="C127" s="18" t="s">
        <v>1882</v>
      </c>
      <c r="D127" s="22" t="s">
        <v>54</v>
      </c>
      <c r="E127" s="19">
        <v>24.82</v>
      </c>
    </row>
    <row r="128" spans="1:5" ht="18" customHeight="1" x14ac:dyDescent="0.2">
      <c r="B128" s="241" t="s">
        <v>42</v>
      </c>
      <c r="C128" s="242"/>
      <c r="D128" s="243"/>
      <c r="E128" s="122">
        <f>SUM(E120:E127)</f>
        <v>361.63000000000005</v>
      </c>
    </row>
    <row r="129" spans="2:5" s="23" customFormat="1" ht="18" customHeight="1" x14ac:dyDescent="0.2">
      <c r="B129" s="124" t="str">
        <f>ORÇAMENTO!B54</f>
        <v>5.2</v>
      </c>
      <c r="C129" s="120" t="str">
        <f>ORÇAMENTO!E54</f>
        <v>ACO CA-50 - 6,3 MM (1/4") - (OBRAS CIVIS)</v>
      </c>
      <c r="D129" s="121" t="str">
        <f>ORÇAMENTO!G54</f>
        <v>Kg</v>
      </c>
      <c r="E129" s="118" t="s">
        <v>149</v>
      </c>
    </row>
    <row r="130" spans="2:5" ht="18" customHeight="1" x14ac:dyDescent="0.2">
      <c r="B130" s="21"/>
      <c r="C130" s="18" t="s">
        <v>1863</v>
      </c>
      <c r="D130" s="22" t="s">
        <v>49</v>
      </c>
      <c r="E130" s="19">
        <f>607.2-(E86+E87+E88)</f>
        <v>148.00000000000006</v>
      </c>
    </row>
    <row r="131" spans="2:5" ht="18" customHeight="1" x14ac:dyDescent="0.2">
      <c r="B131" s="21"/>
      <c r="C131" s="18" t="s">
        <v>1876</v>
      </c>
      <c r="D131" s="22" t="s">
        <v>49</v>
      </c>
      <c r="E131" s="19">
        <v>702.6</v>
      </c>
    </row>
    <row r="132" spans="2:5" ht="18" customHeight="1" x14ac:dyDescent="0.2">
      <c r="B132" s="21"/>
      <c r="C132" s="18" t="s">
        <v>1878</v>
      </c>
      <c r="D132" s="22" t="s">
        <v>49</v>
      </c>
      <c r="E132" s="19">
        <v>428.5</v>
      </c>
    </row>
    <row r="133" spans="2:5" ht="18" customHeight="1" x14ac:dyDescent="0.2">
      <c r="B133" s="21"/>
      <c r="C133" s="18" t="s">
        <v>1877</v>
      </c>
      <c r="D133" s="22" t="s">
        <v>49</v>
      </c>
      <c r="E133" s="19">
        <v>130.5</v>
      </c>
    </row>
    <row r="134" spans="2:5" ht="18" customHeight="1" x14ac:dyDescent="0.2">
      <c r="B134" s="21"/>
      <c r="C134" s="18" t="s">
        <v>1879</v>
      </c>
      <c r="D134" s="22" t="s">
        <v>49</v>
      </c>
      <c r="E134" s="19">
        <v>132.6</v>
      </c>
    </row>
    <row r="135" spans="2:5" ht="18" customHeight="1" x14ac:dyDescent="0.2">
      <c r="B135" s="21"/>
      <c r="C135" s="18" t="s">
        <v>1880</v>
      </c>
      <c r="D135" s="22" t="s">
        <v>54</v>
      </c>
      <c r="E135" s="19">
        <v>362.8</v>
      </c>
    </row>
    <row r="136" spans="2:5" ht="18" customHeight="1" x14ac:dyDescent="0.2">
      <c r="B136" s="21"/>
      <c r="C136" s="18" t="s">
        <v>1881</v>
      </c>
      <c r="D136" s="22" t="s">
        <v>54</v>
      </c>
      <c r="E136" s="19">
        <v>362.8</v>
      </c>
    </row>
    <row r="137" spans="2:5" ht="18" customHeight="1" x14ac:dyDescent="0.2">
      <c r="B137" s="21"/>
      <c r="C137" s="18" t="s">
        <v>1882</v>
      </c>
      <c r="D137" s="22" t="s">
        <v>54</v>
      </c>
      <c r="E137" s="19">
        <v>241.9</v>
      </c>
    </row>
    <row r="138" spans="2:5" ht="18" customHeight="1" x14ac:dyDescent="0.2">
      <c r="B138" s="21"/>
      <c r="C138" s="18" t="s">
        <v>1861</v>
      </c>
      <c r="D138" s="22" t="s">
        <v>1862</v>
      </c>
      <c r="E138" s="156">
        <v>0.245</v>
      </c>
    </row>
    <row r="139" spans="2:5" ht="18" customHeight="1" x14ac:dyDescent="0.2">
      <c r="B139" s="241" t="s">
        <v>42</v>
      </c>
      <c r="C139" s="242"/>
      <c r="D139" s="243"/>
      <c r="E139" s="125">
        <f>SUM(E130:E137)*E138</f>
        <v>614.87650000000008</v>
      </c>
    </row>
    <row r="140" spans="2:5" s="23" customFormat="1" ht="18" customHeight="1" x14ac:dyDescent="0.2">
      <c r="B140" s="124" t="str">
        <f>ORÇAMENTO!B55</f>
        <v>5.3</v>
      </c>
      <c r="C140" s="120" t="str">
        <f>ORÇAMENTO!E55</f>
        <v>ACO CA-50 - 8,0 MM (5/16") - (OBRAS CIVIS)</v>
      </c>
      <c r="D140" s="121" t="str">
        <f>ORÇAMENTO!G55</f>
        <v>Kg</v>
      </c>
      <c r="E140" s="118" t="s">
        <v>149</v>
      </c>
    </row>
    <row r="141" spans="2:5" ht="18" customHeight="1" x14ac:dyDescent="0.2">
      <c r="B141" s="21"/>
      <c r="C141" s="18" t="s">
        <v>1863</v>
      </c>
      <c r="D141" s="22" t="s">
        <v>49</v>
      </c>
      <c r="E141" s="19">
        <f>398.8-(E92+E93+E94)</f>
        <v>100.03000000000003</v>
      </c>
    </row>
    <row r="142" spans="2:5" ht="18" customHeight="1" x14ac:dyDescent="0.2">
      <c r="B142" s="21"/>
      <c r="C142" s="18" t="s">
        <v>1876</v>
      </c>
      <c r="D142" s="22" t="s">
        <v>49</v>
      </c>
      <c r="E142" s="19">
        <v>185.1</v>
      </c>
    </row>
    <row r="143" spans="2:5" ht="18" customHeight="1" x14ac:dyDescent="0.2">
      <c r="B143" s="21"/>
      <c r="C143" s="18" t="s">
        <v>1878</v>
      </c>
      <c r="D143" s="22" t="s">
        <v>49</v>
      </c>
      <c r="E143" s="19">
        <v>331.2</v>
      </c>
    </row>
    <row r="144" spans="2:5" ht="18" customHeight="1" x14ac:dyDescent="0.2">
      <c r="B144" s="21"/>
      <c r="C144" s="18" t="s">
        <v>1877</v>
      </c>
      <c r="D144" s="22" t="s">
        <v>49</v>
      </c>
      <c r="E144" s="19">
        <v>78.099999999999994</v>
      </c>
    </row>
    <row r="145" spans="2:5" ht="18" customHeight="1" x14ac:dyDescent="0.2">
      <c r="B145" s="21"/>
      <c r="C145" s="18" t="s">
        <v>1879</v>
      </c>
      <c r="D145" s="22" t="s">
        <v>49</v>
      </c>
      <c r="E145" s="19">
        <v>24.8</v>
      </c>
    </row>
    <row r="146" spans="2:5" ht="18" customHeight="1" x14ac:dyDescent="0.2">
      <c r="B146" s="21"/>
      <c r="C146" s="18" t="s">
        <v>1861</v>
      </c>
      <c r="D146" s="22" t="s">
        <v>1862</v>
      </c>
      <c r="E146" s="156">
        <v>0.39500000000000002</v>
      </c>
    </row>
    <row r="147" spans="2:5" ht="18" customHeight="1" x14ac:dyDescent="0.2">
      <c r="B147" s="241" t="s">
        <v>42</v>
      </c>
      <c r="C147" s="242"/>
      <c r="D147" s="243"/>
      <c r="E147" s="125">
        <f>SUM(E141:E145)*E146</f>
        <v>284.09584999999998</v>
      </c>
    </row>
    <row r="148" spans="2:5" s="23" customFormat="1" ht="18" customHeight="1" x14ac:dyDescent="0.2">
      <c r="B148" s="124" t="str">
        <f>ORÇAMENTO!B56</f>
        <v>5.4</v>
      </c>
      <c r="C148" s="120" t="str">
        <f>ORÇAMENTO!E56</f>
        <v>ACO CA-50 - 10,0 MM (3/8") - (OBRAS CIVIS)</v>
      </c>
      <c r="D148" s="121" t="str">
        <f>ORÇAMENTO!G56</f>
        <v>Kg</v>
      </c>
      <c r="E148" s="118" t="s">
        <v>149</v>
      </c>
    </row>
    <row r="149" spans="2:5" ht="18" customHeight="1" x14ac:dyDescent="0.2">
      <c r="B149" s="21"/>
      <c r="C149" s="18" t="s">
        <v>1863</v>
      </c>
      <c r="D149" s="22" t="s">
        <v>49</v>
      </c>
      <c r="E149" s="19">
        <f>304.2-E98</f>
        <v>253.32</v>
      </c>
    </row>
    <row r="150" spans="2:5" ht="18" customHeight="1" x14ac:dyDescent="0.2">
      <c r="B150" s="21"/>
      <c r="C150" s="18" t="s">
        <v>1876</v>
      </c>
      <c r="D150" s="22" t="s">
        <v>49</v>
      </c>
      <c r="E150" s="19">
        <v>326.3</v>
      </c>
    </row>
    <row r="151" spans="2:5" ht="18" customHeight="1" x14ac:dyDescent="0.2">
      <c r="B151" s="21"/>
      <c r="C151" s="18" t="s">
        <v>1878</v>
      </c>
      <c r="D151" s="22" t="s">
        <v>49</v>
      </c>
      <c r="E151" s="19">
        <v>56.2</v>
      </c>
    </row>
    <row r="152" spans="2:5" ht="18" customHeight="1" x14ac:dyDescent="0.2">
      <c r="B152" s="21"/>
      <c r="C152" s="18" t="s">
        <v>1879</v>
      </c>
      <c r="D152" s="22" t="s">
        <v>49</v>
      </c>
      <c r="E152" s="19">
        <v>33.6</v>
      </c>
    </row>
    <row r="153" spans="2:5" ht="18" customHeight="1" x14ac:dyDescent="0.2">
      <c r="B153" s="21"/>
      <c r="C153" s="18" t="s">
        <v>1880</v>
      </c>
      <c r="D153" s="22" t="s">
        <v>54</v>
      </c>
      <c r="E153" s="19">
        <v>216.2</v>
      </c>
    </row>
    <row r="154" spans="2:5" ht="18" customHeight="1" x14ac:dyDescent="0.2">
      <c r="B154" s="21"/>
      <c r="C154" s="18" t="s">
        <v>1881</v>
      </c>
      <c r="D154" s="22" t="s">
        <v>54</v>
      </c>
      <c r="E154" s="19">
        <v>216.2</v>
      </c>
    </row>
    <row r="155" spans="2:5" ht="18" customHeight="1" x14ac:dyDescent="0.2">
      <c r="B155" s="21"/>
      <c r="C155" s="18" t="s">
        <v>1882</v>
      </c>
      <c r="D155" s="22" t="s">
        <v>54</v>
      </c>
      <c r="E155" s="19">
        <v>144.19999999999999</v>
      </c>
    </row>
    <row r="156" spans="2:5" ht="18" customHeight="1" x14ac:dyDescent="0.2">
      <c r="B156" s="21"/>
      <c r="C156" s="18" t="s">
        <v>1861</v>
      </c>
      <c r="D156" s="22" t="s">
        <v>1862</v>
      </c>
      <c r="E156" s="156">
        <v>0.61699999999999999</v>
      </c>
    </row>
    <row r="157" spans="2:5" ht="18" customHeight="1" x14ac:dyDescent="0.2">
      <c r="B157" s="241" t="s">
        <v>42</v>
      </c>
      <c r="C157" s="242"/>
      <c r="D157" s="243"/>
      <c r="E157" s="125">
        <f>SUM(E149:E155)*E156</f>
        <v>768.79434000000015</v>
      </c>
    </row>
    <row r="158" spans="2:5" s="23" customFormat="1" ht="18" customHeight="1" x14ac:dyDescent="0.2">
      <c r="B158" s="124" t="str">
        <f>ORÇAMENTO!B57</f>
        <v>5.5</v>
      </c>
      <c r="C158" s="120" t="str">
        <f>ORÇAMENTO!E57</f>
        <v>PREPARO COM BETONEIRA E TRANSPORTE MANUAL DE CONCRETO FCK=25 MPA</v>
      </c>
      <c r="D158" s="121" t="str">
        <f>ORÇAMENTO!G57</f>
        <v>m3</v>
      </c>
      <c r="E158" s="118" t="s">
        <v>149</v>
      </c>
    </row>
    <row r="159" spans="2:5" ht="18" customHeight="1" x14ac:dyDescent="0.2">
      <c r="B159" s="21"/>
      <c r="C159" s="18" t="s">
        <v>1863</v>
      </c>
      <c r="D159" s="22" t="s">
        <v>54</v>
      </c>
      <c r="E159" s="19">
        <f>8.67-E109</f>
        <v>4.1159999999999997</v>
      </c>
    </row>
    <row r="160" spans="2:5" ht="18" customHeight="1" x14ac:dyDescent="0.2">
      <c r="B160" s="21"/>
      <c r="C160" s="18" t="s">
        <v>1876</v>
      </c>
      <c r="D160" s="22" t="s">
        <v>54</v>
      </c>
      <c r="E160" s="19">
        <v>6.48</v>
      </c>
    </row>
    <row r="161" spans="2:5" ht="18" customHeight="1" x14ac:dyDescent="0.2">
      <c r="B161" s="21"/>
      <c r="C161" s="18" t="s">
        <v>1878</v>
      </c>
      <c r="D161" s="22" t="s">
        <v>54</v>
      </c>
      <c r="E161" s="19">
        <v>5.48</v>
      </c>
    </row>
    <row r="162" spans="2:5" ht="18" customHeight="1" x14ac:dyDescent="0.2">
      <c r="B162" s="21"/>
      <c r="C162" s="18" t="s">
        <v>1877</v>
      </c>
      <c r="D162" s="22" t="s">
        <v>54</v>
      </c>
      <c r="E162" s="19">
        <v>1.55</v>
      </c>
    </row>
    <row r="163" spans="2:5" ht="18" customHeight="1" x14ac:dyDescent="0.2">
      <c r="B163" s="21"/>
      <c r="C163" s="18" t="s">
        <v>1879</v>
      </c>
      <c r="D163" s="22" t="s">
        <v>54</v>
      </c>
      <c r="E163" s="19">
        <v>1.55</v>
      </c>
    </row>
    <row r="164" spans="2:5" ht="18" customHeight="1" x14ac:dyDescent="0.2">
      <c r="B164" s="21"/>
      <c r="C164" s="18" t="s">
        <v>1880</v>
      </c>
      <c r="D164" s="22" t="s">
        <v>54</v>
      </c>
      <c r="E164" s="19">
        <v>2.48</v>
      </c>
    </row>
    <row r="165" spans="2:5" ht="18" customHeight="1" x14ac:dyDescent="0.2">
      <c r="B165" s="21"/>
      <c r="C165" s="18" t="s">
        <v>1881</v>
      </c>
      <c r="D165" s="22" t="s">
        <v>54</v>
      </c>
      <c r="E165" s="19">
        <v>2.48</v>
      </c>
    </row>
    <row r="166" spans="2:5" ht="18" customHeight="1" x14ac:dyDescent="0.2">
      <c r="B166" s="21"/>
      <c r="C166" s="18" t="s">
        <v>1882</v>
      </c>
      <c r="D166" s="22" t="s">
        <v>54</v>
      </c>
      <c r="E166" s="19">
        <v>1.65</v>
      </c>
    </row>
    <row r="167" spans="2:5" ht="18" customHeight="1" x14ac:dyDescent="0.2">
      <c r="B167" s="241" t="s">
        <v>42</v>
      </c>
      <c r="C167" s="242"/>
      <c r="D167" s="243"/>
      <c r="E167" s="122">
        <f>SUM(E159:E166)</f>
        <v>25.786000000000001</v>
      </c>
    </row>
    <row r="168" spans="2:5" s="23" customFormat="1" ht="18" customHeight="1" x14ac:dyDescent="0.2">
      <c r="B168" s="124" t="str">
        <f>ORÇAMENTO!B58</f>
        <v>5.6</v>
      </c>
      <c r="C168" s="120" t="str">
        <f>ORÇAMENTO!E58</f>
        <v>LANÇAMENTO/APLICAÇÃO/ADENSAMENTO MANUAL DE CONCRETO - (OBRAS CIVIS)</v>
      </c>
      <c r="D168" s="121" t="str">
        <f>ORÇAMENTO!G58</f>
        <v>m3</v>
      </c>
      <c r="E168" s="118" t="s">
        <v>149</v>
      </c>
    </row>
    <row r="169" spans="2:5" ht="18" customHeight="1" x14ac:dyDescent="0.2">
      <c r="B169" s="21"/>
      <c r="C169" s="18" t="s">
        <v>1875</v>
      </c>
      <c r="D169" s="22" t="s">
        <v>54</v>
      </c>
      <c r="E169" s="19">
        <f>E167</f>
        <v>25.786000000000001</v>
      </c>
    </row>
    <row r="170" spans="2:5" ht="18" customHeight="1" x14ac:dyDescent="0.2">
      <c r="B170" s="241" t="s">
        <v>42</v>
      </c>
      <c r="C170" s="242"/>
      <c r="D170" s="243"/>
      <c r="E170" s="125">
        <f>SUM(E169:E169)</f>
        <v>25.786000000000001</v>
      </c>
    </row>
    <row r="171" spans="2:5" s="23" customFormat="1" ht="36" customHeight="1" x14ac:dyDescent="0.2">
      <c r="B171" s="124" t="str">
        <f>ORÇAMENTO!B59</f>
        <v>5.7</v>
      </c>
      <c r="C171" s="120" t="str">
        <f>ORÇAMENTO!E59</f>
        <v>PISO EM LAJE PRÉ-MOLDADA INCLUSO CAPEAMENTO/ARMADURA DE DISTRIBUIÇÃO/ESCORAMENTO E FORMA/DESFORMA</v>
      </c>
      <c r="D171" s="121" t="str">
        <f>ORÇAMENTO!G59</f>
        <v>m2</v>
      </c>
      <c r="E171" s="118" t="s">
        <v>149</v>
      </c>
    </row>
    <row r="172" spans="2:5" ht="18" customHeight="1" x14ac:dyDescent="0.2">
      <c r="B172" s="21"/>
      <c r="C172" s="18" t="s">
        <v>1883</v>
      </c>
      <c r="D172" s="22" t="s">
        <v>16</v>
      </c>
      <c r="E172" s="19">
        <v>15.01</v>
      </c>
    </row>
    <row r="173" spans="2:5" ht="18" customHeight="1" x14ac:dyDescent="0.2">
      <c r="B173" s="21"/>
      <c r="C173" s="18" t="s">
        <v>1884</v>
      </c>
      <c r="D173" s="22" t="s">
        <v>16</v>
      </c>
      <c r="E173" s="19">
        <v>15.01</v>
      </c>
    </row>
    <row r="174" spans="2:5" ht="18" customHeight="1" x14ac:dyDescent="0.2">
      <c r="B174" s="241" t="s">
        <v>42</v>
      </c>
      <c r="C174" s="242"/>
      <c r="D174" s="243"/>
      <c r="E174" s="122">
        <f>SUM(E172:E172)</f>
        <v>15.01</v>
      </c>
    </row>
    <row r="175" spans="2:5" s="23" customFormat="1" ht="18" customHeight="1" x14ac:dyDescent="0.2">
      <c r="B175" s="124" t="str">
        <f>ORÇAMENTO!B60</f>
        <v>5.8</v>
      </c>
      <c r="C175" s="120" t="str">
        <f>ORÇAMENTO!E60</f>
        <v>FORRO EM LAJE PRE-MOLDADA INCLUSO CAPEAMENTO/ARMADURA DE DISTRIBUIÇÃO/ESCORAMENTO E FORMA/DESFORMA</v>
      </c>
      <c r="D175" s="121" t="str">
        <f>ORÇAMENTO!G60</f>
        <v>m2</v>
      </c>
      <c r="E175" s="118" t="s">
        <v>149</v>
      </c>
    </row>
    <row r="176" spans="2:5" ht="18" customHeight="1" x14ac:dyDescent="0.2">
      <c r="B176" s="21"/>
      <c r="C176" s="18" t="s">
        <v>1885</v>
      </c>
      <c r="D176" s="22" t="s">
        <v>150</v>
      </c>
      <c r="E176" s="19">
        <v>20.86</v>
      </c>
    </row>
    <row r="177" spans="2:5" ht="18" customHeight="1" x14ac:dyDescent="0.2">
      <c r="B177" s="241" t="s">
        <v>42</v>
      </c>
      <c r="C177" s="242"/>
      <c r="D177" s="243"/>
      <c r="E177" s="125">
        <f>SUM(E176:E176)</f>
        <v>20.86</v>
      </c>
    </row>
    <row r="178" spans="2:5" s="23" customFormat="1" ht="18" customHeight="1" x14ac:dyDescent="0.2">
      <c r="B178" s="124" t="str">
        <f>ORÇAMENTO!B61</f>
        <v>5.9</v>
      </c>
      <c r="C178" s="120" t="str">
        <f>ORÇAMENTO!E61</f>
        <v>VERGA/CONTRAVERGA EM CONCRETO ARMADO FCK = 20 MPA</v>
      </c>
      <c r="D178" s="121" t="str">
        <f>ORÇAMENTO!G61</f>
        <v>m3</v>
      </c>
      <c r="E178" s="118" t="s">
        <v>149</v>
      </c>
    </row>
    <row r="179" spans="2:5" ht="18" customHeight="1" x14ac:dyDescent="0.2">
      <c r="B179" s="21"/>
      <c r="C179" s="18" t="s">
        <v>152</v>
      </c>
      <c r="D179" s="22" t="s">
        <v>54</v>
      </c>
      <c r="E179" s="19">
        <f>((4*1.2)+(5.2*6))*0.15*0.15</f>
        <v>0.80999999999999994</v>
      </c>
    </row>
    <row r="180" spans="2:5" ht="18" customHeight="1" x14ac:dyDescent="0.2">
      <c r="B180" s="241" t="s">
        <v>42</v>
      </c>
      <c r="C180" s="242"/>
      <c r="D180" s="243"/>
      <c r="E180" s="122">
        <f>SUM(E179:E179)</f>
        <v>0.80999999999999994</v>
      </c>
    </row>
    <row r="181" spans="2:5" s="23" customFormat="1" ht="18" customHeight="1" x14ac:dyDescent="0.2">
      <c r="B181" s="124" t="str">
        <f>ORÇAMENTO!B62</f>
        <v>5.10</v>
      </c>
      <c r="C181" s="120" t="str">
        <f>ORÇAMENTO!E62</f>
        <v>ESCORAMENTO METALICO - VIGAS/LAJES (ALUGUEL/MES)</v>
      </c>
      <c r="D181" s="155" t="str">
        <f>ORÇAMENTO!G62</f>
        <v>m2xmes</v>
      </c>
      <c r="E181" s="118" t="s">
        <v>149</v>
      </c>
    </row>
    <row r="182" spans="2:5" ht="18" customHeight="1" x14ac:dyDescent="0.2">
      <c r="B182" s="21"/>
      <c r="C182" s="18" t="s">
        <v>1886</v>
      </c>
      <c r="D182" s="22" t="s">
        <v>16</v>
      </c>
      <c r="E182" s="19">
        <f>28.2*3</f>
        <v>84.6</v>
      </c>
    </row>
    <row r="183" spans="2:5" ht="18" customHeight="1" x14ac:dyDescent="0.2">
      <c r="B183" s="21"/>
      <c r="C183" s="18" t="s">
        <v>1887</v>
      </c>
      <c r="D183" s="22" t="s">
        <v>1791</v>
      </c>
      <c r="E183" s="19">
        <v>3</v>
      </c>
    </row>
    <row r="184" spans="2:5" ht="18" customHeight="1" x14ac:dyDescent="0.2">
      <c r="B184" s="241" t="s">
        <v>42</v>
      </c>
      <c r="C184" s="242"/>
      <c r="D184" s="243"/>
      <c r="E184" s="125">
        <f>SUM(E182:E182)*E183</f>
        <v>253.79999999999998</v>
      </c>
    </row>
    <row r="185" spans="2:5" s="23" customFormat="1" ht="18" customHeight="1" x14ac:dyDescent="0.2">
      <c r="B185" s="124" t="str">
        <f>ORÇAMENTO!B63</f>
        <v>5.11</v>
      </c>
      <c r="C185" s="120" t="str">
        <f>ORÇAMENTO!E63</f>
        <v>ANDAIME METALICO FACHADEIRO (ALUGUEL/MES)</v>
      </c>
      <c r="D185" s="155" t="str">
        <f>ORÇAMENTO!G63</f>
        <v>m2xmes</v>
      </c>
      <c r="E185" s="118" t="s">
        <v>149</v>
      </c>
    </row>
    <row r="186" spans="2:5" ht="18" customHeight="1" x14ac:dyDescent="0.2">
      <c r="B186" s="21"/>
      <c r="C186" s="18" t="s">
        <v>1886</v>
      </c>
      <c r="D186" s="22" t="s">
        <v>16</v>
      </c>
      <c r="E186" s="19">
        <v>216.78</v>
      </c>
    </row>
    <row r="187" spans="2:5" ht="18" customHeight="1" x14ac:dyDescent="0.2">
      <c r="B187" s="21"/>
      <c r="C187" s="18" t="s">
        <v>1887</v>
      </c>
      <c r="D187" s="22" t="s">
        <v>1791</v>
      </c>
      <c r="E187" s="19">
        <v>3</v>
      </c>
    </row>
    <row r="188" spans="2:5" ht="18" customHeight="1" x14ac:dyDescent="0.2">
      <c r="B188" s="241" t="s">
        <v>42</v>
      </c>
      <c r="C188" s="242"/>
      <c r="D188" s="243"/>
      <c r="E188" s="122">
        <f>SUM(E186:E186)</f>
        <v>216.78</v>
      </c>
    </row>
    <row r="189" spans="2:5" ht="18" customHeight="1" x14ac:dyDescent="0.2">
      <c r="B189" s="124" t="str">
        <f>ORÇAMENTO!B64</f>
        <v>5.12</v>
      </c>
      <c r="C189" s="120" t="str">
        <f>ORÇAMENTO!E64</f>
        <v>ESTRUTURA METÁLICA CONVENCIONAL EM AÇO TIPO AR-350 / ASTM A572 G50 COM FUNDO ANTICORROSIVO</v>
      </c>
      <c r="D189" s="155" t="str">
        <f>ORÇAMENTO!G64</f>
        <v>Kg</v>
      </c>
      <c r="E189" s="118" t="s">
        <v>1952</v>
      </c>
    </row>
    <row r="190" spans="2:5" ht="18" customHeight="1" x14ac:dyDescent="0.2">
      <c r="B190" s="21"/>
      <c r="C190" s="18" t="s">
        <v>1953</v>
      </c>
      <c r="D190" s="22" t="s">
        <v>150</v>
      </c>
      <c r="E190" s="19">
        <v>7</v>
      </c>
    </row>
    <row r="191" spans="2:5" ht="18" customHeight="1" x14ac:dyDescent="0.2">
      <c r="B191" s="21"/>
      <c r="C191" s="18" t="s">
        <v>1958</v>
      </c>
      <c r="D191" s="22" t="s">
        <v>1954</v>
      </c>
      <c r="E191" s="19">
        <f>(2*(0.2*0.6*0.019)+(0.4*0.6*0.019))*7850</f>
        <v>71.591999999999999</v>
      </c>
    </row>
    <row r="192" spans="2:5" ht="18" customHeight="1" x14ac:dyDescent="0.2">
      <c r="B192" s="21"/>
      <c r="C192" s="18" t="s">
        <v>1959</v>
      </c>
      <c r="D192" s="22" t="s">
        <v>1954</v>
      </c>
      <c r="E192" s="19">
        <f>(0.12*0.15*0.012)*7850</f>
        <v>1.6956</v>
      </c>
    </row>
    <row r="193" spans="1:5" ht="18" customHeight="1" x14ac:dyDescent="0.2">
      <c r="B193" s="241" t="s">
        <v>42</v>
      </c>
      <c r="C193" s="242"/>
      <c r="D193" s="243"/>
      <c r="E193" s="122">
        <f>E190*(E191+E192)</f>
        <v>513.01319999999998</v>
      </c>
    </row>
    <row r="194" spans="1:5" ht="18" customHeight="1" x14ac:dyDescent="0.2">
      <c r="A194" s="64"/>
      <c r="B194" s="115">
        <f>ORÇAMENTO!B67</f>
        <v>6</v>
      </c>
      <c r="C194" s="116" t="str">
        <f>ORÇAMENTO!E67</f>
        <v xml:space="preserve"> INST. ELÉT./TELEFÔNICA/CABEAMENTO ESTRUTURADO</v>
      </c>
      <c r="D194" s="117"/>
      <c r="E194" s="115"/>
    </row>
    <row r="195" spans="1:5" ht="18" customHeight="1" x14ac:dyDescent="0.2">
      <c r="B195" s="112" t="s">
        <v>1</v>
      </c>
      <c r="C195" s="119" t="s">
        <v>30</v>
      </c>
      <c r="D195" s="119" t="s">
        <v>31</v>
      </c>
      <c r="E195" s="119" t="s">
        <v>32</v>
      </c>
    </row>
    <row r="196" spans="1:5" s="23" customFormat="1" ht="18" customHeight="1" x14ac:dyDescent="0.2">
      <c r="B196" s="124" t="str">
        <f>ORÇAMENTO!B68</f>
        <v>6.1</v>
      </c>
      <c r="C196" s="120" t="str">
        <f>ORÇAMENTO!E68</f>
        <v>CABO FLEXÍVEL EPR/XLPE (90°C), 0,6/1 KV - 10MM2</v>
      </c>
      <c r="D196" s="121" t="str">
        <f>ORÇAMENTO!G68</f>
        <v>M</v>
      </c>
      <c r="E196" s="123" t="s">
        <v>149</v>
      </c>
    </row>
    <row r="197" spans="1:5" ht="18" customHeight="1" x14ac:dyDescent="0.2">
      <c r="B197" s="21"/>
      <c r="C197" s="18" t="s">
        <v>1773</v>
      </c>
      <c r="D197" s="22" t="s">
        <v>49</v>
      </c>
      <c r="E197" s="19">
        <v>15</v>
      </c>
    </row>
    <row r="198" spans="1:5" ht="18" customHeight="1" x14ac:dyDescent="0.2">
      <c r="B198" s="21"/>
      <c r="C198" s="18" t="s">
        <v>1774</v>
      </c>
      <c r="D198" s="22" t="s">
        <v>49</v>
      </c>
      <c r="E198" s="19">
        <v>15</v>
      </c>
    </row>
    <row r="199" spans="1:5" ht="18" customHeight="1" x14ac:dyDescent="0.2">
      <c r="B199" s="21"/>
      <c r="C199" s="18" t="s">
        <v>1775</v>
      </c>
      <c r="D199" s="22" t="s">
        <v>49</v>
      </c>
      <c r="E199" s="19">
        <v>5</v>
      </c>
    </row>
    <row r="200" spans="1:5" ht="18" customHeight="1" x14ac:dyDescent="0.2">
      <c r="B200" s="241" t="s">
        <v>42</v>
      </c>
      <c r="C200" s="242"/>
      <c r="D200" s="243"/>
      <c r="E200" s="122">
        <f>SUM(E197:E199)</f>
        <v>35</v>
      </c>
    </row>
    <row r="201" spans="1:5" s="23" customFormat="1" ht="18" customHeight="1" x14ac:dyDescent="0.2">
      <c r="B201" s="124" t="str">
        <f>ORÇAMENTO!B69</f>
        <v>6.2</v>
      </c>
      <c r="C201" s="120" t="str">
        <f>ORÇAMENTO!E69</f>
        <v>ELETRODUTO DE PVC RIGIDO DIAMETRO 1.1/4"</v>
      </c>
      <c r="D201" s="121" t="str">
        <f>ORÇAMENTO!G69</f>
        <v>M</v>
      </c>
      <c r="E201" s="123" t="s">
        <v>149</v>
      </c>
    </row>
    <row r="202" spans="1:5" ht="18" customHeight="1" x14ac:dyDescent="0.2">
      <c r="B202" s="21"/>
      <c r="C202" s="18" t="s">
        <v>1772</v>
      </c>
      <c r="D202" s="22" t="s">
        <v>49</v>
      </c>
      <c r="E202" s="19">
        <v>12</v>
      </c>
    </row>
    <row r="203" spans="1:5" ht="18" customHeight="1" x14ac:dyDescent="0.2">
      <c r="B203" s="241" t="s">
        <v>42</v>
      </c>
      <c r="C203" s="242"/>
      <c r="D203" s="243"/>
      <c r="E203" s="122">
        <f>SUM(E202:E202)</f>
        <v>12</v>
      </c>
    </row>
    <row r="204" spans="1:5" s="23" customFormat="1" ht="18" customHeight="1" x14ac:dyDescent="0.2">
      <c r="B204" s="124" t="str">
        <f>ORÇAMENTO!B70</f>
        <v>6.3</v>
      </c>
      <c r="C204" s="120" t="str">
        <f>ORÇAMENTO!E70</f>
        <v>CURVA DE 90 GRAUS DE PVC RIGIDO DIAM. 1.1/2"</v>
      </c>
      <c r="D204" s="121" t="str">
        <f>ORÇAMENTO!G70</f>
        <v>Un</v>
      </c>
      <c r="E204" s="123" t="s">
        <v>149</v>
      </c>
    </row>
    <row r="205" spans="1:5" ht="18" customHeight="1" x14ac:dyDescent="0.2">
      <c r="B205" s="21"/>
      <c r="C205" s="18" t="s">
        <v>1772</v>
      </c>
      <c r="D205" s="22" t="s">
        <v>150</v>
      </c>
      <c r="E205" s="19">
        <v>3</v>
      </c>
    </row>
    <row r="206" spans="1:5" ht="18" customHeight="1" x14ac:dyDescent="0.2">
      <c r="B206" s="241" t="s">
        <v>42</v>
      </c>
      <c r="C206" s="242"/>
      <c r="D206" s="243"/>
      <c r="E206" s="122">
        <f>SUM(E205:E205)</f>
        <v>3</v>
      </c>
    </row>
    <row r="207" spans="1:5" s="23" customFormat="1" ht="18" customHeight="1" x14ac:dyDescent="0.2">
      <c r="B207" s="124" t="str">
        <f>ORÇAMENTO!B71</f>
        <v>6.4</v>
      </c>
      <c r="C207" s="120" t="str">
        <f>ORÇAMENTO!E71</f>
        <v>CABO FLEXÍVEL PVC (70° C), 0,6/1 KV, 1,5 MM2</v>
      </c>
      <c r="D207" s="121" t="str">
        <f>ORÇAMENTO!G71</f>
        <v>M</v>
      </c>
      <c r="E207" s="123" t="s">
        <v>149</v>
      </c>
    </row>
    <row r="208" spans="1:5" ht="18" customHeight="1" x14ac:dyDescent="0.2">
      <c r="B208" s="21"/>
      <c r="C208" s="18" t="s">
        <v>1774</v>
      </c>
      <c r="D208" s="22" t="s">
        <v>49</v>
      </c>
      <c r="E208" s="19">
        <v>80</v>
      </c>
    </row>
    <row r="209" spans="2:5" ht="18" customHeight="1" x14ac:dyDescent="0.2">
      <c r="B209" s="21"/>
      <c r="C209" s="18" t="s">
        <v>1773</v>
      </c>
      <c r="D209" s="22" t="s">
        <v>49</v>
      </c>
      <c r="E209" s="19">
        <v>80</v>
      </c>
    </row>
    <row r="210" spans="2:5" ht="18" customHeight="1" x14ac:dyDescent="0.2">
      <c r="B210" s="21"/>
      <c r="C210" s="18" t="s">
        <v>1775</v>
      </c>
      <c r="D210" s="22" t="s">
        <v>49</v>
      </c>
      <c r="E210" s="19">
        <v>25</v>
      </c>
    </row>
    <row r="211" spans="2:5" ht="18" customHeight="1" x14ac:dyDescent="0.2">
      <c r="B211" s="21"/>
      <c r="C211" s="18" t="s">
        <v>1776</v>
      </c>
      <c r="D211" s="22" t="s">
        <v>49</v>
      </c>
      <c r="E211" s="19">
        <v>40</v>
      </c>
    </row>
    <row r="212" spans="2:5" ht="18" customHeight="1" x14ac:dyDescent="0.2">
      <c r="B212" s="241" t="s">
        <v>42</v>
      </c>
      <c r="C212" s="242"/>
      <c r="D212" s="243"/>
      <c r="E212" s="122">
        <f>SUM(E208:E211)</f>
        <v>225</v>
      </c>
    </row>
    <row r="213" spans="2:5" s="23" customFormat="1" ht="18" customHeight="1" x14ac:dyDescent="0.2">
      <c r="B213" s="124" t="str">
        <f>ORÇAMENTO!B72</f>
        <v>6.5</v>
      </c>
      <c r="C213" s="120" t="str">
        <f>ORÇAMENTO!E72</f>
        <v>CABO FLEXÍVEL PVC (70° C), 0,6/1 KV, 2,5 MM2</v>
      </c>
      <c r="D213" s="121" t="str">
        <f>ORÇAMENTO!G72</f>
        <v>M</v>
      </c>
      <c r="E213" s="123" t="s">
        <v>149</v>
      </c>
    </row>
    <row r="214" spans="2:5" ht="18" customHeight="1" x14ac:dyDescent="0.2">
      <c r="B214" s="21"/>
      <c r="C214" s="18" t="s">
        <v>1774</v>
      </c>
      <c r="D214" s="22" t="s">
        <v>49</v>
      </c>
      <c r="E214" s="19">
        <v>30</v>
      </c>
    </row>
    <row r="215" spans="2:5" ht="18" customHeight="1" x14ac:dyDescent="0.2">
      <c r="B215" s="21"/>
      <c r="C215" s="18" t="s">
        <v>1773</v>
      </c>
      <c r="D215" s="22" t="s">
        <v>49</v>
      </c>
      <c r="E215" s="19">
        <v>30</v>
      </c>
    </row>
    <row r="216" spans="2:5" ht="18" customHeight="1" x14ac:dyDescent="0.2">
      <c r="B216" s="21"/>
      <c r="C216" s="18" t="s">
        <v>1775</v>
      </c>
      <c r="D216" s="22" t="s">
        <v>49</v>
      </c>
      <c r="E216" s="19">
        <v>1</v>
      </c>
    </row>
    <row r="217" spans="2:5" ht="18" customHeight="1" x14ac:dyDescent="0.2">
      <c r="B217" s="241" t="s">
        <v>42</v>
      </c>
      <c r="C217" s="242"/>
      <c r="D217" s="243"/>
      <c r="E217" s="122">
        <f>SUM(E214:E216)</f>
        <v>61</v>
      </c>
    </row>
    <row r="218" spans="2:5" s="23" customFormat="1" ht="18" customHeight="1" x14ac:dyDescent="0.2">
      <c r="B218" s="124" t="str">
        <f>ORÇAMENTO!B73</f>
        <v>6.6</v>
      </c>
      <c r="C218" s="120" t="str">
        <f>ORÇAMENTO!E73</f>
        <v>ELETRODUTO PVC FLEXÍVEL - MANGUEIRA CORRUGADA LEVE - DIAM. 25MM</v>
      </c>
      <c r="D218" s="121" t="str">
        <f>ORÇAMENTO!G73</f>
        <v>M</v>
      </c>
      <c r="E218" s="123" t="s">
        <v>149</v>
      </c>
    </row>
    <row r="219" spans="2:5" ht="18" customHeight="1" x14ac:dyDescent="0.2">
      <c r="B219" s="21"/>
      <c r="C219" s="18" t="s">
        <v>1772</v>
      </c>
      <c r="D219" s="22" t="s">
        <v>49</v>
      </c>
      <c r="E219" s="19">
        <v>110</v>
      </c>
    </row>
    <row r="220" spans="2:5" ht="18" customHeight="1" x14ac:dyDescent="0.2">
      <c r="B220" s="241" t="s">
        <v>42</v>
      </c>
      <c r="C220" s="242"/>
      <c r="D220" s="243"/>
      <c r="E220" s="122">
        <f>SUM(E219:E219)</f>
        <v>110</v>
      </c>
    </row>
    <row r="221" spans="2:5" s="23" customFormat="1" ht="18" customHeight="1" x14ac:dyDescent="0.2">
      <c r="B221" s="124" t="str">
        <f>ORÇAMENTO!B74</f>
        <v>6.7</v>
      </c>
      <c r="C221" s="120" t="str">
        <f>ORÇAMENTO!E74</f>
        <v>DISJUNTOR MONOPOLAR DE 35 A 50-A</v>
      </c>
      <c r="D221" s="121" t="str">
        <f>ORÇAMENTO!G74</f>
        <v>Un</v>
      </c>
      <c r="E221" s="123" t="s">
        <v>149</v>
      </c>
    </row>
    <row r="222" spans="2:5" ht="18" customHeight="1" x14ac:dyDescent="0.2">
      <c r="B222" s="21"/>
      <c r="C222" s="18" t="s">
        <v>1772</v>
      </c>
      <c r="D222" s="22" t="s">
        <v>150</v>
      </c>
      <c r="E222" s="19">
        <v>1</v>
      </c>
    </row>
    <row r="223" spans="2:5" ht="18" customHeight="1" x14ac:dyDescent="0.2">
      <c r="B223" s="241" t="s">
        <v>42</v>
      </c>
      <c r="C223" s="242"/>
      <c r="D223" s="243"/>
      <c r="E223" s="122">
        <f>SUM(E222:E222)</f>
        <v>1</v>
      </c>
    </row>
    <row r="224" spans="2:5" s="23" customFormat="1" ht="18" customHeight="1" x14ac:dyDescent="0.2">
      <c r="B224" s="124" t="str">
        <f>ORÇAMENTO!B75</f>
        <v>6.8</v>
      </c>
      <c r="C224" s="120" t="str">
        <f>ORÇAMENTO!E75</f>
        <v>DISJUNTOR MONOPOLAR DE 10 A 32-A</v>
      </c>
      <c r="D224" s="121" t="str">
        <f>ORÇAMENTO!G75</f>
        <v>Un</v>
      </c>
      <c r="E224" s="123" t="s">
        <v>149</v>
      </c>
    </row>
    <row r="225" spans="2:5" ht="18" customHeight="1" x14ac:dyDescent="0.2">
      <c r="B225" s="21"/>
      <c r="C225" s="18" t="s">
        <v>1772</v>
      </c>
      <c r="D225" s="22" t="s">
        <v>150</v>
      </c>
      <c r="E225" s="19">
        <v>1</v>
      </c>
    </row>
    <row r="226" spans="2:5" ht="18" customHeight="1" x14ac:dyDescent="0.2">
      <c r="B226" s="21"/>
      <c r="C226" s="18" t="s">
        <v>1772</v>
      </c>
      <c r="D226" s="22" t="s">
        <v>150</v>
      </c>
      <c r="E226" s="19">
        <v>1</v>
      </c>
    </row>
    <row r="227" spans="2:5" ht="18" customHeight="1" x14ac:dyDescent="0.2">
      <c r="B227" s="241" t="s">
        <v>42</v>
      </c>
      <c r="C227" s="242"/>
      <c r="D227" s="243"/>
      <c r="E227" s="122">
        <f>SUM(E225:E226)</f>
        <v>2</v>
      </c>
    </row>
    <row r="228" spans="2:5" s="23" customFormat="1" ht="18" customHeight="1" x14ac:dyDescent="0.2">
      <c r="B228" s="124" t="str">
        <f>ORÇAMENTO!B76</f>
        <v>6.9</v>
      </c>
      <c r="C228" s="120" t="str">
        <f>ORÇAMENTO!E76</f>
        <v>DISPOSITIVO DE PROTEÇÃO CONTRA SURTOS (D.P.S.) 275V DE 8 A 40KA</v>
      </c>
      <c r="D228" s="121" t="str">
        <f>ORÇAMENTO!G76</f>
        <v>Un</v>
      </c>
      <c r="E228" s="123" t="s">
        <v>149</v>
      </c>
    </row>
    <row r="229" spans="2:5" ht="18" customHeight="1" x14ac:dyDescent="0.2">
      <c r="B229" s="21"/>
      <c r="C229" s="18" t="s">
        <v>1772</v>
      </c>
      <c r="D229" s="22" t="s">
        <v>150</v>
      </c>
      <c r="E229" s="19">
        <v>1</v>
      </c>
    </row>
    <row r="230" spans="2:5" ht="18" customHeight="1" x14ac:dyDescent="0.2">
      <c r="B230" s="241" t="s">
        <v>42</v>
      </c>
      <c r="C230" s="242"/>
      <c r="D230" s="243"/>
      <c r="E230" s="122">
        <f>SUM(E229:E229)</f>
        <v>1</v>
      </c>
    </row>
    <row r="231" spans="2:5" s="23" customFormat="1" ht="18" customHeight="1" x14ac:dyDescent="0.2">
      <c r="B231" s="124" t="str">
        <f>ORÇAMENTO!B77</f>
        <v>6.10</v>
      </c>
      <c r="C231" s="120" t="str">
        <f>ORÇAMENTO!E77</f>
        <v>INTERRUPTOR DIFERENCIAL RESIDUAL (D.R.) BIPOLAR DE 40A-30mA</v>
      </c>
      <c r="D231" s="121" t="str">
        <f>ORÇAMENTO!G77</f>
        <v>Un</v>
      </c>
      <c r="E231" s="123" t="s">
        <v>149</v>
      </c>
    </row>
    <row r="232" spans="2:5" ht="18" customHeight="1" x14ac:dyDescent="0.2">
      <c r="B232" s="21"/>
      <c r="C232" s="18" t="s">
        <v>1772</v>
      </c>
      <c r="D232" s="22" t="s">
        <v>150</v>
      </c>
      <c r="E232" s="19">
        <v>1</v>
      </c>
    </row>
    <row r="233" spans="2:5" ht="18" customHeight="1" x14ac:dyDescent="0.2">
      <c r="B233" s="241" t="s">
        <v>42</v>
      </c>
      <c r="C233" s="242"/>
      <c r="D233" s="243"/>
      <c r="E233" s="122">
        <f>SUM(E232:E232)</f>
        <v>1</v>
      </c>
    </row>
    <row r="234" spans="2:5" s="23" customFormat="1" ht="18" customHeight="1" x14ac:dyDescent="0.2">
      <c r="B234" s="124" t="str">
        <f>ORÇAMENTO!B78</f>
        <v>6.11</v>
      </c>
      <c r="C234" s="120" t="str">
        <f>ORÇAMENTO!E78</f>
        <v>LUMINÁRIA DE SOBREPOR USO AO TEMPO (TARTARUGA) - BASE E-27</v>
      </c>
      <c r="D234" s="121" t="str">
        <f>ORÇAMENTO!G78</f>
        <v>Un</v>
      </c>
      <c r="E234" s="123" t="s">
        <v>149</v>
      </c>
    </row>
    <row r="235" spans="2:5" ht="18" customHeight="1" x14ac:dyDescent="0.2">
      <c r="B235" s="21"/>
      <c r="C235" s="18" t="s">
        <v>1772</v>
      </c>
      <c r="D235" s="22" t="s">
        <v>150</v>
      </c>
      <c r="E235" s="19">
        <v>10</v>
      </c>
    </row>
    <row r="236" spans="2:5" ht="18" customHeight="1" x14ac:dyDescent="0.2">
      <c r="B236" s="241" t="s">
        <v>42</v>
      </c>
      <c r="C236" s="242"/>
      <c r="D236" s="243"/>
      <c r="E236" s="122">
        <f>SUM(E235:E235)</f>
        <v>10</v>
      </c>
    </row>
    <row r="237" spans="2:5" s="23" customFormat="1" ht="18" customHeight="1" x14ac:dyDescent="0.2">
      <c r="B237" s="124" t="str">
        <f>ORÇAMENTO!B79</f>
        <v>6.12</v>
      </c>
      <c r="C237" s="120" t="str">
        <f>ORÇAMENTO!E79</f>
        <v>LÂMPADA BULBO LED, BASE E27, BIVOLT 17/20 W, 1500 A 1900 LUMENS, LUZ BRANCA</v>
      </c>
      <c r="D237" s="121" t="str">
        <f>ORÇAMENTO!G79</f>
        <v>un</v>
      </c>
      <c r="E237" s="123" t="s">
        <v>149</v>
      </c>
    </row>
    <row r="238" spans="2:5" ht="18" customHeight="1" x14ac:dyDescent="0.2">
      <c r="B238" s="21"/>
      <c r="C238" s="18" t="s">
        <v>1772</v>
      </c>
      <c r="D238" s="22" t="s">
        <v>150</v>
      </c>
      <c r="E238" s="19">
        <v>5</v>
      </c>
    </row>
    <row r="239" spans="2:5" ht="18" customHeight="1" x14ac:dyDescent="0.2">
      <c r="B239" s="241" t="s">
        <v>42</v>
      </c>
      <c r="C239" s="242"/>
      <c r="D239" s="243"/>
      <c r="E239" s="122">
        <f>SUM(E238:E238)</f>
        <v>5</v>
      </c>
    </row>
    <row r="240" spans="2:5" s="23" customFormat="1" ht="18" customHeight="1" x14ac:dyDescent="0.2">
      <c r="B240" s="124" t="str">
        <f>ORÇAMENTO!B80</f>
        <v>6.13</v>
      </c>
      <c r="C240" s="120" t="str">
        <f>ORÇAMENTO!E80</f>
        <v>LÂMPADA BULBO LED, BASE E27, BIVOLT 30 W, 2400 A 3000 LUMENS, LUZ BRANCA</v>
      </c>
      <c r="D240" s="121" t="str">
        <f>ORÇAMENTO!G80</f>
        <v>un</v>
      </c>
      <c r="E240" s="123" t="s">
        <v>149</v>
      </c>
    </row>
    <row r="241" spans="1:5" ht="18" customHeight="1" x14ac:dyDescent="0.2">
      <c r="B241" s="21"/>
      <c r="C241" s="18" t="s">
        <v>1772</v>
      </c>
      <c r="D241" s="22" t="s">
        <v>150</v>
      </c>
      <c r="E241" s="19">
        <v>5</v>
      </c>
    </row>
    <row r="242" spans="1:5" ht="18" customHeight="1" x14ac:dyDescent="0.2">
      <c r="B242" s="241" t="s">
        <v>42</v>
      </c>
      <c r="C242" s="242"/>
      <c r="D242" s="243"/>
      <c r="E242" s="122">
        <f>SUM(E241:E241)</f>
        <v>5</v>
      </c>
    </row>
    <row r="243" spans="1:5" s="23" customFormat="1" ht="18" customHeight="1" x14ac:dyDescent="0.2">
      <c r="B243" s="124" t="str">
        <f>ORÇAMENTO!B81</f>
        <v>6.14</v>
      </c>
      <c r="C243" s="120" t="str">
        <f>ORÇAMENTO!E81</f>
        <v>INTERRUPTOR SIMPLES 1 SEÇÃO E 1 TOMADA HEXAGONAL 2P + T - 10A CONJUGADOS</v>
      </c>
      <c r="D243" s="121" t="str">
        <f>ORÇAMENTO!G81</f>
        <v>Un</v>
      </c>
      <c r="E243" s="123" t="s">
        <v>149</v>
      </c>
    </row>
    <row r="244" spans="1:5" ht="18" customHeight="1" x14ac:dyDescent="0.2">
      <c r="B244" s="21"/>
      <c r="C244" s="18" t="s">
        <v>1772</v>
      </c>
      <c r="D244" s="22" t="s">
        <v>150</v>
      </c>
      <c r="E244" s="19"/>
    </row>
    <row r="245" spans="1:5" ht="18" customHeight="1" x14ac:dyDescent="0.2">
      <c r="B245" s="241" t="s">
        <v>42</v>
      </c>
      <c r="C245" s="242"/>
      <c r="D245" s="243"/>
      <c r="E245" s="122">
        <f>SUM(E244:E244)</f>
        <v>0</v>
      </c>
    </row>
    <row r="246" spans="1:5" s="23" customFormat="1" ht="18" customHeight="1" x14ac:dyDescent="0.2">
      <c r="B246" s="124" t="str">
        <f>ORÇAMENTO!B82</f>
        <v>6.15</v>
      </c>
      <c r="C246" s="120" t="str">
        <f>ORÇAMENTO!E82</f>
        <v>CABO DE COBRE NU 10 MM2 (11,11 M/KG)</v>
      </c>
      <c r="D246" s="121" t="str">
        <f>ORÇAMENTO!G82</f>
        <v>M</v>
      </c>
      <c r="E246" s="123" t="s">
        <v>149</v>
      </c>
    </row>
    <row r="247" spans="1:5" ht="18" customHeight="1" x14ac:dyDescent="0.2">
      <c r="B247" s="21"/>
      <c r="C247" s="18" t="s">
        <v>1772</v>
      </c>
      <c r="D247" s="22" t="s">
        <v>150</v>
      </c>
      <c r="E247" s="19"/>
    </row>
    <row r="248" spans="1:5" ht="18" customHeight="1" x14ac:dyDescent="0.2">
      <c r="B248" s="241" t="s">
        <v>42</v>
      </c>
      <c r="C248" s="242"/>
      <c r="D248" s="243"/>
      <c r="E248" s="122">
        <f>SUM(E247:E247)</f>
        <v>0</v>
      </c>
    </row>
    <row r="249" spans="1:5" s="23" customFormat="1" ht="18" customHeight="1" x14ac:dyDescent="0.2">
      <c r="B249" s="124" t="str">
        <f>ORÇAMENTO!B83</f>
        <v>6.16</v>
      </c>
      <c r="C249" s="120" t="str">
        <f>ORÇAMENTO!E83</f>
        <v>CONDULETE MULTIPLO DE PVC COM 01 SAÍDA 3/4" (TIPO B OU E) SEM TAMPA</v>
      </c>
      <c r="D249" s="121" t="str">
        <f>ORÇAMENTO!G83</f>
        <v>un</v>
      </c>
      <c r="E249" s="123" t="s">
        <v>149</v>
      </c>
    </row>
    <row r="250" spans="1:5" ht="18" customHeight="1" x14ac:dyDescent="0.2">
      <c r="B250" s="21"/>
      <c r="C250" s="18" t="s">
        <v>1772</v>
      </c>
      <c r="D250" s="22" t="s">
        <v>150</v>
      </c>
      <c r="E250" s="19"/>
    </row>
    <row r="251" spans="1:5" ht="18" customHeight="1" x14ac:dyDescent="0.2">
      <c r="B251" s="241" t="s">
        <v>42</v>
      </c>
      <c r="C251" s="242"/>
      <c r="D251" s="243"/>
      <c r="E251" s="122">
        <f>SUM(E250:E250)</f>
        <v>0</v>
      </c>
    </row>
    <row r="252" spans="1:5" s="23" customFormat="1" ht="18" customHeight="1" x14ac:dyDescent="0.2">
      <c r="B252" s="124" t="str">
        <f>ORÇAMENTO!B84</f>
        <v>6.17</v>
      </c>
      <c r="C252" s="120" t="str">
        <f>ORÇAMENTO!E84</f>
        <v>QUADRO DE DISTRIBUIÇÃO DE EMBUTIR EM PVC CB 12E - 80A</v>
      </c>
      <c r="D252" s="121" t="str">
        <f>ORÇAMENTO!G84</f>
        <v>Un</v>
      </c>
      <c r="E252" s="123" t="s">
        <v>149</v>
      </c>
    </row>
    <row r="253" spans="1:5" ht="18" customHeight="1" x14ac:dyDescent="0.2">
      <c r="B253" s="21"/>
      <c r="C253" s="18" t="s">
        <v>1772</v>
      </c>
      <c r="D253" s="22" t="s">
        <v>150</v>
      </c>
      <c r="E253" s="19"/>
    </row>
    <row r="254" spans="1:5" ht="18" customHeight="1" x14ac:dyDescent="0.2">
      <c r="B254" s="241" t="s">
        <v>42</v>
      </c>
      <c r="C254" s="242"/>
      <c r="D254" s="243"/>
      <c r="E254" s="122">
        <f>SUM(E253:E253)</f>
        <v>0</v>
      </c>
    </row>
    <row r="255" spans="1:5" ht="18" customHeight="1" x14ac:dyDescent="0.2">
      <c r="A255" s="64"/>
      <c r="B255" s="115">
        <f>ORÇAMENTO!B87</f>
        <v>7</v>
      </c>
      <c r="C255" s="116" t="str">
        <f>ORÇAMENTO!E87</f>
        <v>INSTALAÇÕES HIDROSSANITÁRIAS</v>
      </c>
      <c r="D255" s="117"/>
      <c r="E255" s="115"/>
    </row>
    <row r="256" spans="1:5" ht="18" customHeight="1" x14ac:dyDescent="0.2">
      <c r="B256" s="112" t="s">
        <v>1</v>
      </c>
      <c r="C256" s="119" t="s">
        <v>30</v>
      </c>
      <c r="D256" s="119" t="s">
        <v>31</v>
      </c>
      <c r="E256" s="119" t="s">
        <v>32</v>
      </c>
    </row>
    <row r="257" spans="2:5" s="23" customFormat="1" ht="18" customHeight="1" x14ac:dyDescent="0.2">
      <c r="B257" s="124" t="str">
        <f>ORÇAMENTO!B88</f>
        <v>7.1</v>
      </c>
      <c r="C257" s="120" t="str">
        <f>ORÇAMENTO!E88</f>
        <v>REGISTRO DE GAVETA BRUTO DIAMETRO 1"</v>
      </c>
      <c r="D257" s="121" t="str">
        <f>ORÇAMENTO!G88</f>
        <v>Un</v>
      </c>
      <c r="E257" s="123" t="s">
        <v>149</v>
      </c>
    </row>
    <row r="258" spans="2:5" ht="18" customHeight="1" x14ac:dyDescent="0.2">
      <c r="B258" s="21"/>
      <c r="C258" s="18" t="s">
        <v>1765</v>
      </c>
      <c r="D258" s="22" t="s">
        <v>150</v>
      </c>
      <c r="E258" s="19">
        <v>1</v>
      </c>
    </row>
    <row r="259" spans="2:5" ht="18" customHeight="1" x14ac:dyDescent="0.2">
      <c r="B259" s="241" t="s">
        <v>42</v>
      </c>
      <c r="C259" s="242"/>
      <c r="D259" s="243"/>
      <c r="E259" s="122">
        <f>SUM(E258:E258)</f>
        <v>1</v>
      </c>
    </row>
    <row r="260" spans="2:5" s="23" customFormat="1" ht="18" customHeight="1" x14ac:dyDescent="0.2">
      <c r="B260" s="124" t="str">
        <f>ORÇAMENTO!B89</f>
        <v>7.2</v>
      </c>
      <c r="C260" s="120" t="str">
        <f>ORÇAMENTO!E89</f>
        <v>TORNEIRA DE PAREDE PARA TANQUE COM AREJADOR DIÂMETRO DE 1/2" E 3/4"</v>
      </c>
      <c r="D260" s="121" t="str">
        <f>ORÇAMENTO!G89</f>
        <v>Un</v>
      </c>
      <c r="E260" s="123" t="s">
        <v>149</v>
      </c>
    </row>
    <row r="261" spans="2:5" ht="18" customHeight="1" x14ac:dyDescent="0.2">
      <c r="B261" s="21"/>
      <c r="C261" s="18" t="s">
        <v>1765</v>
      </c>
      <c r="D261" s="22" t="s">
        <v>150</v>
      </c>
      <c r="E261" s="19">
        <v>4</v>
      </c>
    </row>
    <row r="262" spans="2:5" ht="18" customHeight="1" x14ac:dyDescent="0.2">
      <c r="B262" s="241" t="s">
        <v>42</v>
      </c>
      <c r="C262" s="242"/>
      <c r="D262" s="243"/>
      <c r="E262" s="122">
        <f>SUM(E261:E261)</f>
        <v>4</v>
      </c>
    </row>
    <row r="263" spans="2:5" s="23" customFormat="1" ht="18" customHeight="1" x14ac:dyDescent="0.2">
      <c r="B263" s="124" t="str">
        <f>ORÇAMENTO!B90</f>
        <v>7.3</v>
      </c>
      <c r="C263" s="120" t="str">
        <f>ORÇAMENTO!E90</f>
        <v>JOELHO 90 GRAUS SOLDAVEL DIAMETRO 25 MM</v>
      </c>
      <c r="D263" s="121" t="str">
        <f>ORÇAMENTO!G90</f>
        <v>Un</v>
      </c>
      <c r="E263" s="123" t="s">
        <v>149</v>
      </c>
    </row>
    <row r="264" spans="2:5" ht="18" customHeight="1" x14ac:dyDescent="0.2">
      <c r="B264" s="21"/>
      <c r="C264" s="18" t="s">
        <v>151</v>
      </c>
      <c r="D264" s="22" t="s">
        <v>150</v>
      </c>
      <c r="E264" s="19">
        <v>4</v>
      </c>
    </row>
    <row r="265" spans="2:5" ht="18" customHeight="1" x14ac:dyDescent="0.2">
      <c r="B265" s="241" t="s">
        <v>42</v>
      </c>
      <c r="C265" s="242"/>
      <c r="D265" s="243"/>
      <c r="E265" s="122">
        <f>SUM(E264:E264)</f>
        <v>4</v>
      </c>
    </row>
    <row r="266" spans="2:5" s="23" customFormat="1" ht="18" customHeight="1" x14ac:dyDescent="0.2">
      <c r="B266" s="124" t="str">
        <f>ORÇAMENTO!B91</f>
        <v>7.4</v>
      </c>
      <c r="C266" s="120" t="str">
        <f>ORÇAMENTO!E91</f>
        <v>JOELHO 90 GRAUS SOLDAVEL COM BUCHA DE LATAO 25 X 3/4"</v>
      </c>
      <c r="D266" s="121" t="str">
        <f>ORÇAMENTO!G91</f>
        <v>Un</v>
      </c>
      <c r="E266" s="123" t="s">
        <v>149</v>
      </c>
    </row>
    <row r="267" spans="2:5" ht="18" customHeight="1" x14ac:dyDescent="0.2">
      <c r="B267" s="21"/>
      <c r="C267" s="18" t="s">
        <v>1765</v>
      </c>
      <c r="D267" s="22" t="s">
        <v>150</v>
      </c>
      <c r="E267" s="19">
        <v>1</v>
      </c>
    </row>
    <row r="268" spans="2:5" ht="18" customHeight="1" x14ac:dyDescent="0.2">
      <c r="B268" s="241" t="s">
        <v>42</v>
      </c>
      <c r="C268" s="242"/>
      <c r="D268" s="243"/>
      <c r="E268" s="122">
        <f>SUM(E267:E267)</f>
        <v>1</v>
      </c>
    </row>
    <row r="269" spans="2:5" s="23" customFormat="1" ht="18" customHeight="1" x14ac:dyDescent="0.2">
      <c r="B269" s="124" t="str">
        <f>ORÇAMENTO!B92</f>
        <v>7.5</v>
      </c>
      <c r="C269" s="120" t="str">
        <f>ORÇAMENTO!E92</f>
        <v>TE 90 GRAUS SOLDAVEL COM BUCHA DE LATAO NA BOLSA CENTRAL 25X25X3/4"</v>
      </c>
      <c r="D269" s="121" t="str">
        <f>ORÇAMENTO!G92</f>
        <v>Un</v>
      </c>
      <c r="E269" s="123" t="s">
        <v>149</v>
      </c>
    </row>
    <row r="270" spans="2:5" ht="18" customHeight="1" x14ac:dyDescent="0.2">
      <c r="B270" s="21"/>
      <c r="C270" s="18" t="s">
        <v>1765</v>
      </c>
      <c r="D270" s="22" t="s">
        <v>150</v>
      </c>
      <c r="E270" s="19">
        <v>3</v>
      </c>
    </row>
    <row r="271" spans="2:5" ht="18" customHeight="1" x14ac:dyDescent="0.2">
      <c r="B271" s="241" t="s">
        <v>42</v>
      </c>
      <c r="C271" s="242"/>
      <c r="D271" s="243"/>
      <c r="E271" s="122">
        <f>SUM(E270:E270)</f>
        <v>3</v>
      </c>
    </row>
    <row r="272" spans="2:5" s="23" customFormat="1" ht="18" customHeight="1" x14ac:dyDescent="0.2">
      <c r="B272" s="124" t="str">
        <f>ORÇAMENTO!B93</f>
        <v>7.6</v>
      </c>
      <c r="C272" s="120" t="str">
        <f>ORÇAMENTO!E93</f>
        <v>TUBO SOLDAVEL PVC MARROM DIAM. 25 MM</v>
      </c>
      <c r="D272" s="121" t="str">
        <f>ORÇAMENTO!G93</f>
        <v>M</v>
      </c>
      <c r="E272" s="123" t="s">
        <v>149</v>
      </c>
    </row>
    <row r="273" spans="2:5" ht="18" customHeight="1" x14ac:dyDescent="0.2">
      <c r="B273" s="21"/>
      <c r="C273" s="18" t="s">
        <v>1765</v>
      </c>
      <c r="D273" s="22" t="s">
        <v>150</v>
      </c>
      <c r="E273" s="19">
        <v>18</v>
      </c>
    </row>
    <row r="274" spans="2:5" ht="18" customHeight="1" x14ac:dyDescent="0.2">
      <c r="B274" s="241" t="s">
        <v>42</v>
      </c>
      <c r="C274" s="242"/>
      <c r="D274" s="243"/>
      <c r="E274" s="122">
        <f>SUM(E273:E273)</f>
        <v>18</v>
      </c>
    </row>
    <row r="275" spans="2:5" s="23" customFormat="1" ht="18" customHeight="1" x14ac:dyDescent="0.2">
      <c r="B275" s="124" t="str">
        <f>ORÇAMENTO!B94</f>
        <v>7.7</v>
      </c>
      <c r="C275" s="120" t="str">
        <f>ORÇAMENTO!E94</f>
        <v>RALO HEMISFÉRICO, TIPO ABACAXI, DIÂMETRO DE 100MM, EXCLUSIVE CONDUTOR DE ÁGUA PLUVIAL</v>
      </c>
      <c r="D275" s="121" t="str">
        <f>ORÇAMENTO!G94</f>
        <v>Un</v>
      </c>
      <c r="E275" s="123" t="s">
        <v>149</v>
      </c>
    </row>
    <row r="276" spans="2:5" ht="18" customHeight="1" x14ac:dyDescent="0.2">
      <c r="B276" s="21"/>
      <c r="C276" s="18" t="s">
        <v>1765</v>
      </c>
      <c r="D276" s="22" t="s">
        <v>150</v>
      </c>
      <c r="E276" s="19">
        <v>1</v>
      </c>
    </row>
    <row r="277" spans="2:5" ht="18" customHeight="1" x14ac:dyDescent="0.2">
      <c r="B277" s="241" t="s">
        <v>42</v>
      </c>
      <c r="C277" s="242"/>
      <c r="D277" s="243"/>
      <c r="E277" s="122">
        <f>SUM(E276:E276)</f>
        <v>1</v>
      </c>
    </row>
    <row r="278" spans="2:5" s="23" customFormat="1" ht="18" customHeight="1" x14ac:dyDescent="0.2">
      <c r="B278" s="124" t="str">
        <f>ORÇAMENTO!B95</f>
        <v>7.8</v>
      </c>
      <c r="C278" s="120" t="str">
        <f>ORÇAMENTO!E95</f>
        <v>CORPO RALO SIFONADO CILINDRICO 100 X 40</v>
      </c>
      <c r="D278" s="121" t="str">
        <f>ORÇAMENTO!G95</f>
        <v>Un</v>
      </c>
      <c r="E278" s="123" t="s">
        <v>149</v>
      </c>
    </row>
    <row r="279" spans="2:5" ht="18" customHeight="1" x14ac:dyDescent="0.2">
      <c r="B279" s="21"/>
      <c r="C279" s="18" t="s">
        <v>1765</v>
      </c>
      <c r="D279" s="22" t="s">
        <v>150</v>
      </c>
      <c r="E279" s="19">
        <v>2</v>
      </c>
    </row>
    <row r="280" spans="2:5" ht="18" customHeight="1" x14ac:dyDescent="0.2">
      <c r="B280" s="241" t="s">
        <v>42</v>
      </c>
      <c r="C280" s="242"/>
      <c r="D280" s="243"/>
      <c r="E280" s="122">
        <f>SUM(E279:E279)</f>
        <v>2</v>
      </c>
    </row>
    <row r="281" spans="2:5" s="23" customFormat="1" ht="18" customHeight="1" x14ac:dyDescent="0.2">
      <c r="B281" s="124" t="str">
        <f>ORÇAMENTO!B96</f>
        <v>7.9</v>
      </c>
      <c r="C281" s="120" t="str">
        <f>ORÇAMENTO!E96</f>
        <v>GRELHA QUADRADA ACO INOX ROTATIVO DIAM.150 MM</v>
      </c>
      <c r="D281" s="121" t="str">
        <f>ORÇAMENTO!G96</f>
        <v>Un</v>
      </c>
      <c r="E281" s="123" t="s">
        <v>149</v>
      </c>
    </row>
    <row r="282" spans="2:5" ht="18" customHeight="1" x14ac:dyDescent="0.2">
      <c r="B282" s="21"/>
      <c r="C282" s="18" t="s">
        <v>1765</v>
      </c>
      <c r="D282" s="22" t="s">
        <v>150</v>
      </c>
      <c r="E282" s="19">
        <v>3</v>
      </c>
    </row>
    <row r="283" spans="2:5" ht="18" customHeight="1" x14ac:dyDescent="0.2">
      <c r="B283" s="241" t="s">
        <v>42</v>
      </c>
      <c r="C283" s="242"/>
      <c r="D283" s="243"/>
      <c r="E283" s="122">
        <f>SUM(E282:E282)</f>
        <v>3</v>
      </c>
    </row>
    <row r="284" spans="2:5" s="23" customFormat="1" ht="18" customHeight="1" x14ac:dyDescent="0.2">
      <c r="B284" s="124" t="str">
        <f>ORÇAMENTO!B97</f>
        <v>7.10</v>
      </c>
      <c r="C284" s="120" t="str">
        <f>ORÇAMENTO!E97</f>
        <v>JUNCAO SIMPLES DIAMETRO 75 X 75 MM (ESGOTO)</v>
      </c>
      <c r="D284" s="121" t="str">
        <f>ORÇAMENTO!G97</f>
        <v>Un</v>
      </c>
      <c r="E284" s="123" t="s">
        <v>149</v>
      </c>
    </row>
    <row r="285" spans="2:5" ht="18" customHeight="1" x14ac:dyDescent="0.2">
      <c r="B285" s="21"/>
      <c r="C285" s="18" t="s">
        <v>1765</v>
      </c>
      <c r="D285" s="22" t="s">
        <v>150</v>
      </c>
      <c r="E285" s="19">
        <v>1</v>
      </c>
    </row>
    <row r="286" spans="2:5" ht="18" customHeight="1" x14ac:dyDescent="0.2">
      <c r="B286" s="241" t="s">
        <v>42</v>
      </c>
      <c r="C286" s="242"/>
      <c r="D286" s="243"/>
      <c r="E286" s="122">
        <f>SUM(E285:E285)</f>
        <v>1</v>
      </c>
    </row>
    <row r="287" spans="2:5" s="23" customFormat="1" ht="18" customHeight="1" x14ac:dyDescent="0.2">
      <c r="B287" s="124" t="str">
        <f>ORÇAMENTO!B98</f>
        <v>7.11</v>
      </c>
      <c r="C287" s="120" t="str">
        <f>ORÇAMENTO!E98</f>
        <v>JOELHO 45 GRAUS SOLDAVEL 75 MM</v>
      </c>
      <c r="D287" s="121" t="str">
        <f>ORÇAMENTO!G98</f>
        <v>Un</v>
      </c>
      <c r="E287" s="123" t="s">
        <v>149</v>
      </c>
    </row>
    <row r="288" spans="2:5" ht="18" customHeight="1" x14ac:dyDescent="0.2">
      <c r="B288" s="21"/>
      <c r="C288" s="18" t="s">
        <v>1765</v>
      </c>
      <c r="D288" s="22" t="s">
        <v>16</v>
      </c>
      <c r="E288" s="19">
        <v>1</v>
      </c>
    </row>
    <row r="289" spans="1:5" ht="18" customHeight="1" x14ac:dyDescent="0.2">
      <c r="B289" s="241" t="s">
        <v>42</v>
      </c>
      <c r="C289" s="242"/>
      <c r="D289" s="243"/>
      <c r="E289" s="122">
        <f>SUM(E288:E288)</f>
        <v>1</v>
      </c>
    </row>
    <row r="290" spans="1:5" s="23" customFormat="1" ht="18" customHeight="1" x14ac:dyDescent="0.2">
      <c r="B290" s="124" t="str">
        <f>ORÇAMENTO!B99</f>
        <v>7.12</v>
      </c>
      <c r="C290" s="120" t="str">
        <f>ORÇAMENTO!E99</f>
        <v>JOELHO 90 GRAUS SOLDAVEL DIAMETRO 75 mm</v>
      </c>
      <c r="D290" s="121" t="str">
        <f>ORÇAMENTO!G99</f>
        <v>Un</v>
      </c>
      <c r="E290" s="123" t="s">
        <v>149</v>
      </c>
    </row>
    <row r="291" spans="1:5" ht="18" customHeight="1" x14ac:dyDescent="0.2">
      <c r="B291" s="21"/>
      <c r="C291" s="18" t="s">
        <v>1765</v>
      </c>
      <c r="D291" s="22" t="s">
        <v>150</v>
      </c>
      <c r="E291" s="19">
        <v>1</v>
      </c>
    </row>
    <row r="292" spans="1:5" ht="18" customHeight="1" x14ac:dyDescent="0.2">
      <c r="B292" s="241" t="s">
        <v>42</v>
      </c>
      <c r="C292" s="242"/>
      <c r="D292" s="243"/>
      <c r="E292" s="122">
        <f>SUM(E291:E291)</f>
        <v>1</v>
      </c>
    </row>
    <row r="293" spans="1:5" s="23" customFormat="1" ht="33" customHeight="1" x14ac:dyDescent="0.2">
      <c r="B293" s="124" t="str">
        <f>ORÇAMENTO!B100</f>
        <v>7.13</v>
      </c>
      <c r="C293" s="120" t="str">
        <f>ORÇAMENTO!E100</f>
        <v>JOELHO 90 GRAUS, PVC, SERIE R, ÁGUA PLUVIAL, DN 100 MM, JUNTA ELÁSTICA, FORNECIDO E INSTALADO EM CONDUTORES VERTICAIS DE ÁGUAS PLUVIAIS. AF_06/2022</v>
      </c>
      <c r="D293" s="121" t="str">
        <f>ORÇAMENTO!G100</f>
        <v>Un</v>
      </c>
      <c r="E293" s="123" t="s">
        <v>149</v>
      </c>
    </row>
    <row r="294" spans="1:5" ht="18" customHeight="1" x14ac:dyDescent="0.2">
      <c r="B294" s="21"/>
      <c r="C294" s="18" t="s">
        <v>1765</v>
      </c>
      <c r="D294" s="22" t="s">
        <v>150</v>
      </c>
      <c r="E294" s="19">
        <v>1</v>
      </c>
    </row>
    <row r="295" spans="1:5" ht="18" customHeight="1" x14ac:dyDescent="0.2">
      <c r="B295" s="241" t="s">
        <v>42</v>
      </c>
      <c r="C295" s="242"/>
      <c r="D295" s="243"/>
      <c r="E295" s="122">
        <f>SUM(E294:E294)</f>
        <v>1</v>
      </c>
    </row>
    <row r="296" spans="1:5" s="23" customFormat="1" ht="18" customHeight="1" x14ac:dyDescent="0.2">
      <c r="B296" s="124" t="str">
        <f>ORÇAMENTO!B101</f>
        <v>7.14</v>
      </c>
      <c r="C296" s="120" t="str">
        <f>ORÇAMENTO!E101</f>
        <v>TUBO SOLDAVEL PARA ESGOTO DIAMETRO 100 MM</v>
      </c>
      <c r="D296" s="121" t="str">
        <f>ORÇAMENTO!G101</f>
        <v>m</v>
      </c>
      <c r="E296" s="123" t="s">
        <v>149</v>
      </c>
    </row>
    <row r="297" spans="1:5" ht="18" customHeight="1" x14ac:dyDescent="0.2">
      <c r="B297" s="21"/>
      <c r="C297" s="18" t="s">
        <v>1765</v>
      </c>
      <c r="D297" s="22" t="s">
        <v>49</v>
      </c>
      <c r="E297" s="19">
        <v>9</v>
      </c>
    </row>
    <row r="298" spans="1:5" ht="18" customHeight="1" x14ac:dyDescent="0.2">
      <c r="B298" s="241" t="s">
        <v>42</v>
      </c>
      <c r="C298" s="242"/>
      <c r="D298" s="243"/>
      <c r="E298" s="122">
        <f>SUM(E297:E297)</f>
        <v>9</v>
      </c>
    </row>
    <row r="299" spans="1:5" s="23" customFormat="1" ht="18" customHeight="1" x14ac:dyDescent="0.2">
      <c r="B299" s="124" t="str">
        <f>ORÇAMENTO!B102</f>
        <v>7.15</v>
      </c>
      <c r="C299" s="120" t="str">
        <f>ORÇAMENTO!E102</f>
        <v>TUBO SOLDAVEL PARA ESGOTO DIAMETRO 50 MM</v>
      </c>
      <c r="D299" s="121" t="str">
        <f>ORÇAMENTO!G102</f>
        <v>m</v>
      </c>
      <c r="E299" s="123" t="s">
        <v>149</v>
      </c>
    </row>
    <row r="300" spans="1:5" ht="18" customHeight="1" x14ac:dyDescent="0.2">
      <c r="B300" s="21"/>
      <c r="C300" s="18" t="s">
        <v>1765</v>
      </c>
      <c r="D300" s="22" t="s">
        <v>49</v>
      </c>
      <c r="E300" s="19">
        <v>12</v>
      </c>
    </row>
    <row r="301" spans="1:5" ht="18" customHeight="1" x14ac:dyDescent="0.2">
      <c r="B301" s="241" t="s">
        <v>42</v>
      </c>
      <c r="C301" s="242"/>
      <c r="D301" s="243"/>
      <c r="E301" s="122">
        <f>SUM(E300:E300)</f>
        <v>12</v>
      </c>
    </row>
    <row r="302" spans="1:5" ht="18" customHeight="1" x14ac:dyDescent="0.2">
      <c r="A302" s="64"/>
      <c r="B302" s="115">
        <f>ORÇAMENTO!B105</f>
        <v>8</v>
      </c>
      <c r="C302" s="116" t="str">
        <f>ORÇAMENTO!E105</f>
        <v>ALVENARIAS E DIVISÓRIAS</v>
      </c>
      <c r="D302" s="117"/>
      <c r="E302" s="115"/>
    </row>
    <row r="303" spans="1:5" ht="18" customHeight="1" x14ac:dyDescent="0.2">
      <c r="B303" s="112" t="s">
        <v>1</v>
      </c>
      <c r="C303" s="119" t="s">
        <v>30</v>
      </c>
      <c r="D303" s="119" t="s">
        <v>31</v>
      </c>
      <c r="E303" s="119" t="s">
        <v>32</v>
      </c>
    </row>
    <row r="304" spans="1:5" s="23" customFormat="1" ht="18" customHeight="1" x14ac:dyDescent="0.2">
      <c r="B304" s="124" t="str">
        <f>ORÇAMENTO!B106</f>
        <v>8.1</v>
      </c>
      <c r="C304" s="120" t="str">
        <f>ORÇAMENTO!E106</f>
        <v>ALVENARIA DE TIJOLO FURADO 1/2 VEZ 14X19X39 CM - ARG. (1CI : 2CH : 8ARML)</v>
      </c>
      <c r="D304" s="121" t="str">
        <f>ORÇAMENTO!G106</f>
        <v>m2</v>
      </c>
      <c r="E304" s="123" t="s">
        <v>149</v>
      </c>
    </row>
    <row r="305" spans="1:5" ht="18" customHeight="1" x14ac:dyDescent="0.2">
      <c r="B305" s="21"/>
      <c r="C305" s="18" t="s">
        <v>1914</v>
      </c>
      <c r="D305" s="22" t="s">
        <v>16</v>
      </c>
      <c r="E305" s="19">
        <v>174.16</v>
      </c>
    </row>
    <row r="306" spans="1:5" ht="18" customHeight="1" x14ac:dyDescent="0.2">
      <c r="B306" s="241" t="s">
        <v>42</v>
      </c>
      <c r="C306" s="242"/>
      <c r="D306" s="243"/>
      <c r="E306" s="122">
        <f>SUM(E305:E305)</f>
        <v>174.16</v>
      </c>
    </row>
    <row r="307" spans="1:5" ht="18" customHeight="1" x14ac:dyDescent="0.2">
      <c r="A307" s="64"/>
      <c r="B307" s="115">
        <f>ORÇAMENTO!B109</f>
        <v>9</v>
      </c>
      <c r="C307" s="116" t="str">
        <f>ORÇAMENTO!E109</f>
        <v>IMPERMEABILIZAÇÃO</v>
      </c>
      <c r="D307" s="117"/>
      <c r="E307" s="115"/>
    </row>
    <row r="308" spans="1:5" ht="18" customHeight="1" x14ac:dyDescent="0.2">
      <c r="B308" s="112" t="s">
        <v>1</v>
      </c>
      <c r="C308" s="119" t="s">
        <v>30</v>
      </c>
      <c r="D308" s="119" t="s">
        <v>31</v>
      </c>
      <c r="E308" s="119" t="s">
        <v>32</v>
      </c>
    </row>
    <row r="309" spans="1:5" s="23" customFormat="1" ht="18" customHeight="1" x14ac:dyDescent="0.2">
      <c r="B309" s="124" t="str">
        <f>ORÇAMENTO!B110</f>
        <v>9.1</v>
      </c>
      <c r="C309" s="120" t="str">
        <f>ORÇAMENTO!E110</f>
        <v>IMPERMEABILIZACAO DE VIGAS BALDRAMES COM EMULSÃO ASFÁLTICA A BASE D'ÁGUA (2 DEMÃOS)</v>
      </c>
      <c r="D309" s="121" t="str">
        <f>ORÇAMENTO!G110</f>
        <v>m2</v>
      </c>
      <c r="E309" s="123" t="s">
        <v>149</v>
      </c>
    </row>
    <row r="310" spans="1:5" ht="18" customHeight="1" x14ac:dyDescent="0.2">
      <c r="B310" s="21"/>
      <c r="C310" s="18" t="s">
        <v>1914</v>
      </c>
      <c r="D310" s="22" t="s">
        <v>16</v>
      </c>
      <c r="E310" s="19">
        <v>21.2</v>
      </c>
    </row>
    <row r="311" spans="1:5" ht="18" customHeight="1" x14ac:dyDescent="0.2">
      <c r="B311" s="241" t="s">
        <v>42</v>
      </c>
      <c r="C311" s="242"/>
      <c r="D311" s="243"/>
      <c r="E311" s="122">
        <f>SUM(E310:E310)</f>
        <v>21.2</v>
      </c>
    </row>
    <row r="312" spans="1:5" s="23" customFormat="1" ht="18" customHeight="1" x14ac:dyDescent="0.2">
      <c r="B312" s="124" t="str">
        <f>ORÇAMENTO!B111</f>
        <v>9.2</v>
      </c>
      <c r="C312" s="120" t="str">
        <f>ORÇAMENTO!E111</f>
        <v>IMPERMEABILIZACAO-C/CIMENTO CRISTALIZANTE 3 DEMAOS</v>
      </c>
      <c r="D312" s="121" t="str">
        <f>ORÇAMENTO!G111</f>
        <v>m2</v>
      </c>
      <c r="E312" s="123" t="s">
        <v>149</v>
      </c>
    </row>
    <row r="313" spans="1:5" ht="18" customHeight="1" x14ac:dyDescent="0.2">
      <c r="B313" s="21"/>
      <c r="C313" s="18" t="s">
        <v>1933</v>
      </c>
      <c r="D313" s="22" t="s">
        <v>16</v>
      </c>
      <c r="E313" s="19">
        <f>((6+6+4.7+4.7+3.4+1.9)*2)*0.6</f>
        <v>32.039999999999992</v>
      </c>
    </row>
    <row r="314" spans="1:5" ht="18" customHeight="1" x14ac:dyDescent="0.2">
      <c r="B314" s="241" t="s">
        <v>42</v>
      </c>
      <c r="C314" s="242"/>
      <c r="D314" s="243"/>
      <c r="E314" s="122">
        <f>SUM(E313:E313)</f>
        <v>32.039999999999992</v>
      </c>
    </row>
    <row r="315" spans="1:5" s="23" customFormat="1" ht="18" customHeight="1" x14ac:dyDescent="0.2">
      <c r="B315" s="124" t="str">
        <f>ORÇAMENTO!B112</f>
        <v>9.3</v>
      </c>
      <c r="C315" s="120" t="str">
        <f>ORÇAMENTO!E112</f>
        <v>REGULARIZAÇÃO (1:3) E=2 CM</v>
      </c>
      <c r="D315" s="121" t="str">
        <f>ORÇAMENTO!G112</f>
        <v>m2</v>
      </c>
      <c r="E315" s="123" t="s">
        <v>149</v>
      </c>
    </row>
    <row r="316" spans="1:5" ht="18" customHeight="1" x14ac:dyDescent="0.2">
      <c r="B316" s="21"/>
      <c r="C316" s="18" t="s">
        <v>1934</v>
      </c>
      <c r="D316" s="22" t="s">
        <v>16</v>
      </c>
      <c r="E316" s="19">
        <f>20.86+(19.8*0.2)</f>
        <v>24.82</v>
      </c>
    </row>
    <row r="317" spans="1:5" ht="18" customHeight="1" x14ac:dyDescent="0.2">
      <c r="B317" s="241" t="s">
        <v>42</v>
      </c>
      <c r="C317" s="242"/>
      <c r="D317" s="243"/>
      <c r="E317" s="122">
        <f>SUM(E316:E316)</f>
        <v>24.82</v>
      </c>
    </row>
    <row r="318" spans="1:5" s="23" customFormat="1" ht="36" customHeight="1" x14ac:dyDescent="0.2">
      <c r="B318" s="124" t="str">
        <f>ORÇAMENTO!B113</f>
        <v>9.4</v>
      </c>
      <c r="C318" s="120" t="str">
        <f>ORÇAMENTO!E113</f>
        <v>IMPERMEABILIZAÇÃO DE SUPERFÍCIE COM MANTA ASFÁLTICA, UMA CAMADA, INCLUSIVE APLICAÇÃO DE PRIMER ASFÁLTICO, E=4MM. AF_09/2023</v>
      </c>
      <c r="D318" s="121" t="str">
        <f>ORÇAMENTO!G113</f>
        <v>m2</v>
      </c>
      <c r="E318" s="123" t="s">
        <v>149</v>
      </c>
    </row>
    <row r="319" spans="1:5" ht="18" customHeight="1" x14ac:dyDescent="0.2">
      <c r="B319" s="21"/>
      <c r="C319" s="18" t="s">
        <v>1934</v>
      </c>
      <c r="D319" s="22" t="s">
        <v>16</v>
      </c>
      <c r="E319" s="19">
        <f>20.86+(19.8*0.2)</f>
        <v>24.82</v>
      </c>
    </row>
    <row r="320" spans="1:5" ht="18" customHeight="1" x14ac:dyDescent="0.2">
      <c r="B320" s="241" t="s">
        <v>42</v>
      </c>
      <c r="C320" s="242"/>
      <c r="D320" s="243"/>
      <c r="E320" s="122">
        <f>SUM(E319:E319)</f>
        <v>24.82</v>
      </c>
    </row>
    <row r="321" spans="1:5" s="23" customFormat="1" ht="18" customHeight="1" x14ac:dyDescent="0.2">
      <c r="B321" s="124" t="str">
        <f>ORÇAMENTO!B114</f>
        <v>9.5</v>
      </c>
      <c r="C321" s="120" t="str">
        <f>ORÇAMENTO!E114</f>
        <v>PROTECAO MECANICA C/TELA GALVANIZADA</v>
      </c>
      <c r="D321" s="121" t="str">
        <f>ORÇAMENTO!G114</f>
        <v>m2</v>
      </c>
      <c r="E321" s="123" t="s">
        <v>149</v>
      </c>
    </row>
    <row r="322" spans="1:5" ht="18" customHeight="1" x14ac:dyDescent="0.2">
      <c r="B322" s="21"/>
      <c r="C322" s="18" t="s">
        <v>1934</v>
      </c>
      <c r="D322" s="22" t="s">
        <v>16</v>
      </c>
      <c r="E322" s="19">
        <f>20.86+(19.8*0.2)</f>
        <v>24.82</v>
      </c>
    </row>
    <row r="323" spans="1:5" ht="18" customHeight="1" x14ac:dyDescent="0.2">
      <c r="B323" s="241" t="s">
        <v>42</v>
      </c>
      <c r="C323" s="242"/>
      <c r="D323" s="243"/>
      <c r="E323" s="122">
        <f>SUM(E322:E322)</f>
        <v>24.82</v>
      </c>
    </row>
    <row r="324" spans="1:5" ht="18" customHeight="1" x14ac:dyDescent="0.2">
      <c r="A324" s="64"/>
      <c r="B324" s="115">
        <f>ORÇAMENTO!B117</f>
        <v>10</v>
      </c>
      <c r="C324" s="116" t="str">
        <f>ORÇAMENTO!E117</f>
        <v>ESQUADRIAS METÁLICAS</v>
      </c>
      <c r="D324" s="117"/>
      <c r="E324" s="115"/>
    </row>
    <row r="325" spans="1:5" ht="18" customHeight="1" x14ac:dyDescent="0.2">
      <c r="B325" s="112" t="s">
        <v>1</v>
      </c>
      <c r="C325" s="119" t="s">
        <v>30</v>
      </c>
      <c r="D325" s="119" t="s">
        <v>31</v>
      </c>
      <c r="E325" s="119" t="s">
        <v>32</v>
      </c>
    </row>
    <row r="326" spans="1:5" s="23" customFormat="1" ht="29.25" customHeight="1" x14ac:dyDescent="0.2">
      <c r="B326" s="124" t="str">
        <f>ORÇAMENTO!B118</f>
        <v>10.1</v>
      </c>
      <c r="C326" s="120" t="str">
        <f>ORÇAMENTO!E118</f>
        <v>PORTA DE ABRIR EM ALUMINIO, 01 FOLHA VENEZIANA, ACABAMENTO EM PINTURA ELETROSTÁTICA BRANCA - INCLUSO FERRAGENS (M.O.FAB.INC.MAT.)</v>
      </c>
      <c r="D326" s="121" t="str">
        <f>ORÇAMENTO!G118</f>
        <v>m2</v>
      </c>
      <c r="E326" s="123" t="s">
        <v>149</v>
      </c>
    </row>
    <row r="327" spans="1:5" ht="18" customHeight="1" x14ac:dyDescent="0.2">
      <c r="B327" s="21"/>
      <c r="C327" s="18" t="s">
        <v>1913</v>
      </c>
      <c r="D327" s="22" t="str">
        <f ca="1">IF($D327="","",IFERROR(VLOOKUP($D327,#REF!,3,FALSE),""))</f>
        <v>Un</v>
      </c>
      <c r="E327" s="19">
        <v>4</v>
      </c>
    </row>
    <row r="328" spans="1:5" ht="18" customHeight="1" x14ac:dyDescent="0.2">
      <c r="B328" s="241" t="s">
        <v>42</v>
      </c>
      <c r="C328" s="242"/>
      <c r="D328" s="243"/>
      <c r="E328" s="122">
        <f>SUM(E327:E327)</f>
        <v>4</v>
      </c>
    </row>
    <row r="329" spans="1:5" s="23" customFormat="1" ht="18" customHeight="1" x14ac:dyDescent="0.2">
      <c r="B329" s="124" t="str">
        <f>ORÇAMENTO!B119</f>
        <v>10.2</v>
      </c>
      <c r="C329" s="120" t="str">
        <f>ORÇAMENTO!E119</f>
        <v>JANELA BASCULANTE EM CHAPA J17, J18 e J19 C/FERRAGENS</v>
      </c>
      <c r="D329" s="121" t="str">
        <f>ORÇAMENTO!G119</f>
        <v>m2</v>
      </c>
      <c r="E329" s="123" t="s">
        <v>149</v>
      </c>
    </row>
    <row r="330" spans="1:5" ht="18" customHeight="1" x14ac:dyDescent="0.2">
      <c r="B330" s="21"/>
      <c r="C330" s="18" t="s">
        <v>152</v>
      </c>
      <c r="D330" s="22" t="str">
        <f>ORÇAMENTO!G119</f>
        <v>m2</v>
      </c>
      <c r="E330" s="19">
        <f>0.6*1.2*3</f>
        <v>2.16</v>
      </c>
    </row>
    <row r="331" spans="1:5" ht="18" customHeight="1" x14ac:dyDescent="0.2">
      <c r="B331" s="241" t="s">
        <v>42</v>
      </c>
      <c r="C331" s="242"/>
      <c r="D331" s="243"/>
      <c r="E331" s="122">
        <f>SUM(E330:E330)</f>
        <v>2.16</v>
      </c>
    </row>
    <row r="332" spans="1:5" s="23" customFormat="1" ht="18" customHeight="1" x14ac:dyDescent="0.2">
      <c r="B332" s="124" t="str">
        <f>ORÇAMENTO!B120</f>
        <v>10.3</v>
      </c>
      <c r="C332" s="120" t="str">
        <f>ORÇAMENTO!E120</f>
        <v>JANELA DE CORRER VENEZIANA CHAPA/VIDRO J14 C/FERRAGENS</v>
      </c>
      <c r="D332" s="121" t="str">
        <f>ORÇAMENTO!G120</f>
        <v>m2</v>
      </c>
      <c r="E332" s="123" t="s">
        <v>149</v>
      </c>
    </row>
    <row r="333" spans="1:5" ht="18" customHeight="1" x14ac:dyDescent="0.2">
      <c r="B333" s="21"/>
      <c r="C333" s="18" t="s">
        <v>152</v>
      </c>
      <c r="D333" s="22" t="str">
        <f>ORÇAMENTO!G120</f>
        <v>m2</v>
      </c>
      <c r="E333" s="19">
        <f>1.2*1.2*2</f>
        <v>2.88</v>
      </c>
    </row>
    <row r="334" spans="1:5" ht="18" customHeight="1" x14ac:dyDescent="0.2">
      <c r="B334" s="241" t="s">
        <v>42</v>
      </c>
      <c r="C334" s="242"/>
      <c r="D334" s="243"/>
      <c r="E334" s="122">
        <f>SUM(E333:E333)</f>
        <v>2.88</v>
      </c>
    </row>
    <row r="335" spans="1:5" s="23" customFormat="1" ht="18" customHeight="1" x14ac:dyDescent="0.2">
      <c r="B335" s="124" t="str">
        <f>ORÇAMENTO!B121</f>
        <v>10.4</v>
      </c>
      <c r="C335" s="120" t="str">
        <f>ORÇAMENTO!E121</f>
        <v>CORRIMÃO DUPLO EM TUBO INDUSTRIAL DE 1.1/2" FIXADO EM PAREDE</v>
      </c>
      <c r="D335" s="121" t="str">
        <f>ORÇAMENTO!G121</f>
        <v>m</v>
      </c>
      <c r="E335" s="123" t="s">
        <v>149</v>
      </c>
    </row>
    <row r="336" spans="1:5" ht="18" customHeight="1" x14ac:dyDescent="0.2">
      <c r="B336" s="21"/>
      <c r="C336" s="18" t="s">
        <v>152</v>
      </c>
      <c r="D336" s="22" t="s">
        <v>49</v>
      </c>
      <c r="E336" s="19">
        <f>(3.2+3.2+2)*2</f>
        <v>16.8</v>
      </c>
    </row>
    <row r="337" spans="1:5" ht="18" customHeight="1" x14ac:dyDescent="0.2">
      <c r="B337" s="241" t="s">
        <v>42</v>
      </c>
      <c r="C337" s="242"/>
      <c r="D337" s="243"/>
      <c r="E337" s="122">
        <f>SUM(E336:E336)</f>
        <v>16.8</v>
      </c>
    </row>
    <row r="338" spans="1:5" s="23" customFormat="1" ht="18" customHeight="1" x14ac:dyDescent="0.2">
      <c r="B338" s="124" t="str">
        <f>ORÇAMENTO!B122</f>
        <v>10.5</v>
      </c>
      <c r="C338" s="120" t="str">
        <f>ORÇAMENTO!E122</f>
        <v>CORRIMÃO DUPLO EM TUBO INDUSTRIAL DE 1.1/2" FIXADO EM PISO COM MONTANTES VERTICAIS DE 2"</v>
      </c>
      <c r="D338" s="121" t="str">
        <f>ORÇAMENTO!G122</f>
        <v>m</v>
      </c>
      <c r="E338" s="123" t="s">
        <v>149</v>
      </c>
    </row>
    <row r="339" spans="1:5" ht="18" customHeight="1" x14ac:dyDescent="0.2">
      <c r="B339" s="21"/>
      <c r="C339" s="18" t="s">
        <v>152</v>
      </c>
      <c r="D339" s="22" t="s">
        <v>49</v>
      </c>
      <c r="E339" s="19">
        <f>(1.96+1.96+0.1)*2</f>
        <v>8.0399999999999991</v>
      </c>
    </row>
    <row r="340" spans="1:5" ht="18" customHeight="1" x14ac:dyDescent="0.2">
      <c r="B340" s="241" t="s">
        <v>42</v>
      </c>
      <c r="C340" s="242"/>
      <c r="D340" s="243"/>
      <c r="E340" s="122">
        <f>SUM(E339:E339)</f>
        <v>8.0399999999999991</v>
      </c>
    </row>
    <row r="341" spans="1:5" s="23" customFormat="1" ht="18" customHeight="1" x14ac:dyDescent="0.2">
      <c r="B341" s="124" t="str">
        <f>ORÇAMENTO!B123</f>
        <v>10.6</v>
      </c>
      <c r="C341" s="120" t="str">
        <f>ORÇAMENTO!E123</f>
        <v>ESCADA TIPO MARINHEIRO SEM GUARDA CORPO PADRÃO GOINFRA ( H &lt;= 3M)</v>
      </c>
      <c r="D341" s="121" t="str">
        <f>ORÇAMENTO!G123</f>
        <v>m</v>
      </c>
      <c r="E341" s="123" t="s">
        <v>149</v>
      </c>
    </row>
    <row r="342" spans="1:5" ht="18" customHeight="1" x14ac:dyDescent="0.2">
      <c r="B342" s="21"/>
      <c r="C342" s="18" t="s">
        <v>152</v>
      </c>
      <c r="D342" s="22" t="s">
        <v>49</v>
      </c>
      <c r="E342" s="19">
        <v>2.2999999999999998</v>
      </c>
    </row>
    <row r="343" spans="1:5" ht="18" customHeight="1" x14ac:dyDescent="0.2">
      <c r="B343" s="241" t="s">
        <v>42</v>
      </c>
      <c r="C343" s="242"/>
      <c r="D343" s="243"/>
      <c r="E343" s="122">
        <f>SUM(E342:E342)</f>
        <v>2.2999999999999998</v>
      </c>
    </row>
    <row r="344" spans="1:5" s="23" customFormat="1" ht="36" customHeight="1" x14ac:dyDescent="0.2">
      <c r="B344" s="124" t="str">
        <f>ORÇAMENTO!B124</f>
        <v>10.7</v>
      </c>
      <c r="C344" s="120" t="str">
        <f>ORÇAMENTO!E124</f>
        <v>GUARDA CORPO EM TUBO INDUSTRIAL DE 2" COM MONTANTES SECUNDÁRIOS DE 1" E CORRIMÃO DUPLO DE 1.1/2" EM AMBOS OS LADOS</v>
      </c>
      <c r="D344" s="121" t="str">
        <f>ORÇAMENTO!G124</f>
        <v xml:space="preserve">m2    </v>
      </c>
      <c r="E344" s="123" t="s">
        <v>1969</v>
      </c>
    </row>
    <row r="345" spans="1:5" ht="18" customHeight="1" x14ac:dyDescent="0.2">
      <c r="B345" s="21"/>
      <c r="C345" s="18" t="s">
        <v>1967</v>
      </c>
      <c r="D345" s="22" t="s">
        <v>49</v>
      </c>
      <c r="E345" s="19">
        <f>4.3+4.3+4.3+4.3+6+6+6+6</f>
        <v>41.2</v>
      </c>
    </row>
    <row r="346" spans="1:5" ht="18" customHeight="1" x14ac:dyDescent="0.2">
      <c r="B346" s="21"/>
      <c r="C346" s="159" t="s">
        <v>1968</v>
      </c>
      <c r="D346" s="22" t="s">
        <v>49</v>
      </c>
      <c r="E346" s="19">
        <v>0.5</v>
      </c>
    </row>
    <row r="347" spans="1:5" ht="18" customHeight="1" x14ac:dyDescent="0.2">
      <c r="B347" s="241" t="s">
        <v>42</v>
      </c>
      <c r="C347" s="242"/>
      <c r="D347" s="243"/>
      <c r="E347" s="122">
        <f>E345*E346</f>
        <v>20.6</v>
      </c>
    </row>
    <row r="348" spans="1:5" ht="18" customHeight="1" x14ac:dyDescent="0.2">
      <c r="A348" s="64"/>
      <c r="B348" s="115">
        <f>ORÇAMENTO!B127</f>
        <v>11</v>
      </c>
      <c r="C348" s="116" t="str">
        <f>ORÇAMENTO!E127</f>
        <v>VIDROS</v>
      </c>
      <c r="D348" s="117"/>
      <c r="E348" s="115"/>
    </row>
    <row r="349" spans="1:5" ht="18" customHeight="1" x14ac:dyDescent="0.2">
      <c r="B349" s="112" t="s">
        <v>1</v>
      </c>
      <c r="C349" s="119" t="s">
        <v>30</v>
      </c>
      <c r="D349" s="119" t="s">
        <v>31</v>
      </c>
      <c r="E349" s="119" t="s">
        <v>32</v>
      </c>
    </row>
    <row r="350" spans="1:5" s="23" customFormat="1" ht="18" customHeight="1" x14ac:dyDescent="0.2">
      <c r="B350" s="124" t="str">
        <f>ORÇAMENTO!B128</f>
        <v>11.1</v>
      </c>
      <c r="C350" s="120" t="str">
        <f>ORÇAMENTO!E128</f>
        <v>VIDRO LISO 4 MM - COLOCADO</v>
      </c>
      <c r="D350" s="121" t="s">
        <v>16</v>
      </c>
      <c r="E350" s="123" t="s">
        <v>149</v>
      </c>
    </row>
    <row r="351" spans="1:5" ht="18" customHeight="1" x14ac:dyDescent="0.2">
      <c r="B351" s="21"/>
      <c r="C351" s="18" t="s">
        <v>152</v>
      </c>
      <c r="D351" s="22" t="s">
        <v>16</v>
      </c>
      <c r="E351" s="19">
        <f>E330+E333</f>
        <v>5.04</v>
      </c>
    </row>
    <row r="352" spans="1:5" ht="18" customHeight="1" x14ac:dyDescent="0.2">
      <c r="B352" s="241"/>
      <c r="C352" s="242" t="s">
        <v>42</v>
      </c>
      <c r="D352" s="243"/>
      <c r="E352" s="122">
        <f>E351</f>
        <v>5.04</v>
      </c>
    </row>
    <row r="353" spans="1:5" ht="18" customHeight="1" x14ac:dyDescent="0.2">
      <c r="A353" s="64"/>
      <c r="B353" s="115">
        <f>ORÇAMENTO!B131</f>
        <v>12</v>
      </c>
      <c r="C353" s="116" t="str">
        <f>ORÇAMENTO!E131</f>
        <v>REVESTIMENTO DE PAREDE</v>
      </c>
      <c r="D353" s="117"/>
      <c r="E353" s="115"/>
    </row>
    <row r="354" spans="1:5" ht="18" customHeight="1" x14ac:dyDescent="0.2">
      <c r="B354" s="112" t="s">
        <v>1</v>
      </c>
      <c r="C354" s="119" t="s">
        <v>30</v>
      </c>
      <c r="D354" s="119" t="s">
        <v>31</v>
      </c>
      <c r="E354" s="119" t="s">
        <v>32</v>
      </c>
    </row>
    <row r="355" spans="1:5" s="23" customFormat="1" ht="18" customHeight="1" x14ac:dyDescent="0.2">
      <c r="B355" s="124" t="str">
        <f>ORÇAMENTO!B132</f>
        <v>12.1</v>
      </c>
      <c r="C355" s="120" t="str">
        <f>ORÇAMENTO!E132</f>
        <v>CHAPISCO COMUM</v>
      </c>
      <c r="D355" s="121" t="str">
        <f>ORÇAMENTO!G132</f>
        <v>m2</v>
      </c>
      <c r="E355" s="123" t="s">
        <v>149</v>
      </c>
    </row>
    <row r="356" spans="1:5" ht="18" customHeight="1" x14ac:dyDescent="0.2">
      <c r="B356" s="21"/>
      <c r="C356" s="18" t="s">
        <v>1915</v>
      </c>
      <c r="D356" s="22" t="s">
        <v>16</v>
      </c>
      <c r="E356" s="19">
        <f>(44.103+56.1+35.409+54.02)</f>
        <v>189.63200000000001</v>
      </c>
    </row>
    <row r="357" spans="1:5" ht="18" customHeight="1" x14ac:dyDescent="0.2">
      <c r="B357" s="21"/>
      <c r="C357" s="18" t="s">
        <v>1916</v>
      </c>
      <c r="D357" s="22" t="s">
        <v>16</v>
      </c>
      <c r="E357" s="19">
        <f>(47.106+46.26+26.208+27.819+28.773+36.579+15.417+8.88)*1.1</f>
        <v>260.74620000000004</v>
      </c>
    </row>
    <row r="358" spans="1:5" ht="18" customHeight="1" x14ac:dyDescent="0.2">
      <c r="B358" s="241"/>
      <c r="C358" s="242" t="s">
        <v>42</v>
      </c>
      <c r="D358" s="243"/>
      <c r="E358" s="122">
        <f>SUM(E356:E357)</f>
        <v>450.37820000000005</v>
      </c>
    </row>
    <row r="359" spans="1:5" ht="18" customHeight="1" x14ac:dyDescent="0.2">
      <c r="B359" s="154" t="str">
        <f>ORÇAMENTO!B133</f>
        <v>12.2</v>
      </c>
      <c r="C359" s="152" t="str">
        <f>ORÇAMENTO!E133</f>
        <v>REBOCO (1 CALH:4 ARFC+100kgCI/M3)</v>
      </c>
      <c r="D359" s="153" t="str">
        <f>ORÇAMENTO!G133</f>
        <v>m2</v>
      </c>
      <c r="E359" s="123" t="s">
        <v>149</v>
      </c>
    </row>
    <row r="360" spans="1:5" ht="18" customHeight="1" x14ac:dyDescent="0.2">
      <c r="B360" s="21"/>
      <c r="C360" s="18" t="s">
        <v>152</v>
      </c>
      <c r="D360" s="11" t="s">
        <v>16</v>
      </c>
      <c r="E360" s="19">
        <f>E358</f>
        <v>450.37820000000005</v>
      </c>
    </row>
    <row r="361" spans="1:5" ht="18" customHeight="1" x14ac:dyDescent="0.2">
      <c r="B361" s="241"/>
      <c r="C361" s="242" t="s">
        <v>42</v>
      </c>
      <c r="D361" s="243"/>
      <c r="E361" s="122">
        <f>E360</f>
        <v>450.37820000000005</v>
      </c>
    </row>
    <row r="362" spans="1:5" ht="18" customHeight="1" x14ac:dyDescent="0.2">
      <c r="A362" s="64"/>
      <c r="B362" s="115" t="str">
        <f>ORÇAMENTO!B140</f>
        <v>ITEM</v>
      </c>
      <c r="C362" s="116" t="str">
        <f>ORÇAMENTO!E140</f>
        <v xml:space="preserve">DESCRIÇÃO </v>
      </c>
      <c r="D362" s="117"/>
      <c r="E362" s="115"/>
    </row>
    <row r="363" spans="1:5" ht="18" customHeight="1" x14ac:dyDescent="0.2">
      <c r="B363" s="112" t="s">
        <v>1</v>
      </c>
      <c r="C363" s="119" t="s">
        <v>30</v>
      </c>
      <c r="D363" s="119" t="s">
        <v>31</v>
      </c>
      <c r="E363" s="119" t="s">
        <v>32</v>
      </c>
    </row>
    <row r="364" spans="1:5" ht="18" customHeight="1" x14ac:dyDescent="0.2">
      <c r="B364" s="154" t="str">
        <f>ORÇAMENTO!B137</f>
        <v>13.1</v>
      </c>
      <c r="C364" s="152" t="str">
        <f>ORÇAMENTO!E137</f>
        <v>CHAPISCO EM FORRO (1CI: 3 ARG)</v>
      </c>
      <c r="D364" s="153" t="str">
        <f>ORÇAMENTO!G137</f>
        <v>m2</v>
      </c>
      <c r="E364" s="123" t="s">
        <v>149</v>
      </c>
    </row>
    <row r="365" spans="1:5" ht="18" customHeight="1" x14ac:dyDescent="0.2">
      <c r="B365" s="21"/>
      <c r="C365" s="18" t="str">
        <f>C360</f>
        <v>Quantidade conforme projeto arquitetônico</v>
      </c>
      <c r="D365" s="11" t="s">
        <v>16</v>
      </c>
      <c r="E365" s="19">
        <f>20.86*3</f>
        <v>62.58</v>
      </c>
    </row>
    <row r="366" spans="1:5" ht="18" customHeight="1" x14ac:dyDescent="0.2">
      <c r="B366" s="241"/>
      <c r="C366" s="242" t="s">
        <v>42</v>
      </c>
      <c r="D366" s="243"/>
      <c r="E366" s="122">
        <f>E365</f>
        <v>62.58</v>
      </c>
    </row>
    <row r="367" spans="1:5" ht="18" customHeight="1" x14ac:dyDescent="0.2">
      <c r="B367" s="154" t="str">
        <f>ORÇAMENTO!B138</f>
        <v>13.2</v>
      </c>
      <c r="C367" s="152" t="str">
        <f>ORÇAMENTO!E138</f>
        <v>REBOCO PAULISTA EM FORRO(1CALH:4ARML+150KG CI/M3)</v>
      </c>
      <c r="D367" s="153" t="str">
        <f>ORÇAMENTO!G138</f>
        <v>m2</v>
      </c>
      <c r="E367" s="123" t="s">
        <v>149</v>
      </c>
    </row>
    <row r="368" spans="1:5" ht="18" customHeight="1" x14ac:dyDescent="0.2">
      <c r="B368" s="21"/>
      <c r="C368" s="18" t="str">
        <f>C363</f>
        <v>DESCRIÇÃO</v>
      </c>
      <c r="D368" s="11" t="s">
        <v>16</v>
      </c>
      <c r="E368" s="19">
        <f>E366</f>
        <v>62.58</v>
      </c>
    </row>
    <row r="369" spans="1:5" ht="18" customHeight="1" x14ac:dyDescent="0.2">
      <c r="B369" s="241"/>
      <c r="C369" s="242" t="s">
        <v>42</v>
      </c>
      <c r="D369" s="243"/>
      <c r="E369" s="122">
        <f>E368</f>
        <v>62.58</v>
      </c>
    </row>
    <row r="370" spans="1:5" ht="18" customHeight="1" x14ac:dyDescent="0.2">
      <c r="A370" s="64"/>
      <c r="B370" s="115">
        <f>ORÇAMENTO!B141</f>
        <v>14</v>
      </c>
      <c r="C370" s="116" t="str">
        <f>ORÇAMENTO!E141</f>
        <v>REVESTIMENTO DE PISO</v>
      </c>
      <c r="D370" s="117"/>
      <c r="E370" s="115"/>
    </row>
    <row r="371" spans="1:5" ht="18" customHeight="1" x14ac:dyDescent="0.2">
      <c r="B371" s="112" t="s">
        <v>1</v>
      </c>
      <c r="C371" s="119" t="s">
        <v>30</v>
      </c>
      <c r="D371" s="119" t="s">
        <v>31</v>
      </c>
      <c r="E371" s="119" t="s">
        <v>32</v>
      </c>
    </row>
    <row r="372" spans="1:5" s="23" customFormat="1" ht="18" customHeight="1" x14ac:dyDescent="0.2">
      <c r="B372" s="124" t="str">
        <f>ORÇAMENTO!B142</f>
        <v>14.1</v>
      </c>
      <c r="C372" s="120" t="str">
        <f>ORÇAMENTO!E142</f>
        <v>GRANITINA 8MM FUNDIDA COM CONTRAPISO (1CI:3ARML) E=2CM E JUNTA PLASTICA 27MM</v>
      </c>
      <c r="D372" s="121" t="str">
        <f>ORÇAMENTO!G142</f>
        <v>m2</v>
      </c>
      <c r="E372" s="123" t="s">
        <v>149</v>
      </c>
    </row>
    <row r="373" spans="1:5" ht="18" customHeight="1" x14ac:dyDescent="0.2">
      <c r="B373" s="21"/>
      <c r="C373" s="18" t="s">
        <v>152</v>
      </c>
      <c r="D373" s="22" t="s">
        <v>16</v>
      </c>
      <c r="E373" s="19">
        <f>23.22+15.54*2</f>
        <v>54.3</v>
      </c>
    </row>
    <row r="374" spans="1:5" ht="18" customHeight="1" x14ac:dyDescent="0.2">
      <c r="B374" s="241" t="s">
        <v>42</v>
      </c>
      <c r="C374" s="242"/>
      <c r="D374" s="243"/>
      <c r="E374" s="122">
        <f>E373</f>
        <v>54.3</v>
      </c>
    </row>
    <row r="375" spans="1:5" s="23" customFormat="1" ht="18" customHeight="1" x14ac:dyDescent="0.2">
      <c r="B375" s="124" t="str">
        <f>ORÇAMENTO!B143</f>
        <v>14.2</v>
      </c>
      <c r="C375" s="120" t="str">
        <f>ORÇAMENTO!E143</f>
        <v>RODAPÉ FUNDIDO DE GRANITINA 7CM</v>
      </c>
      <c r="D375" s="121" t="str">
        <f>ORÇAMENTO!G143</f>
        <v>m</v>
      </c>
      <c r="E375" s="123" t="s">
        <v>149</v>
      </c>
    </row>
    <row r="376" spans="1:5" ht="18" customHeight="1" x14ac:dyDescent="0.2">
      <c r="B376" s="21"/>
      <c r="C376" s="18" t="s">
        <v>152</v>
      </c>
      <c r="D376" s="22" t="s">
        <v>49</v>
      </c>
      <c r="E376" s="19">
        <f>(4.3+1.4+2.2+1.1+3.4+2.4+3.2)+(4.3+2.2+2.2+1.9-0.8+3.4+2.4)+(4.3+2.2+2.2+1.9-0.8+3.4+2.4)</f>
        <v>49.2</v>
      </c>
    </row>
    <row r="377" spans="1:5" ht="18" customHeight="1" x14ac:dyDescent="0.2">
      <c r="B377" s="241" t="s">
        <v>42</v>
      </c>
      <c r="C377" s="242"/>
      <c r="D377" s="243"/>
      <c r="E377" s="122">
        <f>E376</f>
        <v>49.2</v>
      </c>
    </row>
    <row r="378" spans="1:5" ht="18" customHeight="1" x14ac:dyDescent="0.2">
      <c r="A378" s="64"/>
      <c r="B378" s="115">
        <f>ORÇAMENTO!B146</f>
        <v>15</v>
      </c>
      <c r="C378" s="116" t="str">
        <f>ORÇAMENTO!E146</f>
        <v>ADMINISTRAÇÃO - MENSALISTAS</v>
      </c>
      <c r="D378" s="117"/>
      <c r="E378" s="115"/>
    </row>
    <row r="379" spans="1:5" ht="18" customHeight="1" x14ac:dyDescent="0.2">
      <c r="B379" s="112" t="s">
        <v>1</v>
      </c>
      <c r="C379" s="119" t="s">
        <v>30</v>
      </c>
      <c r="D379" s="119" t="s">
        <v>31</v>
      </c>
      <c r="E379" s="119" t="s">
        <v>32</v>
      </c>
    </row>
    <row r="380" spans="1:5" s="23" customFormat="1" ht="18" customHeight="1" x14ac:dyDescent="0.2">
      <c r="B380" s="124" t="str">
        <f>ORÇAMENTO!B147</f>
        <v>15.1</v>
      </c>
      <c r="C380" s="120" t="str">
        <f>ORÇAMENTO!E147</f>
        <v>ENGENHEIRO - (OBRAS CIVIS)</v>
      </c>
      <c r="D380" s="121" t="str">
        <f>ORÇAMENTO!G147</f>
        <v>mês</v>
      </c>
      <c r="E380" s="123" t="s">
        <v>50</v>
      </c>
    </row>
    <row r="381" spans="1:5" ht="18" customHeight="1" x14ac:dyDescent="0.2">
      <c r="B381" s="21"/>
      <c r="C381" s="18" t="s">
        <v>51</v>
      </c>
      <c r="D381" s="22"/>
      <c r="E381" s="19">
        <v>1</v>
      </c>
    </row>
    <row r="382" spans="1:5" ht="18" customHeight="1" x14ac:dyDescent="0.2">
      <c r="B382" s="21"/>
      <c r="C382" s="18" t="s">
        <v>51</v>
      </c>
      <c r="D382" s="22" t="s">
        <v>53</v>
      </c>
      <c r="E382" s="19">
        <v>0.4</v>
      </c>
    </row>
    <row r="383" spans="1:5" ht="18" customHeight="1" x14ac:dyDescent="0.2">
      <c r="B383" s="241" t="s">
        <v>42</v>
      </c>
      <c r="C383" s="242"/>
      <c r="D383" s="243"/>
      <c r="E383" s="122">
        <f>E381*E382</f>
        <v>0.4</v>
      </c>
    </row>
    <row r="384" spans="1:5" ht="15" customHeight="1" x14ac:dyDescent="0.2">
      <c r="B384" s="20" t="str">
        <f>ORÇAMENTO!B148</f>
        <v>15.2</v>
      </c>
      <c r="C384" s="27" t="str">
        <f>ORÇAMENTO!E148</f>
        <v>ENCARREGADO - (OBRAS CIVIS)</v>
      </c>
      <c r="D384" s="25" t="str">
        <f>ORÇAMENTO!G148</f>
        <v>mês</v>
      </c>
      <c r="E384" s="26" t="s">
        <v>50</v>
      </c>
    </row>
    <row r="385" spans="1:5" ht="18" customHeight="1" x14ac:dyDescent="0.2">
      <c r="B385" s="21"/>
      <c r="C385" s="18" t="s">
        <v>51</v>
      </c>
      <c r="D385" s="22"/>
      <c r="E385" s="19">
        <v>1</v>
      </c>
    </row>
    <row r="386" spans="1:5" ht="18" customHeight="1" x14ac:dyDescent="0.2">
      <c r="B386" s="21"/>
      <c r="C386" s="18" t="s">
        <v>52</v>
      </c>
      <c r="D386" s="22" t="s">
        <v>53</v>
      </c>
      <c r="E386" s="19">
        <v>0.5</v>
      </c>
    </row>
    <row r="387" spans="1:5" ht="18" customHeight="1" x14ac:dyDescent="0.2">
      <c r="B387" s="241" t="s">
        <v>42</v>
      </c>
      <c r="C387" s="242"/>
      <c r="D387" s="243"/>
      <c r="E387" s="122">
        <f>E385*E386</f>
        <v>0.5</v>
      </c>
    </row>
    <row r="388" spans="1:5" ht="18" customHeight="1" x14ac:dyDescent="0.2">
      <c r="A388" s="64"/>
      <c r="B388" s="115">
        <f>ORÇAMENTO!B151</f>
        <v>16</v>
      </c>
      <c r="C388" s="116" t="str">
        <f>ORÇAMENTO!E151</f>
        <v>PINTURA</v>
      </c>
      <c r="D388" s="117"/>
      <c r="E388" s="115"/>
    </row>
    <row r="389" spans="1:5" ht="18" customHeight="1" x14ac:dyDescent="0.2">
      <c r="B389" s="112" t="s">
        <v>1</v>
      </c>
      <c r="C389" s="119" t="s">
        <v>30</v>
      </c>
      <c r="D389" s="119" t="s">
        <v>31</v>
      </c>
      <c r="E389" s="119" t="s">
        <v>32</v>
      </c>
    </row>
    <row r="390" spans="1:5" s="23" customFormat="1" ht="18" customHeight="1" x14ac:dyDescent="0.2">
      <c r="B390" s="124" t="str">
        <f>ORÇAMENTO!B152</f>
        <v>16.1</v>
      </c>
      <c r="C390" s="120" t="str">
        <f>ORÇAMENTO!E152</f>
        <v>EMASSAMENTO ACRILICO 2 DEMAOS</v>
      </c>
      <c r="D390" s="121" t="str">
        <f>ORÇAMENTO!G152</f>
        <v>m2</v>
      </c>
      <c r="E390" s="123" t="s">
        <v>149</v>
      </c>
    </row>
    <row r="391" spans="1:5" ht="18" customHeight="1" x14ac:dyDescent="0.2">
      <c r="B391" s="21"/>
      <c r="C391" s="18" t="s">
        <v>1780</v>
      </c>
      <c r="D391" s="22" t="s">
        <v>16</v>
      </c>
      <c r="E391" s="19">
        <f>E357</f>
        <v>260.74620000000004</v>
      </c>
    </row>
    <row r="392" spans="1:5" ht="18" customHeight="1" x14ac:dyDescent="0.2">
      <c r="B392" s="241" t="s">
        <v>42</v>
      </c>
      <c r="C392" s="242"/>
      <c r="D392" s="243"/>
      <c r="E392" s="122">
        <f>SUM(E391:E391)</f>
        <v>260.74620000000004</v>
      </c>
    </row>
    <row r="393" spans="1:5" s="23" customFormat="1" ht="18" customHeight="1" x14ac:dyDescent="0.2">
      <c r="B393" s="124" t="str">
        <f>ORÇAMENTO!B153</f>
        <v>16.2</v>
      </c>
      <c r="C393" s="120" t="str">
        <f>ORÇAMENTO!E153</f>
        <v>PINTURA TEXTURIZADA ACRÍLICA COM ROLO COM SELADOR ACRILICO</v>
      </c>
      <c r="D393" s="121" t="str">
        <f>ORÇAMENTO!G153</f>
        <v>m2</v>
      </c>
      <c r="E393" s="123" t="s">
        <v>149</v>
      </c>
    </row>
    <row r="394" spans="1:5" ht="18" customHeight="1" x14ac:dyDescent="0.2">
      <c r="B394" s="21"/>
      <c r="C394" s="18" t="s">
        <v>1779</v>
      </c>
      <c r="D394" s="22" t="s">
        <v>16</v>
      </c>
      <c r="E394" s="19">
        <f>E356</f>
        <v>189.63200000000001</v>
      </c>
    </row>
    <row r="395" spans="1:5" ht="18" customHeight="1" x14ac:dyDescent="0.2">
      <c r="B395" s="241" t="s">
        <v>42</v>
      </c>
      <c r="C395" s="242"/>
      <c r="D395" s="243"/>
      <c r="E395" s="122">
        <f>SUM(E394:E394)</f>
        <v>189.63200000000001</v>
      </c>
    </row>
    <row r="396" spans="1:5" s="23" customFormat="1" ht="18" customHeight="1" x14ac:dyDescent="0.2">
      <c r="B396" s="124" t="str">
        <f>ORÇAMENTO!B154</f>
        <v>16.3</v>
      </c>
      <c r="C396" s="120" t="str">
        <f>ORÇAMENTO!E154</f>
        <v>PINTURA LATEX ACRILICO 2 DEMAOS</v>
      </c>
      <c r="D396" s="121" t="str">
        <f>ORÇAMENTO!G154</f>
        <v>m2</v>
      </c>
      <c r="E396" s="123" t="s">
        <v>149</v>
      </c>
    </row>
    <row r="397" spans="1:5" ht="18" customHeight="1" x14ac:dyDescent="0.2">
      <c r="B397" s="21"/>
      <c r="C397" s="18" t="s">
        <v>1780</v>
      </c>
      <c r="D397" s="22" t="s">
        <v>16</v>
      </c>
      <c r="E397" s="19">
        <f>((5.75*2+3.4*2+4.4+2.4+1.9+1.9)*2.73)-(0.8*2.1-0.6*1.2)+((5.75*2+3.4*2+4.4+2.4+1.9+1.9)*2.73)-(3.9*1.5-1.5*1.2-0.6*1.2-1.2*1.2)+((5.75*2+3.4*2+4.4+2.4+1.9+1.9)*2.73)-(3.9*1.5-1.5*1.2-0.6*1.2)+(2.42*2+5.82*2+4.52*22)</f>
        <v>346.43099999999998</v>
      </c>
    </row>
    <row r="398" spans="1:5" ht="18" customHeight="1" x14ac:dyDescent="0.2">
      <c r="B398" s="241" t="s">
        <v>42</v>
      </c>
      <c r="C398" s="242"/>
      <c r="D398" s="243"/>
      <c r="E398" s="122">
        <f>SUM(E397:E397)</f>
        <v>346.43099999999998</v>
      </c>
    </row>
    <row r="399" spans="1:5" s="23" customFormat="1" ht="18" customHeight="1" x14ac:dyDescent="0.2">
      <c r="B399" s="124" t="str">
        <f>ORÇAMENTO!B155</f>
        <v>16.4</v>
      </c>
      <c r="C399" s="120" t="str">
        <f>ORÇAMENTO!E155</f>
        <v>FUNDO ANTICORROSIVO PARA ESQUADRIAS METÁLICAS</v>
      </c>
      <c r="D399" s="121" t="str">
        <f>ORÇAMENTO!G155</f>
        <v>m2</v>
      </c>
      <c r="E399" s="123" t="s">
        <v>149</v>
      </c>
    </row>
    <row r="400" spans="1:5" ht="18" customHeight="1" x14ac:dyDescent="0.2">
      <c r="B400" s="21"/>
      <c r="C400" s="18" t="s">
        <v>1946</v>
      </c>
      <c r="D400" s="22" t="s">
        <v>16</v>
      </c>
      <c r="E400" s="19">
        <f>(E331+E334)*2</f>
        <v>10.08</v>
      </c>
    </row>
    <row r="401" spans="1:5" ht="18" customHeight="1" x14ac:dyDescent="0.2">
      <c r="B401" s="21"/>
      <c r="C401" s="18" t="s">
        <v>1949</v>
      </c>
      <c r="D401" s="22" t="s">
        <v>16</v>
      </c>
      <c r="E401" s="19">
        <f>E337+E340</f>
        <v>24.84</v>
      </c>
    </row>
    <row r="402" spans="1:5" ht="18" customHeight="1" x14ac:dyDescent="0.2">
      <c r="B402" s="21"/>
      <c r="C402" s="18" t="s">
        <v>1947</v>
      </c>
      <c r="D402" s="22" t="s">
        <v>16</v>
      </c>
      <c r="E402" s="19">
        <f>E343</f>
        <v>2.2999999999999998</v>
      </c>
    </row>
    <row r="403" spans="1:5" ht="18" customHeight="1" x14ac:dyDescent="0.2">
      <c r="B403" s="241" t="s">
        <v>42</v>
      </c>
      <c r="C403" s="242"/>
      <c r="D403" s="243"/>
      <c r="E403" s="122">
        <f>SUM(E400:E402)</f>
        <v>37.22</v>
      </c>
    </row>
    <row r="404" spans="1:5" ht="18" customHeight="1" x14ac:dyDescent="0.2">
      <c r="B404" s="124" t="str">
        <f>ORÇAMENTO!B156</f>
        <v>16.5</v>
      </c>
      <c r="C404" s="152" t="str">
        <f>ORÇAMENTO!E156</f>
        <v>PINTURA ESMALTE 2 DEMÃOS PARA ESQUADRIAS DE FERRO (SEM FUNDO ANTICORROSIVO)</v>
      </c>
      <c r="D404" s="121" t="str">
        <f>ORÇAMENTO!G156</f>
        <v>m2</v>
      </c>
      <c r="E404" s="123" t="s">
        <v>149</v>
      </c>
    </row>
    <row r="405" spans="1:5" ht="18" customHeight="1" x14ac:dyDescent="0.2">
      <c r="B405" s="21"/>
      <c r="C405" s="18" t="str">
        <f>C400</f>
        <v>Esquadrias metálicas</v>
      </c>
      <c r="D405" s="22" t="s">
        <v>16</v>
      </c>
      <c r="E405" s="19">
        <f>E400</f>
        <v>10.08</v>
      </c>
    </row>
    <row r="406" spans="1:5" ht="18" customHeight="1" x14ac:dyDescent="0.2">
      <c r="B406" s="241" t="s">
        <v>42</v>
      </c>
      <c r="C406" s="242"/>
      <c r="D406" s="243"/>
      <c r="E406" s="122">
        <f>SUM(E405:E405)</f>
        <v>10.08</v>
      </c>
    </row>
    <row r="407" spans="1:5" s="23" customFormat="1" ht="18" customHeight="1" x14ac:dyDescent="0.2">
      <c r="B407" s="124" t="str">
        <f>ORÇAMENTO!B157</f>
        <v>16.6</v>
      </c>
      <c r="C407" s="120" t="str">
        <f>ORÇAMENTO!E157</f>
        <v>PINTURA EPOXI 3 DEMÃOS</v>
      </c>
      <c r="D407" s="121" t="str">
        <f>ORÇAMENTO!G157</f>
        <v>m2</v>
      </c>
      <c r="E407" s="123" t="s">
        <v>149</v>
      </c>
    </row>
    <row r="408" spans="1:5" ht="18" customHeight="1" x14ac:dyDescent="0.2">
      <c r="B408" s="21"/>
      <c r="C408" s="18" t="s">
        <v>1947</v>
      </c>
      <c r="D408" s="22" t="s">
        <v>16</v>
      </c>
      <c r="E408" s="19">
        <f>((7.68+7.68)*2)+0.864</f>
        <v>31.584</v>
      </c>
    </row>
    <row r="409" spans="1:5" ht="18" customHeight="1" x14ac:dyDescent="0.2">
      <c r="B409" s="241" t="s">
        <v>42</v>
      </c>
      <c r="C409" s="242"/>
      <c r="D409" s="243"/>
      <c r="E409" s="122">
        <f>SUM(E408:E408)</f>
        <v>31.584</v>
      </c>
    </row>
    <row r="410" spans="1:5" ht="18" customHeight="1" x14ac:dyDescent="0.2">
      <c r="B410" s="112" t="s">
        <v>1</v>
      </c>
      <c r="C410" s="119" t="s">
        <v>30</v>
      </c>
      <c r="D410" s="119" t="s">
        <v>31</v>
      </c>
      <c r="E410" s="119" t="s">
        <v>32</v>
      </c>
    </row>
    <row r="411" spans="1:5" ht="18" customHeight="1" x14ac:dyDescent="0.2">
      <c r="A411" s="64"/>
      <c r="B411" s="115">
        <f>ORÇAMENTO!B160</f>
        <v>17</v>
      </c>
      <c r="C411" s="116" t="str">
        <f>ORÇAMENTO!E160</f>
        <v>DIVERSOS</v>
      </c>
      <c r="D411" s="117"/>
      <c r="E411" s="115"/>
    </row>
    <row r="412" spans="1:5" ht="18" customHeight="1" x14ac:dyDescent="0.2">
      <c r="B412" s="112" t="s">
        <v>1</v>
      </c>
      <c r="C412" s="119" t="s">
        <v>30</v>
      </c>
      <c r="D412" s="119" t="s">
        <v>31</v>
      </c>
      <c r="E412" s="119" t="s">
        <v>32</v>
      </c>
    </row>
    <row r="413" spans="1:5" s="23" customFormat="1" ht="18" customHeight="1" x14ac:dyDescent="0.2">
      <c r="B413" s="124" t="str">
        <f>ORÇAMENTO!B161</f>
        <v>17.1</v>
      </c>
      <c r="C413" s="120" t="str">
        <f>ORÇAMENTO!E161</f>
        <v>LIMPEZA FINAL DE OBRA - (OBRAS CIVIS)</v>
      </c>
      <c r="D413" s="121" t="str">
        <f>ORÇAMENTO!G161</f>
        <v>m2</v>
      </c>
      <c r="E413" s="123" t="s">
        <v>149</v>
      </c>
    </row>
    <row r="414" spans="1:5" ht="18" customHeight="1" x14ac:dyDescent="0.2">
      <c r="B414" s="21"/>
      <c r="C414" s="18" t="s">
        <v>153</v>
      </c>
      <c r="D414" s="22" t="s">
        <v>16</v>
      </c>
      <c r="E414" s="19">
        <f>E374</f>
        <v>54.3</v>
      </c>
    </row>
    <row r="415" spans="1:5" ht="18" customHeight="1" x14ac:dyDescent="0.2">
      <c r="B415" s="241" t="s">
        <v>42</v>
      </c>
      <c r="C415" s="242"/>
      <c r="D415" s="243"/>
      <c r="E415" s="122">
        <f>E414</f>
        <v>54.3</v>
      </c>
    </row>
    <row r="416" spans="1:5" s="23" customFormat="1" ht="18" customHeight="1" x14ac:dyDescent="0.2">
      <c r="B416" s="124" t="str">
        <f>ORÇAMENTO!B162</f>
        <v>17.2</v>
      </c>
      <c r="C416" s="120" t="str">
        <f>ORÇAMENTO!E162</f>
        <v>PLACA DE INAUGURACAO ACO ESCOVADO 42X60 CM</v>
      </c>
      <c r="D416" s="121" t="str">
        <f>ORÇAMENTO!G162</f>
        <v>Un</v>
      </c>
      <c r="E416" s="123" t="s">
        <v>149</v>
      </c>
    </row>
    <row r="417" spans="1:15" ht="18" customHeight="1" x14ac:dyDescent="0.2">
      <c r="B417" s="20"/>
      <c r="C417" s="18" t="s">
        <v>1850</v>
      </c>
      <c r="D417" s="24" t="s">
        <v>150</v>
      </c>
      <c r="E417" s="19">
        <v>1</v>
      </c>
    </row>
    <row r="418" spans="1:15" ht="18" customHeight="1" x14ac:dyDescent="0.2">
      <c r="B418" s="241" t="s">
        <v>42</v>
      </c>
      <c r="C418" s="242"/>
      <c r="D418" s="243"/>
      <c r="E418" s="122">
        <f>E417</f>
        <v>1</v>
      </c>
    </row>
    <row r="419" spans="1:15" s="23" customFormat="1" ht="18" customHeight="1" x14ac:dyDescent="0.2">
      <c r="B419" s="124" t="str">
        <f>ORÇAMENTO!B163</f>
        <v>17.3</v>
      </c>
      <c r="C419" s="120" t="str">
        <f>ORÇAMENTO!E163</f>
        <v xml:space="preserve">PONTO DE ANCORAGEM </v>
      </c>
      <c r="D419" s="121" t="str">
        <f>ORÇAMENTO!G163</f>
        <v>UND.</v>
      </c>
      <c r="E419" s="123" t="s">
        <v>149</v>
      </c>
    </row>
    <row r="420" spans="1:15" ht="18" customHeight="1" x14ac:dyDescent="0.2">
      <c r="B420" s="21"/>
      <c r="C420" s="18" t="s">
        <v>1957</v>
      </c>
      <c r="D420" s="22" t="s">
        <v>150</v>
      </c>
      <c r="E420" s="19">
        <v>7</v>
      </c>
    </row>
    <row r="421" spans="1:15" ht="18" customHeight="1" x14ac:dyDescent="0.2">
      <c r="B421" s="241" t="s">
        <v>42</v>
      </c>
      <c r="C421" s="242"/>
      <c r="D421" s="243"/>
      <c r="E421" s="125">
        <f>E420</f>
        <v>7</v>
      </c>
    </row>
    <row r="422" spans="1:15" s="23" customFormat="1" ht="36" customHeight="1" x14ac:dyDescent="0.2">
      <c r="B422" s="124" t="str">
        <f>ORÇAMENTO!B164</f>
        <v>17.4</v>
      </c>
      <c r="C422" s="120" t="str">
        <f>ORÇAMENTO!E164</f>
        <v>GRAUTE FGK=25 MPA; TRAÇO 1:1,3:1,6:0,4 (EM MASSA SECA DE CIMENTO/ AREIA GROSSA/ BRITA 0/ ADITIVO)  PREPARO MECÂNICO COM BETONEIRA 400 L. AF_09/2021</v>
      </c>
      <c r="D422" s="121" t="str">
        <f>ORÇAMENTO!G164</f>
        <v>M3</v>
      </c>
      <c r="E422" s="123" t="s">
        <v>1962</v>
      </c>
    </row>
    <row r="423" spans="1:15" ht="18" customHeight="1" x14ac:dyDescent="0.2">
      <c r="B423" s="21"/>
      <c r="C423" s="18" t="s">
        <v>1964</v>
      </c>
      <c r="D423" s="22" t="s">
        <v>150</v>
      </c>
      <c r="E423" s="19">
        <v>7</v>
      </c>
    </row>
    <row r="424" spans="1:15" ht="18" customHeight="1" x14ac:dyDescent="0.2">
      <c r="B424" s="21"/>
      <c r="C424" s="18" t="s">
        <v>1963</v>
      </c>
      <c r="D424" s="162" t="str">
        <f>D422</f>
        <v>M3</v>
      </c>
      <c r="E424" s="19">
        <f>0.0113</f>
        <v>1.1299999999999999E-2</v>
      </c>
    </row>
    <row r="425" spans="1:15" ht="18" customHeight="1" x14ac:dyDescent="0.2">
      <c r="B425" s="241" t="s">
        <v>42</v>
      </c>
      <c r="C425" s="242"/>
      <c r="D425" s="243"/>
      <c r="E425" s="125">
        <f>E423*E424</f>
        <v>7.909999999999999E-2</v>
      </c>
    </row>
    <row r="426" spans="1:15" ht="15" customHeight="1" x14ac:dyDescent="0.2">
      <c r="B426" s="37" t="s">
        <v>61</v>
      </c>
      <c r="C426" s="37"/>
      <c r="D426" s="37"/>
      <c r="E426" s="12"/>
    </row>
    <row r="427" spans="1:15" ht="15" customHeight="1" x14ac:dyDescent="0.2">
      <c r="C427" s="4"/>
      <c r="D427" s="4"/>
      <c r="E427" s="4"/>
    </row>
    <row r="428" spans="1:15" ht="94.5" customHeight="1" x14ac:dyDescent="0.2">
      <c r="A428" s="184"/>
      <c r="B428" s="251" t="s">
        <v>4524</v>
      </c>
      <c r="C428" s="252"/>
      <c r="D428" s="252"/>
      <c r="E428" s="252"/>
      <c r="F428" s="38"/>
      <c r="G428" s="38"/>
      <c r="H428" s="38"/>
      <c r="I428" s="38"/>
      <c r="J428" s="38"/>
      <c r="K428" s="38"/>
      <c r="L428" s="38"/>
      <c r="M428" s="38"/>
      <c r="N428" s="38"/>
      <c r="O428" s="38"/>
    </row>
    <row r="429" spans="1:15" ht="15" customHeight="1" x14ac:dyDescent="0.2">
      <c r="C429" s="4"/>
      <c r="D429" s="4"/>
      <c r="E429" s="4"/>
    </row>
    <row r="430" spans="1:15" ht="15" customHeight="1" x14ac:dyDescent="0.2">
      <c r="C430" s="2"/>
      <c r="D430" s="2"/>
      <c r="E430" s="2"/>
    </row>
    <row r="431" spans="1:15" ht="15" customHeight="1" x14ac:dyDescent="0.2">
      <c r="C431" s="4"/>
      <c r="D431" s="4"/>
      <c r="E431" s="4"/>
    </row>
    <row r="432" spans="1:15" ht="15" customHeight="1" x14ac:dyDescent="0.2">
      <c r="C432" s="2"/>
      <c r="D432" s="4"/>
      <c r="E432" s="4"/>
    </row>
    <row r="433" spans="4:5" x14ac:dyDescent="0.2">
      <c r="D433" s="4"/>
      <c r="E433" s="12"/>
    </row>
  </sheetData>
  <sheetProtection selectLockedCells="1"/>
  <mergeCells count="105">
    <mergeCell ref="B428:E428"/>
    <mergeCell ref="B425:D425"/>
    <mergeCell ref="B347:D347"/>
    <mergeCell ref="B177:D177"/>
    <mergeCell ref="B157:D157"/>
    <mergeCell ref="B167:D167"/>
    <mergeCell ref="B109:D109"/>
    <mergeCell ref="B112:D112"/>
    <mergeCell ref="B116:D116"/>
    <mergeCell ref="B128:D128"/>
    <mergeCell ref="B139:D139"/>
    <mergeCell ref="B337:D337"/>
    <mergeCell ref="B314:D314"/>
    <mergeCell ref="B311:D311"/>
    <mergeCell ref="B320:D320"/>
    <mergeCell ref="B317:D317"/>
    <mergeCell ref="B323:D323"/>
    <mergeCell ref="B193:D193"/>
    <mergeCell ref="B415:D415"/>
    <mergeCell ref="B418:D418"/>
    <mergeCell ref="B421:D421"/>
    <mergeCell ref="B387:D387"/>
    <mergeCell ref="B395:D395"/>
    <mergeCell ref="B392:D392"/>
    <mergeCell ref="B398:D398"/>
    <mergeCell ref="B403:D403"/>
    <mergeCell ref="B406:D406"/>
    <mergeCell ref="B409:D409"/>
    <mergeCell ref="B2:D3"/>
    <mergeCell ref="B8:B9"/>
    <mergeCell ref="B16:D16"/>
    <mergeCell ref="B81:D81"/>
    <mergeCell ref="B274:D274"/>
    <mergeCell ref="B259:D259"/>
    <mergeCell ref="B262:D262"/>
    <mergeCell ref="B84:D84"/>
    <mergeCell ref="B90:D90"/>
    <mergeCell ref="B96:D96"/>
    <mergeCell ref="B100:D100"/>
    <mergeCell ref="B104:D104"/>
    <mergeCell ref="B147:D147"/>
    <mergeCell ref="B265:D265"/>
    <mergeCell ref="B268:D268"/>
    <mergeCell ref="B271:D271"/>
    <mergeCell ref="B200:D200"/>
    <mergeCell ref="B212:D212"/>
    <mergeCell ref="B217:D217"/>
    <mergeCell ref="B220:D220"/>
    <mergeCell ref="B374:D374"/>
    <mergeCell ref="B280:D280"/>
    <mergeCell ref="B286:D286"/>
    <mergeCell ref="B289:D289"/>
    <mergeCell ref="B292:D292"/>
    <mergeCell ref="B352:D352"/>
    <mergeCell ref="B283:D283"/>
    <mergeCell ref="B301:D301"/>
    <mergeCell ref="B306:D306"/>
    <mergeCell ref="B328:D328"/>
    <mergeCell ref="B331:D331"/>
    <mergeCell ref="B334:D334"/>
    <mergeCell ref="B358:D358"/>
    <mergeCell ref="B361:D361"/>
    <mergeCell ref="B366:D366"/>
    <mergeCell ref="B369:D369"/>
    <mergeCell ref="B377:D377"/>
    <mergeCell ref="B340:D340"/>
    <mergeCell ref="B343:D343"/>
    <mergeCell ref="B383:D383"/>
    <mergeCell ref="B35:D35"/>
    <mergeCell ref="B20:D20"/>
    <mergeCell ref="B23:D23"/>
    <mergeCell ref="B26:D26"/>
    <mergeCell ref="B29:D29"/>
    <mergeCell ref="B32:D32"/>
    <mergeCell ref="B41:D41"/>
    <mergeCell ref="B49:D49"/>
    <mergeCell ref="B53:D53"/>
    <mergeCell ref="B254:D254"/>
    <mergeCell ref="B295:D295"/>
    <mergeCell ref="B298:D298"/>
    <mergeCell ref="B45:D45"/>
    <mergeCell ref="B62:D62"/>
    <mergeCell ref="B239:D239"/>
    <mergeCell ref="B242:D242"/>
    <mergeCell ref="B245:D245"/>
    <mergeCell ref="B223:D223"/>
    <mergeCell ref="B227:D227"/>
    <mergeCell ref="B230:D230"/>
    <mergeCell ref="B56:D56"/>
    <mergeCell ref="B277:D277"/>
    <mergeCell ref="B180:D180"/>
    <mergeCell ref="B184:D184"/>
    <mergeCell ref="B188:D188"/>
    <mergeCell ref="B170:D170"/>
    <mergeCell ref="B174:D174"/>
    <mergeCell ref="B66:D66"/>
    <mergeCell ref="B69:D69"/>
    <mergeCell ref="B72:D72"/>
    <mergeCell ref="B77:D77"/>
    <mergeCell ref="B206:D206"/>
    <mergeCell ref="B248:D248"/>
    <mergeCell ref="B251:D251"/>
    <mergeCell ref="B233:D233"/>
    <mergeCell ref="B236:D236"/>
    <mergeCell ref="B203:D203"/>
  </mergeCells>
  <phoneticPr fontId="4" type="noConversion"/>
  <pageMargins left="0.78740157480314965" right="0.6692913385826772" top="0.78740157480314965" bottom="0.78740157480314965" header="0.31496062992125984" footer="0.31496062992125984"/>
  <pageSetup paperSize="9" scale="54" fitToHeight="0" orientation="portrait" horizontalDpi="300" verticalDpi="300" r:id="rId1"/>
  <headerFooter>
    <oddFooter>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topLeftCell="A13" zoomScale="115" zoomScaleNormal="115" workbookViewId="0">
      <selection activeCell="E53" sqref="E53"/>
    </sheetView>
  </sheetViews>
  <sheetFormatPr defaultColWidth="9.140625" defaultRowHeight="12.75" x14ac:dyDescent="0.2"/>
  <cols>
    <col min="1" max="1" width="2.7109375" style="17" customWidth="1"/>
    <col min="2" max="2" width="11" style="17" bestFit="1" customWidth="1"/>
    <col min="3" max="3" width="10.7109375" style="17" bestFit="1" customWidth="1"/>
    <col min="4" max="4" width="13.42578125" style="17" bestFit="1" customWidth="1"/>
    <col min="5" max="5" width="70.28515625" style="17" customWidth="1"/>
    <col min="6" max="6" width="9.140625" style="17" bestFit="1" customWidth="1"/>
    <col min="7" max="7" width="6.28515625" style="17" bestFit="1" customWidth="1"/>
    <col min="8" max="8" width="12.42578125" style="17" bestFit="1" customWidth="1"/>
    <col min="9" max="9" width="16.28515625" style="17" bestFit="1" customWidth="1"/>
    <col min="10" max="10" width="15.28515625" style="17" bestFit="1" customWidth="1"/>
    <col min="11" max="16384" width="9.140625" style="17"/>
  </cols>
  <sheetData>
    <row r="1" spans="2:10" ht="13.9" customHeight="1" x14ac:dyDescent="0.2"/>
    <row r="2" spans="2:10" ht="13.9" customHeight="1" x14ac:dyDescent="0.2">
      <c r="B2" s="256"/>
      <c r="C2" s="257"/>
      <c r="D2" s="244" t="s">
        <v>63</v>
      </c>
      <c r="E2" s="245"/>
      <c r="F2" s="245"/>
      <c r="G2" s="245"/>
      <c r="H2" s="245"/>
      <c r="I2" s="245"/>
      <c r="J2" s="246"/>
    </row>
    <row r="3" spans="2:10" ht="13.9" customHeight="1" x14ac:dyDescent="0.2">
      <c r="B3" s="221"/>
      <c r="C3" s="223"/>
      <c r="D3" s="247"/>
      <c r="E3" s="248"/>
      <c r="F3" s="248"/>
      <c r="G3" s="248"/>
      <c r="H3" s="248"/>
      <c r="I3" s="248"/>
      <c r="J3" s="249"/>
    </row>
    <row r="4" spans="2:10" ht="13.9" customHeight="1" x14ac:dyDescent="0.2">
      <c r="B4" s="221"/>
      <c r="C4" s="223"/>
      <c r="D4" s="50" t="s">
        <v>21</v>
      </c>
      <c r="E4" s="255" t="s">
        <v>0</v>
      </c>
      <c r="F4" s="255"/>
      <c r="G4" s="255"/>
      <c r="H4" s="255"/>
      <c r="I4" s="255"/>
      <c r="J4" s="209"/>
    </row>
    <row r="5" spans="2:10" ht="13.9" customHeight="1" x14ac:dyDescent="0.2">
      <c r="B5" s="253"/>
      <c r="C5" s="254"/>
      <c r="D5" s="51" t="s">
        <v>23</v>
      </c>
      <c r="E5" s="255" t="str">
        <f>ORÇAMENTO!E5</f>
        <v>TORRE DE TREINAMENTO DO CORPO DE BOMBEIROS DE CATALÃO - GO</v>
      </c>
      <c r="F5" s="255"/>
      <c r="G5" s="255"/>
      <c r="H5" s="255"/>
      <c r="I5" s="255"/>
      <c r="J5" s="209"/>
    </row>
    <row r="6" spans="2:10" ht="13.9" customHeight="1" x14ac:dyDescent="0.2">
      <c r="B6" s="221"/>
      <c r="C6" s="223"/>
      <c r="D6" s="50" t="s">
        <v>22</v>
      </c>
      <c r="E6" s="255">
        <f>ORÇAMENTO!E6</f>
        <v>2026032959</v>
      </c>
      <c r="F6" s="255"/>
      <c r="G6" s="255"/>
      <c r="H6" s="255"/>
      <c r="I6" s="255"/>
      <c r="J6" s="209"/>
    </row>
    <row r="7" spans="2:10" ht="13.9" customHeight="1" x14ac:dyDescent="0.2">
      <c r="B7" s="221"/>
      <c r="C7" s="223"/>
      <c r="D7" s="50" t="s">
        <v>24</v>
      </c>
      <c r="E7" s="255" t="str">
        <f>ORÇAMENTO!E7</f>
        <v>AV. RAULINA FONSECA PASCHOAL - ST. CENTRAL, CATALÃO - GO, 75701-490</v>
      </c>
      <c r="F7" s="255"/>
      <c r="G7" s="255"/>
      <c r="H7" s="255"/>
      <c r="I7" s="255"/>
      <c r="J7" s="209"/>
    </row>
    <row r="8" spans="2:10" ht="13.9" customHeight="1" x14ac:dyDescent="0.2">
      <c r="B8" s="221"/>
      <c r="C8" s="223"/>
      <c r="D8" s="250" t="s">
        <v>25</v>
      </c>
      <c r="E8" s="255" t="str">
        <f>ORÇAMENTO!E8</f>
        <v xml:space="preserve"> 336 - TABELA DE CUSTOS DE OBRAS CIVIS - T336 - ABRIL/2026 - COM
DESONERAÇÃO</v>
      </c>
      <c r="F8" s="255"/>
      <c r="G8" s="255"/>
      <c r="H8" s="255"/>
      <c r="I8" s="255"/>
      <c r="J8" s="209"/>
    </row>
    <row r="9" spans="2:10" ht="13.9" customHeight="1" x14ac:dyDescent="0.2">
      <c r="B9" s="221"/>
      <c r="C9" s="223"/>
      <c r="D9" s="250"/>
      <c r="E9" s="255" t="str">
        <f>ORÇAMENTO!E9</f>
        <v>TABELA SINAPI  - CUSTO DE COMPOSIÇÕES - 06/2026 - COM DESONERAÇÃO - DATA EMISÃO:  10/07/2026</v>
      </c>
      <c r="F9" s="255"/>
      <c r="G9" s="255"/>
      <c r="H9" s="255"/>
      <c r="I9" s="255"/>
      <c r="J9" s="209"/>
    </row>
    <row r="10" spans="2:10" ht="13.9" customHeight="1" x14ac:dyDescent="0.2">
      <c r="B10" s="221"/>
      <c r="C10" s="223"/>
      <c r="D10" s="50" t="s">
        <v>26</v>
      </c>
      <c r="E10" s="268">
        <f>ORÇAMENTO!E10</f>
        <v>46240</v>
      </c>
      <c r="F10" s="268"/>
      <c r="G10" s="268"/>
      <c r="H10" s="268"/>
      <c r="I10" s="268"/>
      <c r="J10" s="269"/>
    </row>
    <row r="11" spans="2:10" ht="13.9" customHeight="1" x14ac:dyDescent="0.2">
      <c r="B11" s="218"/>
      <c r="C11" s="220"/>
      <c r="D11" s="53" t="s">
        <v>18</v>
      </c>
      <c r="E11" s="258">
        <f>ORÇAMENTO!E11</f>
        <v>0.23830000000000001</v>
      </c>
      <c r="F11" s="258"/>
      <c r="G11" s="258"/>
      <c r="H11" s="258"/>
      <c r="I11" s="258"/>
      <c r="J11" s="215"/>
    </row>
    <row r="12" spans="2:10" ht="13.9" customHeight="1" x14ac:dyDescent="0.2">
      <c r="B12" s="4"/>
      <c r="C12" s="4"/>
      <c r="D12" s="50"/>
      <c r="E12" s="54"/>
      <c r="F12" s="54"/>
      <c r="G12" s="54"/>
      <c r="H12" s="54"/>
      <c r="I12" s="54"/>
      <c r="J12" s="54"/>
    </row>
    <row r="13" spans="2:10" ht="13.9" customHeight="1" x14ac:dyDescent="0.2"/>
    <row r="14" spans="2:10" ht="18" customHeight="1" x14ac:dyDescent="0.2">
      <c r="B14" s="138" t="s">
        <v>69</v>
      </c>
      <c r="C14" s="259" t="s">
        <v>135</v>
      </c>
      <c r="D14" s="260"/>
      <c r="E14" s="260"/>
      <c r="F14" s="260"/>
      <c r="G14" s="260"/>
      <c r="H14" s="260"/>
      <c r="I14" s="260"/>
      <c r="J14" s="261"/>
    </row>
    <row r="15" spans="2:10" ht="18" customHeight="1" x14ac:dyDescent="0.2">
      <c r="B15" s="102" t="s">
        <v>1</v>
      </c>
      <c r="C15" s="107" t="s">
        <v>19</v>
      </c>
      <c r="D15" s="101" t="s">
        <v>20</v>
      </c>
      <c r="E15" s="108" t="s">
        <v>64</v>
      </c>
      <c r="F15" s="104" t="s">
        <v>3</v>
      </c>
      <c r="G15" s="105" t="s">
        <v>4</v>
      </c>
      <c r="H15" s="109" t="s">
        <v>5</v>
      </c>
      <c r="I15" s="110" t="s">
        <v>6</v>
      </c>
      <c r="J15" s="106" t="s">
        <v>7</v>
      </c>
    </row>
    <row r="16" spans="2:10" ht="18" customHeight="1" x14ac:dyDescent="0.2">
      <c r="B16" s="55" t="s">
        <v>44</v>
      </c>
      <c r="C16" s="6" t="s">
        <v>8</v>
      </c>
      <c r="D16" s="6">
        <v>40101</v>
      </c>
      <c r="E16" s="7" t="s">
        <v>92</v>
      </c>
      <c r="F16" s="5">
        <v>2.41</v>
      </c>
      <c r="G16" s="6" t="s">
        <v>16</v>
      </c>
      <c r="H16" s="111">
        <v>0</v>
      </c>
      <c r="I16" s="111">
        <v>48.31</v>
      </c>
      <c r="J16" s="56">
        <f>F16*(I16+H16)</f>
        <v>116.42710000000001</v>
      </c>
    </row>
    <row r="17" spans="1:10" ht="18" customHeight="1" x14ac:dyDescent="0.2">
      <c r="B17" s="55" t="s">
        <v>58</v>
      </c>
      <c r="C17" s="6" t="s">
        <v>154</v>
      </c>
      <c r="D17" s="126" t="s">
        <v>155</v>
      </c>
      <c r="E17" s="7" t="s">
        <v>139</v>
      </c>
      <c r="F17" s="5">
        <v>3.2</v>
      </c>
      <c r="G17" s="6" t="s">
        <v>65</v>
      </c>
      <c r="H17" s="266">
        <v>13.41</v>
      </c>
      <c r="I17" s="267"/>
      <c r="J17" s="56">
        <f>F17*(I17+H17)</f>
        <v>42.912000000000006</v>
      </c>
    </row>
    <row r="18" spans="1:10" ht="36" customHeight="1" x14ac:dyDescent="0.2">
      <c r="B18" s="55" t="s">
        <v>45</v>
      </c>
      <c r="C18" s="6" t="s">
        <v>8</v>
      </c>
      <c r="D18" s="6">
        <v>41146</v>
      </c>
      <c r="E18" s="7" t="s">
        <v>93</v>
      </c>
      <c r="F18" s="5">
        <v>16.2</v>
      </c>
      <c r="G18" s="6" t="s">
        <v>54</v>
      </c>
      <c r="H18" s="111">
        <v>15.43</v>
      </c>
      <c r="I18" s="111">
        <v>0</v>
      </c>
      <c r="J18" s="56">
        <f t="shared" ref="J18:J20" si="0">F18*(I18+H18)</f>
        <v>249.96599999999998</v>
      </c>
    </row>
    <row r="19" spans="1:10" ht="18" customHeight="1" x14ac:dyDescent="0.2">
      <c r="B19" s="55" t="s">
        <v>46</v>
      </c>
      <c r="C19" s="6" t="s">
        <v>8</v>
      </c>
      <c r="D19" s="6">
        <v>41006</v>
      </c>
      <c r="E19" s="7" t="s">
        <v>100</v>
      </c>
      <c r="F19" s="5">
        <f>16.2*10</f>
        <v>162</v>
      </c>
      <c r="G19" s="6" t="s">
        <v>141</v>
      </c>
      <c r="H19" s="111">
        <v>2.6</v>
      </c>
      <c r="I19" s="111">
        <v>0</v>
      </c>
      <c r="J19" s="56">
        <f t="shared" si="0"/>
        <v>421.2</v>
      </c>
    </row>
    <row r="20" spans="1:10" ht="18" customHeight="1" x14ac:dyDescent="0.2">
      <c r="B20" s="55" t="s">
        <v>47</v>
      </c>
      <c r="C20" s="6" t="s">
        <v>8</v>
      </c>
      <c r="D20" s="6">
        <v>40902</v>
      </c>
      <c r="E20" s="7" t="s">
        <v>140</v>
      </c>
      <c r="F20" s="5">
        <f>F18</f>
        <v>16.2</v>
      </c>
      <c r="G20" s="6" t="s">
        <v>54</v>
      </c>
      <c r="H20" s="111">
        <v>0</v>
      </c>
      <c r="I20" s="111">
        <v>32.01</v>
      </c>
      <c r="J20" s="56">
        <f t="shared" si="0"/>
        <v>518.5619999999999</v>
      </c>
    </row>
    <row r="21" spans="1:10" ht="18" customHeight="1" x14ac:dyDescent="0.2">
      <c r="A21" s="36"/>
      <c r="B21" s="55" t="s">
        <v>48</v>
      </c>
      <c r="C21" s="6" t="s">
        <v>8</v>
      </c>
      <c r="D21" s="6">
        <v>60304</v>
      </c>
      <c r="E21" s="7" t="s">
        <v>70</v>
      </c>
      <c r="F21" s="5">
        <v>72.5</v>
      </c>
      <c r="G21" s="6" t="s">
        <v>65</v>
      </c>
      <c r="H21" s="111">
        <v>8.02</v>
      </c>
      <c r="I21" s="111">
        <v>3.78</v>
      </c>
      <c r="J21" s="56">
        <f>F21*(I21+H21)</f>
        <v>855.49999999999989</v>
      </c>
    </row>
    <row r="22" spans="1:10" ht="18" customHeight="1" x14ac:dyDescent="0.2">
      <c r="A22" s="36"/>
      <c r="B22" s="55" t="s">
        <v>73</v>
      </c>
      <c r="C22" s="6" t="s">
        <v>8</v>
      </c>
      <c r="D22" s="6">
        <v>60303</v>
      </c>
      <c r="E22" s="7" t="s">
        <v>71</v>
      </c>
      <c r="F22" s="5">
        <v>38.700000000000003</v>
      </c>
      <c r="G22" s="6" t="s">
        <v>65</v>
      </c>
      <c r="H22" s="111">
        <v>8.18</v>
      </c>
      <c r="I22" s="111">
        <v>3.78</v>
      </c>
      <c r="J22" s="56">
        <f>F22*(I22+H22)</f>
        <v>462.85199999999998</v>
      </c>
    </row>
    <row r="23" spans="1:10" ht="36" customHeight="1" x14ac:dyDescent="0.2">
      <c r="A23" s="36"/>
      <c r="B23" s="55" t="s">
        <v>72</v>
      </c>
      <c r="C23" s="6" t="s">
        <v>8</v>
      </c>
      <c r="D23" s="6">
        <v>60517</v>
      </c>
      <c r="E23" s="7" t="s">
        <v>66</v>
      </c>
      <c r="F23" s="5">
        <v>3.8</v>
      </c>
      <c r="G23" s="6" t="s">
        <v>15</v>
      </c>
      <c r="H23" s="111">
        <v>447.23</v>
      </c>
      <c r="I23" s="111">
        <v>110.98</v>
      </c>
      <c r="J23" s="56">
        <f>F23*(H23+I23)</f>
        <v>2121.1979999999999</v>
      </c>
    </row>
    <row r="24" spans="1:10" ht="36" customHeight="1" x14ac:dyDescent="0.2">
      <c r="A24" s="36"/>
      <c r="B24" s="55" t="s">
        <v>74</v>
      </c>
      <c r="C24" s="6" t="s">
        <v>8</v>
      </c>
      <c r="D24" s="6">
        <v>60802</v>
      </c>
      <c r="E24" s="7" t="s">
        <v>67</v>
      </c>
      <c r="F24" s="5">
        <v>3.8</v>
      </c>
      <c r="G24" s="6" t="s">
        <v>54</v>
      </c>
      <c r="H24" s="111">
        <v>0.12</v>
      </c>
      <c r="I24" s="111">
        <v>63.69</v>
      </c>
      <c r="J24" s="56">
        <f>F24*(H24+I24)</f>
        <v>242.47799999999998</v>
      </c>
    </row>
    <row r="25" spans="1:10" ht="36" customHeight="1" x14ac:dyDescent="0.2">
      <c r="A25" s="36"/>
      <c r="B25" s="55" t="s">
        <v>75</v>
      </c>
      <c r="C25" s="6" t="s">
        <v>8</v>
      </c>
      <c r="D25" s="6">
        <v>100160</v>
      </c>
      <c r="E25" s="7" t="s">
        <v>136</v>
      </c>
      <c r="F25" s="5">
        <v>22.7</v>
      </c>
      <c r="G25" s="6" t="s">
        <v>16</v>
      </c>
      <c r="H25" s="111">
        <v>26.48</v>
      </c>
      <c r="I25" s="111">
        <v>35.86</v>
      </c>
      <c r="J25" s="56">
        <f>F25*(H25+I25)</f>
        <v>1415.1179999999999</v>
      </c>
    </row>
    <row r="26" spans="1:10" ht="18" customHeight="1" x14ac:dyDescent="0.2">
      <c r="A26" s="36"/>
      <c r="B26" s="55" t="s">
        <v>94</v>
      </c>
      <c r="C26" s="6" t="s">
        <v>8</v>
      </c>
      <c r="D26" s="6">
        <v>260902</v>
      </c>
      <c r="E26" s="7" t="s">
        <v>77</v>
      </c>
      <c r="F26" s="5">
        <f>F28+F29</f>
        <v>18</v>
      </c>
      <c r="G26" s="6" t="s">
        <v>16</v>
      </c>
      <c r="H26" s="111">
        <v>7.8</v>
      </c>
      <c r="I26" s="111">
        <v>6.57</v>
      </c>
      <c r="J26" s="56">
        <f t="shared" ref="J26:J30" si="1">F26*(H26+I26)</f>
        <v>258.66000000000003</v>
      </c>
    </row>
    <row r="27" spans="1:10" ht="18" customHeight="1" x14ac:dyDescent="0.2">
      <c r="B27" s="55" t="s">
        <v>95</v>
      </c>
      <c r="C27" s="6" t="s">
        <v>8</v>
      </c>
      <c r="D27" s="6">
        <v>220102</v>
      </c>
      <c r="E27" s="7" t="s">
        <v>130</v>
      </c>
      <c r="F27" s="5">
        <f>18*1.2</f>
        <v>21.599999999999998</v>
      </c>
      <c r="G27" s="6" t="s">
        <v>16</v>
      </c>
      <c r="H27" s="111">
        <v>22.54</v>
      </c>
      <c r="I27" s="111">
        <v>17.11</v>
      </c>
      <c r="J27" s="56">
        <f t="shared" si="1"/>
        <v>856.43999999999994</v>
      </c>
    </row>
    <row r="28" spans="1:10" ht="18" customHeight="1" x14ac:dyDescent="0.2">
      <c r="B28" s="55" t="s">
        <v>96</v>
      </c>
      <c r="C28" s="6" t="s">
        <v>8</v>
      </c>
      <c r="D28" s="6">
        <v>180343</v>
      </c>
      <c r="E28" s="7" t="s">
        <v>137</v>
      </c>
      <c r="F28" s="5">
        <v>6</v>
      </c>
      <c r="G28" s="6" t="s">
        <v>49</v>
      </c>
      <c r="H28" s="111">
        <v>69.84</v>
      </c>
      <c r="I28" s="111">
        <v>23.6</v>
      </c>
      <c r="J28" s="56">
        <f t="shared" si="1"/>
        <v>560.64</v>
      </c>
    </row>
    <row r="29" spans="1:10" ht="36" customHeight="1" x14ac:dyDescent="0.2">
      <c r="B29" s="55" t="s">
        <v>97</v>
      </c>
      <c r="C29" s="6" t="s">
        <v>8</v>
      </c>
      <c r="D29" s="6">
        <v>180344</v>
      </c>
      <c r="E29" s="7" t="s">
        <v>138</v>
      </c>
      <c r="F29" s="5">
        <v>12</v>
      </c>
      <c r="G29" s="6" t="s">
        <v>49</v>
      </c>
      <c r="H29" s="111">
        <v>111.45</v>
      </c>
      <c r="I29" s="111">
        <v>25.17</v>
      </c>
      <c r="J29" s="56">
        <f t="shared" si="1"/>
        <v>1639.44</v>
      </c>
    </row>
    <row r="30" spans="1:10" ht="18" customHeight="1" x14ac:dyDescent="0.2">
      <c r="B30" s="55" t="s">
        <v>98</v>
      </c>
      <c r="C30" s="6" t="s">
        <v>154</v>
      </c>
      <c r="D30" s="57">
        <v>2747</v>
      </c>
      <c r="E30" s="59" t="s">
        <v>101</v>
      </c>
      <c r="F30" s="58">
        <f>20*1.2</f>
        <v>24</v>
      </c>
      <c r="G30" s="57" t="s">
        <v>16</v>
      </c>
      <c r="H30" s="265">
        <v>18.41</v>
      </c>
      <c r="I30" s="265"/>
      <c r="J30" s="56">
        <f t="shared" si="1"/>
        <v>441.84000000000003</v>
      </c>
    </row>
    <row r="31" spans="1:10" ht="18" customHeight="1" x14ac:dyDescent="0.2">
      <c r="B31" s="262" t="s">
        <v>68</v>
      </c>
      <c r="C31" s="263"/>
      <c r="D31" s="263"/>
      <c r="E31" s="263"/>
      <c r="F31" s="263"/>
      <c r="G31" s="263"/>
      <c r="H31" s="263"/>
      <c r="I31" s="264"/>
      <c r="J31" s="62">
        <f>SUM(J16:J30)</f>
        <v>10203.233099999999</v>
      </c>
    </row>
    <row r="32" spans="1:10" ht="13.9" customHeight="1" x14ac:dyDescent="0.2"/>
  </sheetData>
  <mergeCells count="24">
    <mergeCell ref="B8:C8"/>
    <mergeCell ref="B11:C11"/>
    <mergeCell ref="E11:J11"/>
    <mergeCell ref="C14:J14"/>
    <mergeCell ref="B31:I31"/>
    <mergeCell ref="H30:I30"/>
    <mergeCell ref="H17:I17"/>
    <mergeCell ref="E8:J8"/>
    <mergeCell ref="B9:C9"/>
    <mergeCell ref="E9:J9"/>
    <mergeCell ref="B10:C10"/>
    <mergeCell ref="E10:J10"/>
    <mergeCell ref="D8:D9"/>
    <mergeCell ref="B2:C2"/>
    <mergeCell ref="B3:C3"/>
    <mergeCell ref="B4:C4"/>
    <mergeCell ref="E4:J4"/>
    <mergeCell ref="D2:J3"/>
    <mergeCell ref="B5:C5"/>
    <mergeCell ref="E5:J5"/>
    <mergeCell ref="B6:C6"/>
    <mergeCell ref="E6:J6"/>
    <mergeCell ref="B7:C7"/>
    <mergeCell ref="E7:J7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81" fitToHeight="0" orientation="landscape" r:id="rId1"/>
  <headerFooter>
    <oddFooter>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14"/>
  <sheetViews>
    <sheetView showGridLines="0" tabSelected="1" zoomScaleNormal="100" workbookViewId="0">
      <selection activeCell="L73" sqref="B2:L73"/>
    </sheetView>
  </sheetViews>
  <sheetFormatPr defaultColWidth="9.140625" defaultRowHeight="14.25" x14ac:dyDescent="0.2"/>
  <cols>
    <col min="1" max="1" width="9.140625" style="1"/>
    <col min="2" max="2" width="5.42578125" style="17" bestFit="1" customWidth="1"/>
    <col min="3" max="3" width="32.42578125" style="17" customWidth="1"/>
    <col min="4" max="4" width="16.85546875" style="17" bestFit="1" customWidth="1"/>
    <col min="5" max="5" width="22.28515625" style="17" customWidth="1"/>
    <col min="6" max="6" width="1.5703125" style="17" bestFit="1" customWidth="1"/>
    <col min="7" max="7" width="21.140625" style="17" customWidth="1"/>
    <col min="8" max="8" width="4.42578125" style="17" customWidth="1"/>
    <col min="9" max="9" width="16.140625" style="1" bestFit="1" customWidth="1"/>
    <col min="10" max="10" width="9.140625" style="1"/>
    <col min="11" max="11" width="13.28515625" style="1" bestFit="1" customWidth="1"/>
    <col min="12" max="12" width="9.140625" style="1"/>
    <col min="13" max="13" width="11.42578125" style="1" bestFit="1" customWidth="1"/>
    <col min="14" max="16384" width="9.140625" style="1"/>
  </cols>
  <sheetData>
    <row r="1" spans="2:13" ht="15" thickBot="1" x14ac:dyDescent="0.25"/>
    <row r="2" spans="2:13" ht="15" customHeight="1" x14ac:dyDescent="0.2">
      <c r="B2" s="169"/>
      <c r="C2" s="173"/>
      <c r="D2" s="275" t="s">
        <v>43</v>
      </c>
      <c r="E2" s="275"/>
      <c r="F2" s="275"/>
      <c r="G2" s="275"/>
      <c r="H2" s="275"/>
      <c r="I2" s="275"/>
      <c r="J2" s="275"/>
      <c r="K2" s="275"/>
      <c r="L2" s="276"/>
    </row>
    <row r="3" spans="2:13" ht="14.25" customHeight="1" x14ac:dyDescent="0.2">
      <c r="B3" s="170"/>
      <c r="D3" s="277"/>
      <c r="E3" s="277"/>
      <c r="F3" s="277"/>
      <c r="G3" s="277"/>
      <c r="H3" s="277"/>
      <c r="I3" s="277"/>
      <c r="J3" s="277"/>
      <c r="K3" s="277"/>
      <c r="L3" s="278"/>
    </row>
    <row r="4" spans="2:13" ht="15" customHeight="1" x14ac:dyDescent="0.2">
      <c r="B4" s="170"/>
      <c r="D4" s="27" t="str">
        <f>ORÇAMENTO!D4</f>
        <v>SETOR</v>
      </c>
      <c r="E4" s="254" t="str">
        <f>ORÇAMENTO!E4</f>
        <v>SECRETARIA MUNICIPAL DE OBRAS PÚBLICAS DE CATALÃO</v>
      </c>
      <c r="F4" s="254"/>
      <c r="G4" s="254"/>
      <c r="H4" s="254"/>
      <c r="I4" s="254"/>
      <c r="J4" s="254"/>
      <c r="K4" s="254"/>
      <c r="L4" s="270"/>
    </row>
    <row r="5" spans="2:13" ht="15" customHeight="1" x14ac:dyDescent="0.2">
      <c r="B5" s="170"/>
      <c r="D5" s="27" t="str">
        <f>ORÇAMENTO!D5</f>
        <v>OBJETO</v>
      </c>
      <c r="E5" s="254" t="str">
        <f>ORÇAMENTO!E5</f>
        <v>TORRE DE TREINAMENTO DO CORPO DE BOMBEIROS DE CATALÃO - GO</v>
      </c>
      <c r="F5" s="254"/>
      <c r="G5" s="254"/>
      <c r="H5" s="254"/>
      <c r="I5" s="254"/>
      <c r="J5" s="254"/>
      <c r="K5" s="254"/>
      <c r="L5" s="270"/>
    </row>
    <row r="6" spans="2:13" ht="15" customHeight="1" x14ac:dyDescent="0.2">
      <c r="B6" s="170"/>
      <c r="D6" s="27" t="str">
        <f>ORÇAMENTO!D6</f>
        <v>PROCESSO</v>
      </c>
      <c r="E6" s="254">
        <f>ORÇAMENTO!E6</f>
        <v>2026032959</v>
      </c>
      <c r="F6" s="254"/>
      <c r="G6" s="254"/>
      <c r="H6" s="254"/>
      <c r="I6" s="254"/>
      <c r="J6" s="254"/>
      <c r="K6" s="254"/>
      <c r="L6" s="270"/>
    </row>
    <row r="7" spans="2:13" ht="15" customHeight="1" x14ac:dyDescent="0.2">
      <c r="B7" s="170"/>
      <c r="D7" s="27" t="str">
        <f>ORÇAMENTO!D7</f>
        <v>ENDEREÇO</v>
      </c>
      <c r="E7" s="254" t="str">
        <f>ORÇAMENTO!E7</f>
        <v>AV. RAULINA FONSECA PASCHOAL - ST. CENTRAL, CATALÃO - GO, 75701-490</v>
      </c>
      <c r="F7" s="254"/>
      <c r="G7" s="254"/>
      <c r="H7" s="254"/>
      <c r="I7" s="254"/>
      <c r="J7" s="254"/>
      <c r="K7" s="254"/>
      <c r="L7" s="270"/>
    </row>
    <row r="8" spans="2:13" ht="14.25" customHeight="1" x14ac:dyDescent="0.2">
      <c r="B8" s="170"/>
      <c r="D8" s="307" t="str">
        <f>ORÇAMENTO!D8</f>
        <v>TABELAS</v>
      </c>
      <c r="E8" s="254" t="str">
        <f>ORÇAMENTO!E8</f>
        <v xml:space="preserve"> 336 - TABELA DE CUSTOS DE OBRAS CIVIS - T336 - ABRIL/2026 - COM
DESONERAÇÃO</v>
      </c>
      <c r="F8" s="254"/>
      <c r="G8" s="254"/>
      <c r="H8" s="254"/>
      <c r="I8" s="254"/>
      <c r="J8" s="254"/>
      <c r="K8" s="254"/>
      <c r="L8" s="270"/>
    </row>
    <row r="9" spans="2:13" ht="14.25" customHeight="1" x14ac:dyDescent="0.2">
      <c r="B9" s="170"/>
      <c r="D9" s="307"/>
      <c r="E9" s="271" t="str">
        <f>ORÇAMENTO!E9</f>
        <v>TABELA SINAPI  - CUSTO DE COMPOSIÇÕES - 06/2026 - COM DESONERAÇÃO - DATA EMISÃO:  10/07/2026</v>
      </c>
      <c r="F9" s="271"/>
      <c r="G9" s="271"/>
      <c r="H9" s="271"/>
      <c r="I9" s="271"/>
      <c r="J9" s="271"/>
      <c r="K9" s="271"/>
      <c r="L9" s="272"/>
    </row>
    <row r="10" spans="2:13" ht="15" thickBot="1" x14ac:dyDescent="0.25">
      <c r="B10" s="171"/>
      <c r="C10" s="174"/>
      <c r="D10" s="172" t="str">
        <f>ORÇAMENTO!D10</f>
        <v xml:space="preserve">DATA </v>
      </c>
      <c r="E10" s="273">
        <f>ORÇAMENTO!E10</f>
        <v>46240</v>
      </c>
      <c r="F10" s="273"/>
      <c r="G10" s="273"/>
      <c r="H10" s="273"/>
      <c r="I10" s="273"/>
      <c r="J10" s="273"/>
      <c r="K10" s="273"/>
      <c r="L10" s="274"/>
    </row>
    <row r="11" spans="2:13" x14ac:dyDescent="0.2">
      <c r="B11" s="31"/>
      <c r="C11" s="31"/>
      <c r="D11" s="31"/>
      <c r="E11" s="31"/>
      <c r="F11" s="31"/>
      <c r="G11" s="31"/>
      <c r="H11" s="31"/>
    </row>
    <row r="12" spans="2:13" ht="18" customHeight="1" x14ac:dyDescent="0.2">
      <c r="B12" s="312" t="s">
        <v>1</v>
      </c>
      <c r="C12" s="312" t="s">
        <v>33</v>
      </c>
      <c r="D12" s="312"/>
      <c r="E12" s="291" t="s">
        <v>39</v>
      </c>
      <c r="F12" s="292"/>
      <c r="G12" s="292"/>
      <c r="H12" s="292"/>
      <c r="I12" s="292"/>
      <c r="J12" s="292"/>
      <c r="K12" s="292"/>
      <c r="L12" s="292"/>
    </row>
    <row r="13" spans="2:13" ht="18" customHeight="1" x14ac:dyDescent="0.2">
      <c r="B13" s="312"/>
      <c r="C13" s="312"/>
      <c r="D13" s="312"/>
      <c r="E13" s="295" t="s">
        <v>40</v>
      </c>
      <c r="F13" s="296"/>
      <c r="G13" s="295" t="s">
        <v>41</v>
      </c>
      <c r="H13" s="296"/>
      <c r="I13" s="295" t="s">
        <v>1970</v>
      </c>
      <c r="J13" s="296"/>
      <c r="K13" s="295" t="s">
        <v>1971</v>
      </c>
      <c r="L13" s="296"/>
    </row>
    <row r="14" spans="2:13" ht="18" customHeight="1" x14ac:dyDescent="0.2">
      <c r="B14" s="300">
        <f>ORÇAMENTO!B14</f>
        <v>1</v>
      </c>
      <c r="C14" s="297" t="str">
        <f>ORÇAMENTO!E14</f>
        <v>SERVIÇOS PRELIMINARES</v>
      </c>
      <c r="D14" s="32">
        <f>ORÇAMENTO!J22</f>
        <v>5996.2851999999993</v>
      </c>
      <c r="E14" s="285">
        <v>0.80500000000000005</v>
      </c>
      <c r="F14" s="286"/>
      <c r="G14" s="285">
        <v>6.5000000000000002E-2</v>
      </c>
      <c r="H14" s="286"/>
      <c r="I14" s="285">
        <v>6.5000000000000002E-2</v>
      </c>
      <c r="J14" s="286"/>
      <c r="K14" s="285">
        <v>6.5000000000000002E-2</v>
      </c>
      <c r="L14" s="286"/>
      <c r="M14" s="33">
        <f>E14+G14+I14+K14</f>
        <v>1</v>
      </c>
    </row>
    <row r="15" spans="2:13" ht="4.9000000000000004" customHeight="1" x14ac:dyDescent="0.2">
      <c r="B15" s="300"/>
      <c r="C15" s="298"/>
      <c r="D15" s="34"/>
      <c r="E15" s="293"/>
      <c r="F15" s="294"/>
      <c r="G15" s="281"/>
      <c r="H15" s="282"/>
      <c r="I15" s="281"/>
      <c r="J15" s="282"/>
      <c r="K15" s="281"/>
      <c r="L15" s="282"/>
    </row>
    <row r="16" spans="2:13" ht="18" customHeight="1" x14ac:dyDescent="0.2">
      <c r="B16" s="300"/>
      <c r="C16" s="299"/>
      <c r="D16" s="35">
        <f>ORÇAMENTO!K22</f>
        <v>7425.1999631599992</v>
      </c>
      <c r="E16" s="283">
        <f>E14*$D$16</f>
        <v>5977.2859703437998</v>
      </c>
      <c r="F16" s="284"/>
      <c r="G16" s="283">
        <f t="shared" ref="G16:I16" si="0">G14*$D$16</f>
        <v>482.63799760539996</v>
      </c>
      <c r="H16" s="284"/>
      <c r="I16" s="283">
        <f t="shared" si="0"/>
        <v>482.63799760539996</v>
      </c>
      <c r="J16" s="284"/>
      <c r="K16" s="283">
        <f t="shared" ref="K16" si="1">K14*$D$16</f>
        <v>482.63799760539996</v>
      </c>
      <c r="L16" s="284"/>
    </row>
    <row r="17" spans="2:13" ht="18" customHeight="1" x14ac:dyDescent="0.2">
      <c r="B17" s="300">
        <f>ORÇAMENTO!B24</f>
        <v>2</v>
      </c>
      <c r="C17" s="297" t="str">
        <f>ORÇAMENTO!E24</f>
        <v>TRANSPORTES</v>
      </c>
      <c r="D17" s="32">
        <f>ORÇAMENTO!J30</f>
        <v>707.35790000000009</v>
      </c>
      <c r="E17" s="285">
        <v>0.73199999999999998</v>
      </c>
      <c r="F17" s="286"/>
      <c r="G17" s="285">
        <v>8.4000000000000005E-2</v>
      </c>
      <c r="H17" s="286"/>
      <c r="I17" s="285">
        <v>8.4000000000000005E-2</v>
      </c>
      <c r="J17" s="286"/>
      <c r="K17" s="285">
        <v>0.1</v>
      </c>
      <c r="L17" s="286"/>
      <c r="M17" s="33">
        <f>K17+I17+G17+E17</f>
        <v>1</v>
      </c>
    </row>
    <row r="18" spans="2:13" ht="4.9000000000000004" customHeight="1" x14ac:dyDescent="0.2">
      <c r="B18" s="300"/>
      <c r="C18" s="298"/>
      <c r="D18" s="34"/>
      <c r="E18" s="293"/>
      <c r="F18" s="294"/>
      <c r="G18" s="281"/>
      <c r="H18" s="282"/>
      <c r="I18" s="281"/>
      <c r="J18" s="282"/>
      <c r="K18" s="281"/>
      <c r="L18" s="282"/>
    </row>
    <row r="19" spans="2:13" ht="18" customHeight="1" x14ac:dyDescent="0.2">
      <c r="B19" s="300"/>
      <c r="C19" s="299"/>
      <c r="D19" s="35">
        <f>ORÇAMENTO!K30</f>
        <v>875.92128757000012</v>
      </c>
      <c r="E19" s="283">
        <f>E17*$D$19</f>
        <v>641.17438250124007</v>
      </c>
      <c r="F19" s="284"/>
      <c r="G19" s="283">
        <f t="shared" ref="G19:I19" si="2">G17*$D$19</f>
        <v>73.577388155880016</v>
      </c>
      <c r="H19" s="284"/>
      <c r="I19" s="283">
        <f t="shared" si="2"/>
        <v>73.577388155880016</v>
      </c>
      <c r="J19" s="284"/>
      <c r="K19" s="283">
        <f t="shared" ref="K19" si="3">K17*$D$19</f>
        <v>87.592128757000012</v>
      </c>
      <c r="L19" s="284"/>
      <c r="M19" s="33"/>
    </row>
    <row r="20" spans="2:13" ht="18" customHeight="1" x14ac:dyDescent="0.2">
      <c r="B20" s="300">
        <f>ORÇAMENTO!B32</f>
        <v>3</v>
      </c>
      <c r="C20" s="297" t="str">
        <f>ORÇAMENTO!E32</f>
        <v>SERVIÇO EM TERRA</v>
      </c>
      <c r="D20" s="32">
        <f>ORÇAMENTO!J37</f>
        <v>2560.7404800000004</v>
      </c>
      <c r="E20" s="285">
        <v>1</v>
      </c>
      <c r="F20" s="286"/>
      <c r="G20" s="285"/>
      <c r="H20" s="286"/>
      <c r="I20" s="285"/>
      <c r="J20" s="286"/>
      <c r="K20" s="285"/>
      <c r="L20" s="286"/>
      <c r="M20" s="33">
        <f>K20+I20+G20+E20</f>
        <v>1</v>
      </c>
    </row>
    <row r="21" spans="2:13" ht="4.9000000000000004" customHeight="1" x14ac:dyDescent="0.2">
      <c r="B21" s="300"/>
      <c r="C21" s="298"/>
      <c r="D21" s="34"/>
      <c r="E21" s="293"/>
      <c r="F21" s="294"/>
      <c r="G21" s="281"/>
      <c r="H21" s="282"/>
      <c r="I21" s="281"/>
      <c r="J21" s="282"/>
      <c r="K21" s="281"/>
      <c r="L21" s="282"/>
    </row>
    <row r="22" spans="2:13" ht="18" customHeight="1" x14ac:dyDescent="0.2">
      <c r="B22" s="300"/>
      <c r="C22" s="299"/>
      <c r="D22" s="35">
        <f>ORÇAMENTO!K37</f>
        <v>3170.9649363840008</v>
      </c>
      <c r="E22" s="283">
        <f>E20*D22</f>
        <v>3170.9649363840008</v>
      </c>
      <c r="F22" s="284"/>
      <c r="G22" s="283">
        <f t="shared" ref="G22" si="4">G20*F22</f>
        <v>0</v>
      </c>
      <c r="H22" s="284"/>
      <c r="I22" s="283">
        <f>I20*H22</f>
        <v>0</v>
      </c>
      <c r="J22" s="284"/>
      <c r="K22" s="283">
        <f t="shared" ref="K22" si="5">K20*J22</f>
        <v>0</v>
      </c>
      <c r="L22" s="284"/>
    </row>
    <row r="23" spans="2:13" ht="18" customHeight="1" x14ac:dyDescent="0.2">
      <c r="B23" s="300">
        <f>ORÇAMENTO!B39</f>
        <v>4</v>
      </c>
      <c r="C23" s="297" t="str">
        <f>ORÇAMENTO!E39</f>
        <v>FUNDAÇÕES E SONDAGENS</v>
      </c>
      <c r="D23" s="32">
        <f>ORÇAMENTO!J50</f>
        <v>15401.8380108</v>
      </c>
      <c r="E23" s="285">
        <v>0.6</v>
      </c>
      <c r="F23" s="286"/>
      <c r="G23" s="285">
        <v>0.4</v>
      </c>
      <c r="H23" s="286"/>
      <c r="I23" s="285"/>
      <c r="J23" s="286"/>
      <c r="K23" s="285"/>
      <c r="L23" s="286"/>
      <c r="M23" s="33">
        <f>K23+I23+G23+E23</f>
        <v>1</v>
      </c>
    </row>
    <row r="24" spans="2:13" ht="4.9000000000000004" customHeight="1" x14ac:dyDescent="0.2">
      <c r="B24" s="300"/>
      <c r="C24" s="298"/>
      <c r="D24" s="34"/>
      <c r="E24" s="293"/>
      <c r="F24" s="294"/>
      <c r="G24" s="281"/>
      <c r="H24" s="282"/>
      <c r="I24" s="281"/>
      <c r="J24" s="282"/>
      <c r="K24" s="281"/>
      <c r="L24" s="282"/>
    </row>
    <row r="25" spans="2:13" ht="18" customHeight="1" x14ac:dyDescent="0.2">
      <c r="B25" s="300"/>
      <c r="C25" s="299"/>
      <c r="D25" s="35">
        <f>ORÇAMENTO!K50</f>
        <v>19072.096008773638</v>
      </c>
      <c r="E25" s="283">
        <f>E23*D25</f>
        <v>11443.257605264183</v>
      </c>
      <c r="F25" s="284"/>
      <c r="G25" s="283">
        <f>G23*$D$25</f>
        <v>7628.8384035094559</v>
      </c>
      <c r="H25" s="284"/>
      <c r="I25" s="283">
        <f>I23*$D$25</f>
        <v>0</v>
      </c>
      <c r="J25" s="284"/>
      <c r="K25" s="283">
        <f>K23*$D$25</f>
        <v>0</v>
      </c>
      <c r="L25" s="284"/>
    </row>
    <row r="26" spans="2:13" ht="18" customHeight="1" x14ac:dyDescent="0.2">
      <c r="B26" s="300">
        <f>ORÇAMENTO!B52</f>
        <v>5</v>
      </c>
      <c r="C26" s="297" t="str">
        <f>ORÇAMENTO!E52</f>
        <v>ESTRUTURA</v>
      </c>
      <c r="D26" s="32">
        <f>ORÇAMENTO!J65</f>
        <v>88639.844518200014</v>
      </c>
      <c r="E26" s="285"/>
      <c r="F26" s="286"/>
      <c r="G26" s="285">
        <v>0.6</v>
      </c>
      <c r="H26" s="286"/>
      <c r="I26" s="285">
        <v>0.25</v>
      </c>
      <c r="J26" s="286"/>
      <c r="K26" s="285">
        <v>0.15</v>
      </c>
      <c r="L26" s="286"/>
      <c r="M26" s="33">
        <f>K26+I26+G26+E26</f>
        <v>1</v>
      </c>
    </row>
    <row r="27" spans="2:13" ht="4.9000000000000004" customHeight="1" x14ac:dyDescent="0.2">
      <c r="B27" s="300"/>
      <c r="C27" s="298"/>
      <c r="D27" s="34"/>
      <c r="E27" s="281"/>
      <c r="F27" s="282"/>
      <c r="G27" s="281"/>
      <c r="H27" s="282"/>
      <c r="I27" s="281"/>
      <c r="J27" s="282"/>
      <c r="K27" s="281"/>
      <c r="L27" s="282"/>
    </row>
    <row r="28" spans="2:13" ht="18" customHeight="1" x14ac:dyDescent="0.2">
      <c r="B28" s="300"/>
      <c r="C28" s="299"/>
      <c r="D28" s="35">
        <f>ORÇAMENTO!K65</f>
        <v>109762.71946688708</v>
      </c>
      <c r="E28" s="283">
        <f>E26*$D$28</f>
        <v>0</v>
      </c>
      <c r="F28" s="284"/>
      <c r="G28" s="283">
        <f>G26*$D$28</f>
        <v>65857.631680132239</v>
      </c>
      <c r="H28" s="284"/>
      <c r="I28" s="283">
        <f>I26*$D$28</f>
        <v>27440.67986672177</v>
      </c>
      <c r="J28" s="284"/>
      <c r="K28" s="283">
        <f>K26*$D$28</f>
        <v>16464.40792003306</v>
      </c>
      <c r="L28" s="284"/>
    </row>
    <row r="29" spans="2:13" ht="18" customHeight="1" x14ac:dyDescent="0.2">
      <c r="B29" s="300">
        <f>ORÇAMENTO!B67</f>
        <v>6</v>
      </c>
      <c r="C29" s="297" t="str">
        <f>ORÇAMENTO!E67</f>
        <v xml:space="preserve"> INST. ELÉT./TELEFÔNICA/CABEAMENTO ESTRUTURADO</v>
      </c>
      <c r="D29" s="32">
        <f>ORÇAMENTO!J85</f>
        <v>5469.46</v>
      </c>
      <c r="E29" s="285"/>
      <c r="F29" s="286"/>
      <c r="G29" s="285"/>
      <c r="H29" s="286"/>
      <c r="I29" s="285">
        <v>1</v>
      </c>
      <c r="J29" s="286"/>
      <c r="K29" s="285"/>
      <c r="L29" s="286"/>
      <c r="M29" s="33">
        <f>K29+I29+G29+E29</f>
        <v>1</v>
      </c>
    </row>
    <row r="30" spans="2:13" ht="4.9000000000000004" customHeight="1" x14ac:dyDescent="0.2">
      <c r="B30" s="300"/>
      <c r="C30" s="298"/>
      <c r="D30" s="34"/>
      <c r="E30" s="281"/>
      <c r="F30" s="282"/>
      <c r="G30" s="281"/>
      <c r="H30" s="282"/>
      <c r="I30" s="281"/>
      <c r="J30" s="282"/>
      <c r="K30" s="281"/>
      <c r="L30" s="282"/>
    </row>
    <row r="31" spans="2:13" ht="18" customHeight="1" x14ac:dyDescent="0.2">
      <c r="B31" s="300"/>
      <c r="C31" s="299"/>
      <c r="D31" s="35">
        <f>ORÇAMENTO!K85</f>
        <v>6772.8323180000007</v>
      </c>
      <c r="E31" s="283">
        <f>E29*$D$31</f>
        <v>0</v>
      </c>
      <c r="F31" s="284"/>
      <c r="G31" s="283">
        <f>G29*$D$31</f>
        <v>0</v>
      </c>
      <c r="H31" s="284"/>
      <c r="I31" s="283">
        <f>I29*$D$31</f>
        <v>6772.8323180000007</v>
      </c>
      <c r="J31" s="284"/>
      <c r="K31" s="283">
        <f>K29*$D$31</f>
        <v>0</v>
      </c>
      <c r="L31" s="284"/>
    </row>
    <row r="32" spans="2:13" ht="18" customHeight="1" x14ac:dyDescent="0.2">
      <c r="B32" s="300">
        <f>ORÇAMENTO!B87</f>
        <v>7</v>
      </c>
      <c r="C32" s="297" t="str">
        <f>ORÇAMENTO!E87</f>
        <v>INSTALAÇÕES HIDROSSANITÁRIAS</v>
      </c>
      <c r="D32" s="32">
        <f>ORÇAMENTO!J103</f>
        <v>1997.18</v>
      </c>
      <c r="E32" s="285"/>
      <c r="F32" s="286"/>
      <c r="G32" s="285"/>
      <c r="H32" s="286"/>
      <c r="I32" s="285">
        <v>0.8</v>
      </c>
      <c r="J32" s="286"/>
      <c r="K32" s="285">
        <v>0.2</v>
      </c>
      <c r="L32" s="286"/>
      <c r="M32" s="33">
        <f>K32+I32+G32+E32</f>
        <v>1</v>
      </c>
    </row>
    <row r="33" spans="2:13" ht="4.9000000000000004" customHeight="1" x14ac:dyDescent="0.2">
      <c r="B33" s="300"/>
      <c r="C33" s="298"/>
      <c r="D33" s="34"/>
      <c r="E33" s="281"/>
      <c r="F33" s="282"/>
      <c r="G33" s="281"/>
      <c r="H33" s="282"/>
      <c r="I33" s="281"/>
      <c r="J33" s="282"/>
      <c r="K33" s="281"/>
      <c r="L33" s="282"/>
    </row>
    <row r="34" spans="2:13" ht="18" customHeight="1" x14ac:dyDescent="0.2">
      <c r="B34" s="300"/>
      <c r="C34" s="299"/>
      <c r="D34" s="35">
        <f>ORÇAMENTO!K103</f>
        <v>2473.107994</v>
      </c>
      <c r="E34" s="283">
        <f>E32*$D$34</f>
        <v>0</v>
      </c>
      <c r="F34" s="284"/>
      <c r="G34" s="283">
        <f>G32*$D$34</f>
        <v>0</v>
      </c>
      <c r="H34" s="284"/>
      <c r="I34" s="283">
        <f>I32*$D$34</f>
        <v>1978.4863952000001</v>
      </c>
      <c r="J34" s="284"/>
      <c r="K34" s="283">
        <f>K32*$D$34</f>
        <v>494.62159880000002</v>
      </c>
      <c r="L34" s="284"/>
    </row>
    <row r="35" spans="2:13" ht="18" customHeight="1" x14ac:dyDescent="0.2">
      <c r="B35" s="300">
        <f>ORÇAMENTO!B105</f>
        <v>8</v>
      </c>
      <c r="C35" s="297" t="str">
        <f>ORÇAMENTO!E105</f>
        <v>ALVENARIAS E DIVISÓRIAS</v>
      </c>
      <c r="D35" s="32">
        <f>ORÇAMENTO!J107</f>
        <v>12086.704000000002</v>
      </c>
      <c r="E35" s="285"/>
      <c r="F35" s="286"/>
      <c r="G35" s="285">
        <v>0.6</v>
      </c>
      <c r="H35" s="286"/>
      <c r="I35" s="285">
        <v>0.4</v>
      </c>
      <c r="J35" s="286"/>
      <c r="K35" s="285"/>
      <c r="L35" s="286"/>
      <c r="M35" s="33">
        <f>K35+I35+G35+E35</f>
        <v>1</v>
      </c>
    </row>
    <row r="36" spans="2:13" ht="4.9000000000000004" customHeight="1" x14ac:dyDescent="0.2">
      <c r="B36" s="300"/>
      <c r="C36" s="298"/>
      <c r="D36" s="34"/>
      <c r="E36" s="285"/>
      <c r="F36" s="286"/>
      <c r="G36" s="281"/>
      <c r="H36" s="282"/>
      <c r="I36" s="281"/>
      <c r="J36" s="282"/>
      <c r="K36" s="281"/>
      <c r="L36" s="282"/>
    </row>
    <row r="37" spans="2:13" ht="18" customHeight="1" x14ac:dyDescent="0.2">
      <c r="B37" s="300"/>
      <c r="C37" s="299"/>
      <c r="D37" s="35">
        <f>ORÇAMENTO!K107</f>
        <v>14966.965563200003</v>
      </c>
      <c r="E37" s="283">
        <f>E35*$D$37</f>
        <v>0</v>
      </c>
      <c r="F37" s="284"/>
      <c r="G37" s="283">
        <f>G35*$D$37</f>
        <v>8980.1793379200008</v>
      </c>
      <c r="H37" s="284"/>
      <c r="I37" s="283">
        <f>I35*$D$37</f>
        <v>5986.7862252800014</v>
      </c>
      <c r="J37" s="284"/>
      <c r="K37" s="283">
        <f>K35*$D$37</f>
        <v>0</v>
      </c>
      <c r="L37" s="284"/>
    </row>
    <row r="38" spans="2:13" ht="18" customHeight="1" x14ac:dyDescent="0.2">
      <c r="B38" s="300">
        <f>ORÇAMENTO!B109</f>
        <v>9</v>
      </c>
      <c r="C38" s="297" t="str">
        <f>ORÇAMENTO!E109</f>
        <v>IMPERMEABILIZAÇÃO</v>
      </c>
      <c r="D38" s="32">
        <f>ORÇAMENTO!J115</f>
        <v>5752.3441999999995</v>
      </c>
      <c r="E38" s="285"/>
      <c r="F38" s="286"/>
      <c r="G38" s="285">
        <v>0.2</v>
      </c>
      <c r="H38" s="286"/>
      <c r="I38" s="285"/>
      <c r="J38" s="286"/>
      <c r="K38" s="285">
        <v>0.8</v>
      </c>
      <c r="L38" s="286"/>
      <c r="M38" s="33">
        <f>K38+I38+G38+E38</f>
        <v>1</v>
      </c>
    </row>
    <row r="39" spans="2:13" ht="4.9000000000000004" customHeight="1" x14ac:dyDescent="0.2">
      <c r="B39" s="300"/>
      <c r="C39" s="298"/>
      <c r="D39" s="34"/>
      <c r="E39" s="285"/>
      <c r="F39" s="286"/>
      <c r="G39" s="281"/>
      <c r="H39" s="282"/>
      <c r="I39" s="281"/>
      <c r="J39" s="282"/>
      <c r="K39" s="281"/>
      <c r="L39" s="282"/>
    </row>
    <row r="40" spans="2:13" ht="18" customHeight="1" x14ac:dyDescent="0.2">
      <c r="B40" s="300"/>
      <c r="C40" s="299"/>
      <c r="D40" s="35">
        <f>ORÇAMENTO!K115</f>
        <v>7123.1278228599995</v>
      </c>
      <c r="E40" s="283">
        <f>E38*$D$40</f>
        <v>0</v>
      </c>
      <c r="F40" s="284"/>
      <c r="G40" s="283">
        <f>G38*$D$40</f>
        <v>1424.625564572</v>
      </c>
      <c r="H40" s="284"/>
      <c r="I40" s="283">
        <f>I38*$D$40</f>
        <v>0</v>
      </c>
      <c r="J40" s="284"/>
      <c r="K40" s="283">
        <f>K38*$D$40</f>
        <v>5698.5022582880001</v>
      </c>
      <c r="L40" s="284"/>
    </row>
    <row r="41" spans="2:13" ht="18" customHeight="1" x14ac:dyDescent="0.2">
      <c r="B41" s="300">
        <f>ORÇAMENTO!B117</f>
        <v>10</v>
      </c>
      <c r="C41" s="297" t="str">
        <f>ORÇAMENTO!E117</f>
        <v>ESQUADRIAS METÁLICAS</v>
      </c>
      <c r="D41" s="32">
        <f>ORÇAMENTO!J125</f>
        <v>15915.329000000002</v>
      </c>
      <c r="E41" s="285"/>
      <c r="F41" s="286"/>
      <c r="G41" s="285"/>
      <c r="H41" s="286"/>
      <c r="I41" s="285">
        <v>0.5</v>
      </c>
      <c r="J41" s="286"/>
      <c r="K41" s="285">
        <v>0.5</v>
      </c>
      <c r="L41" s="286"/>
      <c r="M41" s="33">
        <f>K41+I41+G41+E41</f>
        <v>1</v>
      </c>
    </row>
    <row r="42" spans="2:13" ht="4.9000000000000004" customHeight="1" x14ac:dyDescent="0.2">
      <c r="B42" s="300"/>
      <c r="C42" s="298"/>
      <c r="D42" s="34"/>
      <c r="E42" s="285"/>
      <c r="F42" s="286"/>
      <c r="G42" s="281"/>
      <c r="H42" s="282"/>
      <c r="I42" s="281"/>
      <c r="J42" s="282"/>
      <c r="K42" s="281"/>
      <c r="L42" s="282"/>
    </row>
    <row r="43" spans="2:13" ht="18" customHeight="1" x14ac:dyDescent="0.2">
      <c r="B43" s="300"/>
      <c r="C43" s="299"/>
      <c r="D43" s="35">
        <f>ORÇAMENTO!K125</f>
        <v>19707.951900700002</v>
      </c>
      <c r="E43" s="283">
        <f>E41*$D$43</f>
        <v>0</v>
      </c>
      <c r="F43" s="284"/>
      <c r="G43" s="283">
        <f>G41*$D$43</f>
        <v>0</v>
      </c>
      <c r="H43" s="284"/>
      <c r="I43" s="283">
        <f>I41*$D$43</f>
        <v>9853.9759503500009</v>
      </c>
      <c r="J43" s="284"/>
      <c r="K43" s="283">
        <f>K41*$D$43</f>
        <v>9853.9759503500009</v>
      </c>
      <c r="L43" s="284"/>
    </row>
    <row r="44" spans="2:13" ht="18" customHeight="1" x14ac:dyDescent="0.2">
      <c r="B44" s="300">
        <f>ORÇAMENTO!B127</f>
        <v>11</v>
      </c>
      <c r="C44" s="297" t="str">
        <f>ORÇAMENTO!E127</f>
        <v>VIDROS</v>
      </c>
      <c r="D44" s="32">
        <f>ORÇAMENTO!J129</f>
        <v>860.42880000000002</v>
      </c>
      <c r="E44" s="314"/>
      <c r="F44" s="315"/>
      <c r="G44" s="285"/>
      <c r="H44" s="286"/>
      <c r="I44" s="285">
        <v>1</v>
      </c>
      <c r="J44" s="286"/>
      <c r="K44" s="285"/>
      <c r="L44" s="286"/>
      <c r="M44" s="33">
        <f>K44+I44+G44+E44</f>
        <v>1</v>
      </c>
    </row>
    <row r="45" spans="2:13" ht="4.9000000000000004" customHeight="1" x14ac:dyDescent="0.2">
      <c r="B45" s="300"/>
      <c r="C45" s="298"/>
      <c r="D45" s="34"/>
      <c r="E45" s="285"/>
      <c r="F45" s="286"/>
      <c r="G45" s="281"/>
      <c r="H45" s="282"/>
      <c r="I45" s="281"/>
      <c r="J45" s="282"/>
      <c r="K45" s="281"/>
      <c r="L45" s="282"/>
    </row>
    <row r="46" spans="2:13" ht="18" customHeight="1" x14ac:dyDescent="0.2">
      <c r="B46" s="300"/>
      <c r="C46" s="299"/>
      <c r="D46" s="35">
        <f>ORÇAMENTO!K129</f>
        <v>1065.46898304</v>
      </c>
      <c r="E46" s="283">
        <f>E44*$D$46</f>
        <v>0</v>
      </c>
      <c r="F46" s="284"/>
      <c r="G46" s="283">
        <f>G44*$D$46</f>
        <v>0</v>
      </c>
      <c r="H46" s="284"/>
      <c r="I46" s="283">
        <f>I44*$D$46</f>
        <v>1065.46898304</v>
      </c>
      <c r="J46" s="284"/>
      <c r="K46" s="283">
        <f>K44*$D$46</f>
        <v>0</v>
      </c>
      <c r="L46" s="284"/>
    </row>
    <row r="47" spans="2:13" ht="18" customHeight="1" x14ac:dyDescent="0.2">
      <c r="B47" s="300">
        <f>ORÇAMENTO!B131</f>
        <v>12</v>
      </c>
      <c r="C47" s="297" t="str">
        <f>ORÇAMENTO!E131</f>
        <v>REVESTIMENTO DE PAREDE</v>
      </c>
      <c r="D47" s="32">
        <f>ORÇAMENTO!J134</f>
        <v>13457.300616</v>
      </c>
      <c r="E47" s="285"/>
      <c r="F47" s="286"/>
      <c r="G47" s="285">
        <v>0.6</v>
      </c>
      <c r="H47" s="286"/>
      <c r="I47" s="285">
        <v>0.3</v>
      </c>
      <c r="J47" s="286"/>
      <c r="K47" s="285">
        <v>0.1</v>
      </c>
      <c r="L47" s="286"/>
      <c r="M47" s="33">
        <f>K47+I47+G47+E47</f>
        <v>1</v>
      </c>
    </row>
    <row r="48" spans="2:13" ht="4.9000000000000004" customHeight="1" x14ac:dyDescent="0.2">
      <c r="B48" s="300"/>
      <c r="C48" s="298"/>
      <c r="D48" s="34"/>
      <c r="E48" s="285"/>
      <c r="F48" s="286"/>
      <c r="G48" s="281"/>
      <c r="H48" s="282"/>
      <c r="I48" s="281"/>
      <c r="J48" s="282"/>
      <c r="K48" s="281"/>
      <c r="L48" s="282"/>
    </row>
    <row r="49" spans="2:13" ht="18" customHeight="1" x14ac:dyDescent="0.2">
      <c r="B49" s="300"/>
      <c r="C49" s="299"/>
      <c r="D49" s="35">
        <f>ORÇAMENTO!K134</f>
        <v>16664.175352792801</v>
      </c>
      <c r="E49" s="283">
        <f>E47*$D$46</f>
        <v>0</v>
      </c>
      <c r="F49" s="284"/>
      <c r="G49" s="283">
        <f>G47*$D$49</f>
        <v>9998.5052116756797</v>
      </c>
      <c r="H49" s="284"/>
      <c r="I49" s="283">
        <f t="shared" ref="I49" si="6">I47*$D$49</f>
        <v>4999.2526058378398</v>
      </c>
      <c r="J49" s="284"/>
      <c r="K49" s="283">
        <f t="shared" ref="K49" si="7">K47*$D$49</f>
        <v>1666.4175352792802</v>
      </c>
      <c r="L49" s="284"/>
    </row>
    <row r="50" spans="2:13" ht="18" customHeight="1" x14ac:dyDescent="0.2">
      <c r="B50" s="300">
        <f>ORÇAMENTO!B136</f>
        <v>13</v>
      </c>
      <c r="C50" s="297" t="str">
        <f>ORÇAMENTO!E136</f>
        <v>FORROS</v>
      </c>
      <c r="D50" s="32">
        <f>ORÇAMENTO!J139</f>
        <v>3312.9852000000001</v>
      </c>
      <c r="E50" s="285"/>
      <c r="F50" s="286"/>
      <c r="G50" s="285"/>
      <c r="H50" s="286"/>
      <c r="I50" s="285">
        <v>1</v>
      </c>
      <c r="J50" s="286"/>
      <c r="K50" s="285"/>
      <c r="L50" s="286"/>
      <c r="M50" s="33">
        <f>K50+I50+G50+E50</f>
        <v>1</v>
      </c>
    </row>
    <row r="51" spans="2:13" ht="4.9000000000000004" customHeight="1" x14ac:dyDescent="0.2">
      <c r="B51" s="300"/>
      <c r="C51" s="298"/>
      <c r="D51" s="34"/>
      <c r="E51" s="285"/>
      <c r="F51" s="286"/>
      <c r="G51" s="281"/>
      <c r="H51" s="282"/>
      <c r="I51" s="281"/>
      <c r="J51" s="282"/>
      <c r="K51" s="281"/>
      <c r="L51" s="282"/>
    </row>
    <row r="52" spans="2:13" ht="18" customHeight="1" x14ac:dyDescent="0.2">
      <c r="B52" s="300"/>
      <c r="C52" s="299"/>
      <c r="D52" s="35">
        <f>ORÇAMENTO!K139</f>
        <v>4102.4695731600004</v>
      </c>
      <c r="E52" s="283">
        <f>E50*$D$46</f>
        <v>0</v>
      </c>
      <c r="F52" s="284"/>
      <c r="G52" s="283">
        <f>G50*$D$46</f>
        <v>0</v>
      </c>
      <c r="H52" s="284"/>
      <c r="I52" s="283">
        <f>I50*$D$52</f>
        <v>4102.4695731600004</v>
      </c>
      <c r="J52" s="284"/>
      <c r="K52" s="283">
        <f>K50*$D$46</f>
        <v>0</v>
      </c>
      <c r="L52" s="284"/>
    </row>
    <row r="53" spans="2:13" ht="18" customHeight="1" x14ac:dyDescent="0.2">
      <c r="B53" s="300">
        <f>ORÇAMENTO!B141</f>
        <v>14</v>
      </c>
      <c r="C53" s="297" t="str">
        <f>ORÇAMENTO!E141</f>
        <v>REVESTIMENTO DE PISO</v>
      </c>
      <c r="D53" s="32">
        <f>ORÇAMENTO!J144</f>
        <v>8142.1709999999994</v>
      </c>
      <c r="E53" s="285"/>
      <c r="F53" s="286"/>
      <c r="G53" s="285"/>
      <c r="H53" s="286"/>
      <c r="I53" s="285">
        <v>0.8</v>
      </c>
      <c r="J53" s="286"/>
      <c r="K53" s="285">
        <v>0.2</v>
      </c>
      <c r="L53" s="286"/>
      <c r="M53" s="33">
        <f>K53+I53+G53+E53</f>
        <v>1</v>
      </c>
    </row>
    <row r="54" spans="2:13" ht="4.9000000000000004" customHeight="1" x14ac:dyDescent="0.2">
      <c r="B54" s="300"/>
      <c r="C54" s="298"/>
      <c r="D54" s="34"/>
      <c r="E54" s="285"/>
      <c r="F54" s="286"/>
      <c r="G54" s="281"/>
      <c r="H54" s="282"/>
      <c r="I54" s="281"/>
      <c r="J54" s="282"/>
      <c r="K54" s="281"/>
      <c r="L54" s="282"/>
    </row>
    <row r="55" spans="2:13" ht="18" customHeight="1" x14ac:dyDescent="0.2">
      <c r="B55" s="300"/>
      <c r="C55" s="299"/>
      <c r="D55" s="35">
        <f>ORÇAMENTO!K144</f>
        <v>10082.450349299999</v>
      </c>
      <c r="E55" s="283">
        <f>E53*$D$46</f>
        <v>0</v>
      </c>
      <c r="F55" s="284"/>
      <c r="G55" s="283">
        <f>G53*$D$46</f>
        <v>0</v>
      </c>
      <c r="H55" s="284"/>
      <c r="I55" s="283">
        <f>I53*$D$55</f>
        <v>8065.9602794399998</v>
      </c>
      <c r="J55" s="284"/>
      <c r="K55" s="283">
        <f>K53*$D$55</f>
        <v>2016.4900698599999</v>
      </c>
      <c r="L55" s="284"/>
    </row>
    <row r="56" spans="2:13" ht="18" customHeight="1" x14ac:dyDescent="0.2">
      <c r="B56" s="300">
        <f>ORÇAMENTO!B146</f>
        <v>15</v>
      </c>
      <c r="C56" s="297" t="str">
        <f>ORÇAMENTO!E146</f>
        <v>ADMINISTRAÇÃO - MENSALISTAS</v>
      </c>
      <c r="D56" s="32">
        <f>ORÇAMENTO!J149</f>
        <v>12983.071</v>
      </c>
      <c r="E56" s="285">
        <v>0.25</v>
      </c>
      <c r="F56" s="286"/>
      <c r="G56" s="285">
        <v>0.25</v>
      </c>
      <c r="H56" s="286"/>
      <c r="I56" s="285">
        <v>0.25</v>
      </c>
      <c r="J56" s="286"/>
      <c r="K56" s="285">
        <v>0.25</v>
      </c>
      <c r="L56" s="286"/>
      <c r="M56" s="33">
        <f>K56+I56+G56+E56</f>
        <v>1</v>
      </c>
    </row>
    <row r="57" spans="2:13" ht="4.9000000000000004" customHeight="1" x14ac:dyDescent="0.2">
      <c r="B57" s="300"/>
      <c r="C57" s="298"/>
      <c r="D57" s="34"/>
      <c r="E57" s="293"/>
      <c r="F57" s="294"/>
      <c r="G57" s="281"/>
      <c r="H57" s="282"/>
      <c r="I57" s="281"/>
      <c r="J57" s="282"/>
      <c r="K57" s="281"/>
      <c r="L57" s="282"/>
    </row>
    <row r="58" spans="2:13" ht="18" customHeight="1" x14ac:dyDescent="0.2">
      <c r="B58" s="300"/>
      <c r="C58" s="299"/>
      <c r="D58" s="35">
        <f>ORÇAMENTO!K149</f>
        <v>16076.936819300001</v>
      </c>
      <c r="E58" s="283">
        <f>E56*$D$58</f>
        <v>4019.2342048250002</v>
      </c>
      <c r="F58" s="284"/>
      <c r="G58" s="283">
        <f t="shared" ref="G58" si="8">G56*$D$58</f>
        <v>4019.2342048250002</v>
      </c>
      <c r="H58" s="284"/>
      <c r="I58" s="283">
        <f t="shared" ref="I58" si="9">I56*$D$58</f>
        <v>4019.2342048250002</v>
      </c>
      <c r="J58" s="284"/>
      <c r="K58" s="283">
        <f t="shared" ref="K58" si="10">K56*$D$58</f>
        <v>4019.2342048250002</v>
      </c>
      <c r="L58" s="284"/>
    </row>
    <row r="59" spans="2:13" ht="18" customHeight="1" x14ac:dyDescent="0.2">
      <c r="B59" s="300">
        <f>ORÇAMENTO!B151</f>
        <v>16</v>
      </c>
      <c r="C59" s="297" t="str">
        <f>ORÇAMENTO!E151</f>
        <v>PINTURA</v>
      </c>
      <c r="D59" s="32">
        <f>ORÇAMENTO!J158</f>
        <v>16117.59</v>
      </c>
      <c r="E59" s="285"/>
      <c r="F59" s="286"/>
      <c r="G59" s="285"/>
      <c r="H59" s="286"/>
      <c r="I59" s="285">
        <v>0.5</v>
      </c>
      <c r="J59" s="286"/>
      <c r="K59" s="285">
        <v>0.5</v>
      </c>
      <c r="L59" s="286"/>
      <c r="M59" s="33">
        <f>K59+I59+G59+E59</f>
        <v>1</v>
      </c>
    </row>
    <row r="60" spans="2:13" ht="4.9000000000000004" customHeight="1" x14ac:dyDescent="0.2">
      <c r="B60" s="300"/>
      <c r="C60" s="298"/>
      <c r="D60" s="34"/>
      <c r="E60" s="285"/>
      <c r="F60" s="286"/>
      <c r="G60" s="281"/>
      <c r="H60" s="282"/>
      <c r="I60" s="281"/>
      <c r="J60" s="282"/>
      <c r="K60" s="281"/>
      <c r="L60" s="282"/>
    </row>
    <row r="61" spans="2:13" ht="18" customHeight="1" x14ac:dyDescent="0.2">
      <c r="B61" s="300"/>
      <c r="C61" s="299"/>
      <c r="D61" s="35">
        <f>ORÇAMENTO!K158</f>
        <v>19958.411697</v>
      </c>
      <c r="E61" s="283">
        <f>E59*$D$46</f>
        <v>0</v>
      </c>
      <c r="F61" s="284"/>
      <c r="G61" s="283">
        <f>G59*$D$46</f>
        <v>0</v>
      </c>
      <c r="H61" s="284"/>
      <c r="I61" s="283">
        <f>I59*$D$61</f>
        <v>9979.2058484999998</v>
      </c>
      <c r="J61" s="284"/>
      <c r="K61" s="283">
        <f>K59*$D$61</f>
        <v>9979.2058484999998</v>
      </c>
      <c r="L61" s="284"/>
    </row>
    <row r="62" spans="2:13" ht="18" customHeight="1" x14ac:dyDescent="0.2">
      <c r="B62" s="300">
        <f>ORÇAMENTO!B160</f>
        <v>17</v>
      </c>
      <c r="C62" s="297" t="str">
        <f>ORÇAMENTO!E160</f>
        <v>DIVERSOS</v>
      </c>
      <c r="D62" s="32">
        <f>ORÇAMENTO!J165</f>
        <v>4969.5177860000003</v>
      </c>
      <c r="E62" s="285"/>
      <c r="F62" s="286"/>
      <c r="G62" s="285"/>
      <c r="H62" s="286"/>
      <c r="I62" s="285"/>
      <c r="J62" s="286"/>
      <c r="K62" s="285">
        <v>1</v>
      </c>
      <c r="L62" s="286"/>
      <c r="M62" s="33">
        <f>K62+I62+G62+E62</f>
        <v>1</v>
      </c>
    </row>
    <row r="63" spans="2:13" ht="4.9000000000000004" customHeight="1" x14ac:dyDescent="0.2">
      <c r="B63" s="300"/>
      <c r="C63" s="298"/>
      <c r="D63" s="34"/>
      <c r="E63" s="285"/>
      <c r="F63" s="286"/>
      <c r="G63" s="281"/>
      <c r="H63" s="282"/>
      <c r="I63" s="281"/>
      <c r="J63" s="282"/>
      <c r="K63" s="281"/>
      <c r="L63" s="282"/>
    </row>
    <row r="64" spans="2:13" ht="18" customHeight="1" x14ac:dyDescent="0.2">
      <c r="B64" s="300"/>
      <c r="C64" s="299"/>
      <c r="D64" s="35">
        <f>ORÇAMENTO!K165</f>
        <v>6153.7538744038002</v>
      </c>
      <c r="E64" s="283">
        <f>E62*$D$46</f>
        <v>0</v>
      </c>
      <c r="F64" s="284"/>
      <c r="G64" s="283">
        <f>G62*$D$46</f>
        <v>0</v>
      </c>
      <c r="H64" s="284"/>
      <c r="I64" s="283">
        <f>I62*$D$46</f>
        <v>0</v>
      </c>
      <c r="J64" s="284"/>
      <c r="K64" s="283">
        <f>K62*$D$64</f>
        <v>6153.7538744038002</v>
      </c>
      <c r="L64" s="284"/>
    </row>
    <row r="65" spans="1:20" ht="18" customHeight="1" x14ac:dyDescent="0.2">
      <c r="B65" s="119"/>
      <c r="C65" s="164"/>
      <c r="D65" s="165"/>
      <c r="E65" s="166"/>
      <c r="F65" s="166"/>
      <c r="G65" s="166"/>
      <c r="H65" s="166"/>
      <c r="I65" s="167"/>
      <c r="J65" s="167"/>
      <c r="K65" s="167"/>
      <c r="L65" s="167"/>
    </row>
    <row r="66" spans="1:20" ht="18" customHeight="1" x14ac:dyDescent="0.2">
      <c r="B66" s="304" t="s">
        <v>34</v>
      </c>
      <c r="C66" s="305"/>
      <c r="D66" s="306"/>
      <c r="E66" s="279">
        <f>E68/ORÇAMENTO!J169</f>
        <v>9.5127081932936536E-2</v>
      </c>
      <c r="F66" s="280"/>
      <c r="G66" s="279">
        <f>G68/K69</f>
        <v>0.37093064834586464</v>
      </c>
      <c r="H66" s="280"/>
      <c r="I66" s="279">
        <f>I68/K69</f>
        <v>0.31952952543697477</v>
      </c>
      <c r="J66" s="280"/>
      <c r="K66" s="279">
        <f>K68/K69</f>
        <v>0.21441274428422416</v>
      </c>
      <c r="L66" s="280"/>
    </row>
    <row r="67" spans="1:20" ht="18" customHeight="1" x14ac:dyDescent="0.2">
      <c r="B67" s="309" t="s">
        <v>35</v>
      </c>
      <c r="C67" s="310"/>
      <c r="D67" s="311"/>
      <c r="E67" s="279">
        <f>E66</f>
        <v>9.5127081932936536E-2</v>
      </c>
      <c r="F67" s="280"/>
      <c r="G67" s="279">
        <f>E67+G66</f>
        <v>0.46605773027880115</v>
      </c>
      <c r="H67" s="280"/>
      <c r="I67" s="279">
        <f>G67+I66</f>
        <v>0.78558725571577592</v>
      </c>
      <c r="J67" s="280"/>
      <c r="K67" s="279">
        <f t="shared" ref="K67" si="11">I67+K66</f>
        <v>1</v>
      </c>
      <c r="L67" s="280"/>
    </row>
    <row r="68" spans="1:20" ht="18" customHeight="1" x14ac:dyDescent="0.2">
      <c r="B68" s="309" t="s">
        <v>36</v>
      </c>
      <c r="C68" s="310"/>
      <c r="D68" s="311"/>
      <c r="E68" s="287">
        <f>E64+E61+E58+E55+E52+E49+E46+E43+E40+E37+E34+E31+E28+E25+E22+E19+E16</f>
        <v>25251.917099318227</v>
      </c>
      <c r="F68" s="288"/>
      <c r="G68" s="287">
        <f>G64+G61+G58+G55+G52+G49+G46+G43+G40+G37+G34+G31+G28+G25+G22+G19+G16</f>
        <v>98465.229788395649</v>
      </c>
      <c r="H68" s="288"/>
      <c r="I68" s="287">
        <f>I64+I61+I58+I55+I52+I49+I46+I43+I40+I37+I34+I31+I28+I25+I22+I19+I16</f>
        <v>84820.567636115898</v>
      </c>
      <c r="J68" s="288"/>
      <c r="K68" s="287">
        <f t="shared" ref="K68" si="12">K64+K61+K58+K55+K52+K49+K46+K43+K40+K37+K34+K31+K28+K25+K22+K19+K16</f>
        <v>56916.83938670154</v>
      </c>
      <c r="L68" s="288"/>
    </row>
    <row r="69" spans="1:20" ht="18" customHeight="1" x14ac:dyDescent="0.2">
      <c r="B69" s="301" t="s">
        <v>37</v>
      </c>
      <c r="C69" s="302"/>
      <c r="D69" s="303"/>
      <c r="E69" s="289">
        <f>E68</f>
        <v>25251.917099318227</v>
      </c>
      <c r="F69" s="290"/>
      <c r="G69" s="289">
        <f>E69+G68</f>
        <v>123717.14688771387</v>
      </c>
      <c r="H69" s="290"/>
      <c r="I69" s="289">
        <f>G69+I68</f>
        <v>208537.71452382975</v>
      </c>
      <c r="J69" s="290"/>
      <c r="K69" s="289">
        <f>I69+K68</f>
        <v>265454.55391053128</v>
      </c>
      <c r="L69" s="290"/>
    </row>
    <row r="70" spans="1:20" s="184" customFormat="1" x14ac:dyDescent="0.2">
      <c r="B70" s="183" t="s">
        <v>61</v>
      </c>
      <c r="C70" s="185"/>
      <c r="D70" s="185"/>
      <c r="E70" s="185"/>
      <c r="F70" s="185"/>
      <c r="G70" s="185"/>
      <c r="H70" s="185"/>
    </row>
    <row r="71" spans="1:20" x14ac:dyDescent="0.2">
      <c r="A71" s="184"/>
      <c r="B71" s="252"/>
      <c r="C71" s="252"/>
      <c r="D71" s="252"/>
      <c r="E71" s="186"/>
      <c r="F71" s="187"/>
      <c r="G71" s="187"/>
      <c r="H71" s="187"/>
      <c r="I71" s="184"/>
      <c r="J71" s="184"/>
    </row>
    <row r="72" spans="1:20" x14ac:dyDescent="0.2">
      <c r="A72" s="184"/>
      <c r="B72" s="187"/>
      <c r="C72" s="187"/>
      <c r="D72" s="187"/>
      <c r="E72" s="186"/>
      <c r="F72" s="187"/>
      <c r="G72" s="187"/>
      <c r="H72" s="187"/>
      <c r="I72" s="184"/>
      <c r="J72" s="184"/>
    </row>
    <row r="73" spans="1:20" ht="94.5" customHeight="1" x14ac:dyDescent="0.2">
      <c r="A73" s="184"/>
      <c r="B73" s="251" t="s">
        <v>4524</v>
      </c>
      <c r="C73" s="252"/>
      <c r="D73" s="252"/>
      <c r="E73" s="252"/>
      <c r="F73" s="252"/>
      <c r="G73" s="252"/>
      <c r="H73" s="252"/>
      <c r="I73" s="252"/>
      <c r="J73" s="252"/>
      <c r="K73" s="38"/>
      <c r="L73" s="38"/>
      <c r="M73" s="38"/>
      <c r="N73" s="38"/>
      <c r="O73" s="38"/>
      <c r="P73" s="38"/>
      <c r="Q73" s="38"/>
      <c r="R73" s="38"/>
      <c r="S73" s="38"/>
      <c r="T73" s="38"/>
    </row>
    <row r="74" spans="1:20" ht="15" customHeight="1" x14ac:dyDescent="0.2">
      <c r="A74" s="184"/>
      <c r="B74" s="313"/>
      <c r="C74" s="313"/>
      <c r="D74" s="313"/>
      <c r="E74" s="313"/>
      <c r="F74" s="313"/>
      <c r="G74" s="313"/>
      <c r="H74" s="313"/>
      <c r="I74" s="184"/>
      <c r="J74" s="184"/>
    </row>
    <row r="75" spans="1:20" ht="15" customHeight="1" x14ac:dyDescent="0.2">
      <c r="A75" s="184"/>
      <c r="B75" s="252"/>
      <c r="C75" s="252"/>
      <c r="D75" s="252"/>
      <c r="E75" s="252"/>
      <c r="F75" s="252"/>
      <c r="G75" s="252"/>
      <c r="H75" s="252"/>
      <c r="I75" s="184"/>
      <c r="J75" s="184"/>
    </row>
    <row r="76" spans="1:20" ht="15.75" customHeight="1" x14ac:dyDescent="0.2">
      <c r="A76" s="184"/>
      <c r="B76" s="187"/>
      <c r="C76" s="308"/>
      <c r="D76" s="308"/>
      <c r="E76" s="308"/>
      <c r="F76" s="308"/>
      <c r="G76" s="308"/>
      <c r="H76" s="308"/>
      <c r="I76" s="184"/>
      <c r="J76" s="184"/>
    </row>
    <row r="77" spans="1:20" x14ac:dyDescent="0.2">
      <c r="A77" s="184"/>
      <c r="B77" s="188"/>
      <c r="C77" s="189"/>
      <c r="D77" s="187"/>
      <c r="E77" s="186"/>
      <c r="F77" s="187"/>
      <c r="G77" s="187"/>
      <c r="H77" s="187"/>
      <c r="I77" s="184"/>
      <c r="J77" s="184"/>
    </row>
    <row r="78" spans="1:20" x14ac:dyDescent="0.2">
      <c r="A78" s="184"/>
      <c r="B78" s="187"/>
      <c r="C78" s="189"/>
      <c r="D78" s="187"/>
      <c r="E78" s="186"/>
      <c r="F78" s="187" t="s">
        <v>17</v>
      </c>
      <c r="G78" s="187"/>
      <c r="H78" s="187"/>
      <c r="I78" s="184"/>
      <c r="J78" s="184"/>
    </row>
    <row r="79" spans="1:20" x14ac:dyDescent="0.2">
      <c r="A79" s="184"/>
      <c r="B79" s="187"/>
      <c r="C79" s="189"/>
      <c r="D79" s="187"/>
      <c r="E79" s="186"/>
      <c r="F79" s="187"/>
      <c r="G79" s="187"/>
      <c r="H79" s="187"/>
      <c r="I79" s="184"/>
      <c r="J79" s="184"/>
    </row>
    <row r="114" spans="11:11" x14ac:dyDescent="0.2">
      <c r="K114" s="33">
        <f>CRONOGRAMA!I38</f>
        <v>0</v>
      </c>
    </row>
  </sheetData>
  <mergeCells count="279">
    <mergeCell ref="B73:J73"/>
    <mergeCell ref="G67:H67"/>
    <mergeCell ref="G66:H66"/>
    <mergeCell ref="G68:H68"/>
    <mergeCell ref="G69:H69"/>
    <mergeCell ref="E44:F44"/>
    <mergeCell ref="G44:H44"/>
    <mergeCell ref="E45:F45"/>
    <mergeCell ref="G45:H45"/>
    <mergeCell ref="E46:F46"/>
    <mergeCell ref="G46:H46"/>
    <mergeCell ref="E68:F68"/>
    <mergeCell ref="E69:F69"/>
    <mergeCell ref="G47:H47"/>
    <mergeCell ref="G50:H50"/>
    <mergeCell ref="G53:H53"/>
    <mergeCell ref="E56:F56"/>
    <mergeCell ref="G56:H56"/>
    <mergeCell ref="E59:F59"/>
    <mergeCell ref="G59:H59"/>
    <mergeCell ref="E62:F62"/>
    <mergeCell ref="G62:H62"/>
    <mergeCell ref="B71:D71"/>
    <mergeCell ref="B50:B52"/>
    <mergeCell ref="C76:H76"/>
    <mergeCell ref="B67:D67"/>
    <mergeCell ref="B68:D68"/>
    <mergeCell ref="B12:B13"/>
    <mergeCell ref="C12:D13"/>
    <mergeCell ref="B14:B16"/>
    <mergeCell ref="C14:C16"/>
    <mergeCell ref="B17:B19"/>
    <mergeCell ref="C17:C19"/>
    <mergeCell ref="B41:B43"/>
    <mergeCell ref="C41:C43"/>
    <mergeCell ref="B20:B22"/>
    <mergeCell ref="C20:C22"/>
    <mergeCell ref="B74:H74"/>
    <mergeCell ref="E17:F17"/>
    <mergeCell ref="G17:H17"/>
    <mergeCell ref="E18:F18"/>
    <mergeCell ref="G18:H18"/>
    <mergeCell ref="E19:F19"/>
    <mergeCell ref="G19:H19"/>
    <mergeCell ref="E13:F13"/>
    <mergeCell ref="G13:H13"/>
    <mergeCell ref="E14:F14"/>
    <mergeCell ref="B75:H75"/>
    <mergeCell ref="E15:F15"/>
    <mergeCell ref="E16:F16"/>
    <mergeCell ref="G15:H15"/>
    <mergeCell ref="G16:H16"/>
    <mergeCell ref="E23:F23"/>
    <mergeCell ref="G23:H23"/>
    <mergeCell ref="E24:F24"/>
    <mergeCell ref="G24:H24"/>
    <mergeCell ref="E25:F25"/>
    <mergeCell ref="G25:H25"/>
    <mergeCell ref="E20:F20"/>
    <mergeCell ref="G20:H20"/>
    <mergeCell ref="E21:F21"/>
    <mergeCell ref="G21:H21"/>
    <mergeCell ref="E35:F35"/>
    <mergeCell ref="G35:H35"/>
    <mergeCell ref="E36:F36"/>
    <mergeCell ref="G36:H36"/>
    <mergeCell ref="E22:F22"/>
    <mergeCell ref="G22:H22"/>
    <mergeCell ref="E29:F29"/>
    <mergeCell ref="G29:H29"/>
    <mergeCell ref="E30:F30"/>
    <mergeCell ref="G30:H30"/>
    <mergeCell ref="E31:F31"/>
    <mergeCell ref="G31:H31"/>
    <mergeCell ref="E26:F26"/>
    <mergeCell ref="G26:H26"/>
    <mergeCell ref="E27:F27"/>
    <mergeCell ref="G27:H27"/>
    <mergeCell ref="E28:F28"/>
    <mergeCell ref="G28:H28"/>
    <mergeCell ref="B23:B25"/>
    <mergeCell ref="C23:C25"/>
    <mergeCell ref="B69:D69"/>
    <mergeCell ref="B66:D66"/>
    <mergeCell ref="E66:F66"/>
    <mergeCell ref="E67:F67"/>
    <mergeCell ref="D8:D9"/>
    <mergeCell ref="B44:B46"/>
    <mergeCell ref="C44:C46"/>
    <mergeCell ref="C35:C37"/>
    <mergeCell ref="B38:B40"/>
    <mergeCell ref="E37:F37"/>
    <mergeCell ref="E32:F32"/>
    <mergeCell ref="E33:F33"/>
    <mergeCell ref="E34:F34"/>
    <mergeCell ref="E41:F41"/>
    <mergeCell ref="E42:F42"/>
    <mergeCell ref="E43:F43"/>
    <mergeCell ref="E38:F38"/>
    <mergeCell ref="E39:F39"/>
    <mergeCell ref="E40:F40"/>
    <mergeCell ref="E47:F47"/>
    <mergeCell ref="E50:F50"/>
    <mergeCell ref="E53:F53"/>
    <mergeCell ref="C26:C28"/>
    <mergeCell ref="B29:B31"/>
    <mergeCell ref="C29:C31"/>
    <mergeCell ref="B32:B34"/>
    <mergeCell ref="B35:B37"/>
    <mergeCell ref="B26:B28"/>
    <mergeCell ref="C32:C34"/>
    <mergeCell ref="C38:C40"/>
    <mergeCell ref="B47:B49"/>
    <mergeCell ref="C47:C49"/>
    <mergeCell ref="C50:C52"/>
    <mergeCell ref="B53:B55"/>
    <mergeCell ref="C53:C55"/>
    <mergeCell ref="B56:B58"/>
    <mergeCell ref="C56:C58"/>
    <mergeCell ref="B59:B61"/>
    <mergeCell ref="C59:C61"/>
    <mergeCell ref="B62:B64"/>
    <mergeCell ref="C62:C64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34:J34"/>
    <mergeCell ref="I35:J35"/>
    <mergeCell ref="I36:J36"/>
    <mergeCell ref="I37:J37"/>
    <mergeCell ref="I38:J38"/>
    <mergeCell ref="I39:J39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43:J43"/>
    <mergeCell ref="I44:J44"/>
    <mergeCell ref="I45:J45"/>
    <mergeCell ref="I46:J46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I31:J31"/>
    <mergeCell ref="I32:J32"/>
    <mergeCell ref="I33:J33"/>
    <mergeCell ref="I47:J47"/>
    <mergeCell ref="K47:L47"/>
    <mergeCell ref="E48:F48"/>
    <mergeCell ref="G48:H48"/>
    <mergeCell ref="I48:J48"/>
    <mergeCell ref="K48:L48"/>
    <mergeCell ref="E49:F49"/>
    <mergeCell ref="G49:H49"/>
    <mergeCell ref="I49:J49"/>
    <mergeCell ref="K49:L49"/>
    <mergeCell ref="I50:J50"/>
    <mergeCell ref="K50:L50"/>
    <mergeCell ref="E51:F51"/>
    <mergeCell ref="G51:H51"/>
    <mergeCell ref="I51:J51"/>
    <mergeCell ref="K51:L51"/>
    <mergeCell ref="E52:F52"/>
    <mergeCell ref="G52:H52"/>
    <mergeCell ref="I52:J52"/>
    <mergeCell ref="K52:L52"/>
    <mergeCell ref="I53:J53"/>
    <mergeCell ref="K53:L53"/>
    <mergeCell ref="E54:F54"/>
    <mergeCell ref="G54:H54"/>
    <mergeCell ref="I54:J54"/>
    <mergeCell ref="K54:L54"/>
    <mergeCell ref="E55:F55"/>
    <mergeCell ref="G55:H55"/>
    <mergeCell ref="I55:J55"/>
    <mergeCell ref="K55:L55"/>
    <mergeCell ref="I56:J56"/>
    <mergeCell ref="K56:L56"/>
    <mergeCell ref="E57:F57"/>
    <mergeCell ref="G57:H57"/>
    <mergeCell ref="I57:J57"/>
    <mergeCell ref="K57:L57"/>
    <mergeCell ref="E58:F58"/>
    <mergeCell ref="G58:H58"/>
    <mergeCell ref="I58:J58"/>
    <mergeCell ref="K58:L58"/>
    <mergeCell ref="I59:J59"/>
    <mergeCell ref="K59:L59"/>
    <mergeCell ref="E60:F60"/>
    <mergeCell ref="G60:H60"/>
    <mergeCell ref="I60:J60"/>
    <mergeCell ref="K60:L60"/>
    <mergeCell ref="E61:F61"/>
    <mergeCell ref="G61:H61"/>
    <mergeCell ref="I61:J61"/>
    <mergeCell ref="K61:L61"/>
    <mergeCell ref="I62:J62"/>
    <mergeCell ref="K62:L62"/>
    <mergeCell ref="E63:F63"/>
    <mergeCell ref="G63:H63"/>
    <mergeCell ref="I63:J63"/>
    <mergeCell ref="K63:L63"/>
    <mergeCell ref="E64:F64"/>
    <mergeCell ref="G64:H64"/>
    <mergeCell ref="I64:J64"/>
    <mergeCell ref="K64:L64"/>
    <mergeCell ref="I67:J67"/>
    <mergeCell ref="K67:L67"/>
    <mergeCell ref="I68:J68"/>
    <mergeCell ref="K68:L68"/>
    <mergeCell ref="I69:J69"/>
    <mergeCell ref="K69:L69"/>
    <mergeCell ref="E12:L12"/>
    <mergeCell ref="G43:H43"/>
    <mergeCell ref="G42:H42"/>
    <mergeCell ref="G41:H41"/>
    <mergeCell ref="G40:H40"/>
    <mergeCell ref="G39:H39"/>
    <mergeCell ref="G38:H38"/>
    <mergeCell ref="G37:H37"/>
    <mergeCell ref="G34:H34"/>
    <mergeCell ref="G33:H33"/>
    <mergeCell ref="G32:H32"/>
    <mergeCell ref="G14:H14"/>
    <mergeCell ref="K39:L39"/>
    <mergeCell ref="K40:L40"/>
    <mergeCell ref="K41:L41"/>
    <mergeCell ref="K42:L42"/>
    <mergeCell ref="K43:L43"/>
    <mergeCell ref="K44:L44"/>
    <mergeCell ref="E4:L4"/>
    <mergeCell ref="E5:L5"/>
    <mergeCell ref="E6:L6"/>
    <mergeCell ref="E7:L7"/>
    <mergeCell ref="E8:L8"/>
    <mergeCell ref="E9:L9"/>
    <mergeCell ref="E10:L10"/>
    <mergeCell ref="D2:L3"/>
    <mergeCell ref="I66:J66"/>
    <mergeCell ref="K66:L66"/>
    <mergeCell ref="K45:L45"/>
    <mergeCell ref="K46:L46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I40:J40"/>
    <mergeCell ref="I41:J41"/>
    <mergeCell ref="I42:J42"/>
  </mergeCells>
  <phoneticPr fontId="4" type="noConversion"/>
  <conditionalFormatting sqref="E15 G15 E18 G18 E21 G21 E24 G24 G27 G30 G33 G36 G39 G42 G45">
    <cfRule type="expression" dxfId="23" priority="53">
      <formula>IF(E14="",0,1)</formula>
    </cfRule>
  </conditionalFormatting>
  <conditionalFormatting sqref="E27">
    <cfRule type="expression" dxfId="22" priority="3">
      <formula>IF(E26="",0,1)</formula>
    </cfRule>
  </conditionalFormatting>
  <conditionalFormatting sqref="E30">
    <cfRule type="expression" dxfId="21" priority="2">
      <formula>IF(E29="",0,1)</formula>
    </cfRule>
  </conditionalFormatting>
  <conditionalFormatting sqref="E33">
    <cfRule type="expression" dxfId="20" priority="1">
      <formula>IF(E32="",0,1)</formula>
    </cfRule>
  </conditionalFormatting>
  <conditionalFormatting sqref="E57 G57">
    <cfRule type="expression" dxfId="19" priority="12">
      <formula>IF(E56="",0,1)</formula>
    </cfRule>
  </conditionalFormatting>
  <conditionalFormatting sqref="G48">
    <cfRule type="expression" dxfId="18" priority="21">
      <formula>IF(G47="",0,1)</formula>
    </cfRule>
  </conditionalFormatting>
  <conditionalFormatting sqref="G51">
    <cfRule type="expression" dxfId="17" priority="18">
      <formula>IF(G50="",0,1)</formula>
    </cfRule>
  </conditionalFormatting>
  <conditionalFormatting sqref="G54">
    <cfRule type="expression" dxfId="16" priority="15">
      <formula>IF(G53="",0,1)</formula>
    </cfRule>
  </conditionalFormatting>
  <conditionalFormatting sqref="G60">
    <cfRule type="expression" dxfId="15" priority="9">
      <formula>IF(G59="",0,1)</formula>
    </cfRule>
  </conditionalFormatting>
  <conditionalFormatting sqref="G63">
    <cfRule type="expression" dxfId="14" priority="6">
      <formula>IF(G62="",0,1)</formula>
    </cfRule>
  </conditionalFormatting>
  <conditionalFormatting sqref="I15 I18 I21 I24 I27 I30 I33 I36 I39 I42 I45">
    <cfRule type="expression" dxfId="13" priority="23">
      <formula>IF(I14="",0,1)</formula>
    </cfRule>
  </conditionalFormatting>
  <conditionalFormatting sqref="I48">
    <cfRule type="expression" dxfId="12" priority="20">
      <formula>IF(I47="",0,1)</formula>
    </cfRule>
  </conditionalFormatting>
  <conditionalFormatting sqref="I51">
    <cfRule type="expression" dxfId="11" priority="17">
      <formula>IF(I50="",0,1)</formula>
    </cfRule>
  </conditionalFormatting>
  <conditionalFormatting sqref="I54">
    <cfRule type="expression" dxfId="10" priority="14">
      <formula>IF(I53="",0,1)</formula>
    </cfRule>
  </conditionalFormatting>
  <conditionalFormatting sqref="I57">
    <cfRule type="expression" dxfId="9" priority="11">
      <formula>IF(I56="",0,1)</formula>
    </cfRule>
  </conditionalFormatting>
  <conditionalFormatting sqref="I60">
    <cfRule type="expression" dxfId="8" priority="8">
      <formula>IF(I59="",0,1)</formula>
    </cfRule>
  </conditionalFormatting>
  <conditionalFormatting sqref="I63">
    <cfRule type="expression" dxfId="7" priority="5">
      <formula>IF(I62="",0,1)</formula>
    </cfRule>
  </conditionalFormatting>
  <conditionalFormatting sqref="K15 K18 K21 K24 K27 K30 K33 K36 K39 K42 K45">
    <cfRule type="expression" dxfId="6" priority="22">
      <formula>IF(K14="",0,1)</formula>
    </cfRule>
  </conditionalFormatting>
  <conditionalFormatting sqref="K48">
    <cfRule type="expression" dxfId="5" priority="19">
      <formula>IF(K47="",0,1)</formula>
    </cfRule>
  </conditionalFormatting>
  <conditionalFormatting sqref="K51">
    <cfRule type="expression" dxfId="4" priority="16">
      <formula>IF(K50="",0,1)</formula>
    </cfRule>
  </conditionalFormatting>
  <conditionalFormatting sqref="K54">
    <cfRule type="expression" dxfId="3" priority="13">
      <formula>IF(K53="",0,1)</formula>
    </cfRule>
  </conditionalFormatting>
  <conditionalFormatting sqref="K57">
    <cfRule type="expression" dxfId="2" priority="10">
      <formula>IF(K56="",0,1)</formula>
    </cfRule>
  </conditionalFormatting>
  <conditionalFormatting sqref="K60">
    <cfRule type="expression" dxfId="1" priority="7">
      <formula>IF(K59="",0,1)</formula>
    </cfRule>
  </conditionalFormatting>
  <conditionalFormatting sqref="K63">
    <cfRule type="expression" dxfId="0" priority="4">
      <formula>IF(K62="",0,1)</formula>
    </cfRule>
  </conditionalFormatting>
  <pageMargins left="0.39370078740157483" right="0.39370078740157483" top="0.70866141732283472" bottom="0.39370078740157483" header="0.31496062992125984" footer="0.31496062992125984"/>
  <pageSetup paperSize="9" scale="80" fitToHeight="0" orientation="landscape" r:id="rId1"/>
  <headerFooter>
    <oddFooter>Página 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"/>
  <sheetViews>
    <sheetView showGridLines="0" showOutlineSymbols="0" showWhiteSpace="0" view="pageBreakPreview" topLeftCell="A19" zoomScale="85" zoomScaleNormal="100" zoomScaleSheetLayoutView="85" workbookViewId="0">
      <selection activeCell="A32" sqref="A32:N32"/>
    </sheetView>
  </sheetViews>
  <sheetFormatPr defaultColWidth="10.28515625" defaultRowHeight="14.25" x14ac:dyDescent="0.2"/>
  <cols>
    <col min="1" max="1" width="5.7109375" style="97" customWidth="1"/>
    <col min="2" max="2" width="11.42578125" style="87" hidden="1" customWidth="1"/>
    <col min="3" max="3" width="11.42578125" style="97" bestFit="1" customWidth="1"/>
    <col min="4" max="4" width="23.42578125" style="97" customWidth="1"/>
    <col min="5" max="5" width="29.28515625" style="98" customWidth="1"/>
    <col min="6" max="8" width="12.5703125" style="98" customWidth="1"/>
    <col min="9" max="9" width="9.140625" style="98" bestFit="1" customWidth="1"/>
    <col min="10" max="10" width="14.85546875" style="100" bestFit="1" customWidth="1"/>
    <col min="11" max="12" width="14.85546875" style="97" bestFit="1" customWidth="1"/>
    <col min="13" max="14" width="14.85546875" style="98" bestFit="1" customWidth="1"/>
    <col min="15" max="16384" width="10.28515625" style="87"/>
  </cols>
  <sheetData>
    <row r="1" spans="1:14" ht="42.75" customHeight="1" x14ac:dyDescent="0.2">
      <c r="A1" s="335"/>
      <c r="B1" s="336"/>
      <c r="C1" s="336"/>
      <c r="D1" s="337"/>
      <c r="E1" s="344" t="s">
        <v>102</v>
      </c>
      <c r="F1" s="345"/>
      <c r="G1" s="345"/>
      <c r="H1" s="345"/>
      <c r="I1" s="345"/>
      <c r="J1" s="345"/>
      <c r="K1" s="345"/>
      <c r="L1" s="345"/>
      <c r="M1" s="345"/>
      <c r="N1" s="346"/>
    </row>
    <row r="2" spans="1:14" ht="20.100000000000001" customHeight="1" x14ac:dyDescent="0.25">
      <c r="A2" s="338"/>
      <c r="B2" s="339"/>
      <c r="C2" s="339"/>
      <c r="D2" s="340"/>
      <c r="E2" s="347" t="s">
        <v>103</v>
      </c>
      <c r="F2" s="348"/>
      <c r="G2" s="348"/>
      <c r="H2" s="349"/>
      <c r="I2" s="350" t="s">
        <v>104</v>
      </c>
      <c r="J2" s="350"/>
      <c r="K2" s="350"/>
      <c r="L2" s="88" t="s">
        <v>105</v>
      </c>
      <c r="M2" s="351" t="s">
        <v>106</v>
      </c>
      <c r="N2" s="351"/>
    </row>
    <row r="3" spans="1:14" ht="32.25" customHeight="1" x14ac:dyDescent="0.2">
      <c r="A3" s="338"/>
      <c r="B3" s="339"/>
      <c r="C3" s="339"/>
      <c r="D3" s="340"/>
      <c r="E3" s="352" t="str">
        <f>ORÇAMENTO!E5</f>
        <v>TORRE DE TREINAMENTO DO CORPO DE BOMBEIROS DE CATALÃO - GO</v>
      </c>
      <c r="F3" s="353"/>
      <c r="G3" s="353"/>
      <c r="H3" s="354"/>
      <c r="I3" s="355" t="str">
        <f>ORÇAMENTO!E8</f>
        <v xml:space="preserve"> 336 - TABELA DE CUSTOS DE OBRAS CIVIS - T336 - ABRIL/2026 - COM
DESONERAÇÃO</v>
      </c>
      <c r="J3" s="356"/>
      <c r="K3" s="357"/>
      <c r="L3" s="364">
        <v>0.22589999999999999</v>
      </c>
      <c r="M3" s="89" t="s">
        <v>107</v>
      </c>
      <c r="N3" s="90"/>
    </row>
    <row r="4" spans="1:14" ht="21.75" customHeight="1" x14ac:dyDescent="0.2">
      <c r="A4" s="338"/>
      <c r="B4" s="339"/>
      <c r="C4" s="339"/>
      <c r="D4" s="340"/>
      <c r="E4" s="367">
        <f>ORÇAMENTO!E6</f>
        <v>2026032959</v>
      </c>
      <c r="F4" s="368"/>
      <c r="G4" s="368"/>
      <c r="H4" s="369"/>
      <c r="I4" s="358"/>
      <c r="J4" s="359"/>
      <c r="K4" s="360"/>
      <c r="L4" s="365"/>
      <c r="M4" s="351" t="s">
        <v>108</v>
      </c>
      <c r="N4" s="351"/>
    </row>
    <row r="5" spans="1:14" ht="21.75" customHeight="1" x14ac:dyDescent="0.2">
      <c r="A5" s="341"/>
      <c r="B5" s="342"/>
      <c r="C5" s="342"/>
      <c r="D5" s="343"/>
      <c r="E5" s="324" t="str">
        <f>ORÇAMENTO!E7</f>
        <v>AV. RAULINA FONSECA PASCHOAL - ST. CENTRAL, CATALÃO - GO, 75701-490</v>
      </c>
      <c r="F5" s="325"/>
      <c r="G5" s="325"/>
      <c r="H5" s="326"/>
      <c r="I5" s="361"/>
      <c r="J5" s="362"/>
      <c r="K5" s="363"/>
      <c r="L5" s="366"/>
      <c r="M5" s="327">
        <f>ORÇAMENTO!E10</f>
        <v>46240</v>
      </c>
      <c r="N5" s="328"/>
    </row>
    <row r="6" spans="1:14" s="91" customFormat="1" ht="17.25" customHeight="1" x14ac:dyDescent="0.25">
      <c r="A6" s="329" t="s">
        <v>17</v>
      </c>
      <c r="B6" s="330"/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  <c r="N6" s="331"/>
    </row>
    <row r="7" spans="1:14" ht="30" customHeight="1" x14ac:dyDescent="0.2">
      <c r="A7" s="332" t="s">
        <v>79</v>
      </c>
      <c r="B7" s="333"/>
      <c r="C7" s="333"/>
      <c r="D7" s="333"/>
      <c r="E7" s="333"/>
      <c r="F7" s="333"/>
      <c r="G7" s="333"/>
      <c r="H7" s="333"/>
      <c r="I7" s="333"/>
      <c r="J7" s="333"/>
      <c r="K7" s="333"/>
      <c r="L7" s="333"/>
      <c r="M7" s="333"/>
      <c r="N7" s="334"/>
    </row>
    <row r="8" spans="1:14" s="91" customFormat="1" ht="17.25" customHeight="1" x14ac:dyDescent="0.25">
      <c r="A8" s="329"/>
      <c r="B8" s="330"/>
      <c r="C8" s="330"/>
      <c r="D8" s="330"/>
      <c r="E8" s="330"/>
      <c r="F8" s="330"/>
      <c r="G8" s="330"/>
      <c r="H8" s="330"/>
      <c r="I8" s="330"/>
      <c r="J8" s="330"/>
      <c r="K8" s="330"/>
      <c r="L8" s="330"/>
      <c r="M8" s="330"/>
      <c r="N8" s="331"/>
    </row>
    <row r="9" spans="1:14" s="94" customFormat="1" ht="24.95" customHeight="1" x14ac:dyDescent="0.2">
      <c r="A9" s="316"/>
      <c r="B9" s="92"/>
      <c r="C9" s="319" t="s">
        <v>109</v>
      </c>
      <c r="D9" s="320"/>
      <c r="E9" s="93">
        <v>0.03</v>
      </c>
      <c r="F9" s="321" t="s">
        <v>110</v>
      </c>
      <c r="G9" s="322"/>
      <c r="H9" s="322"/>
      <c r="I9" s="322"/>
      <c r="J9" s="322"/>
      <c r="K9" s="322"/>
      <c r="L9" s="322"/>
      <c r="M9" s="322"/>
      <c r="N9" s="323"/>
    </row>
    <row r="10" spans="1:14" s="94" customFormat="1" ht="24.95" customHeight="1" x14ac:dyDescent="0.2">
      <c r="A10" s="317"/>
      <c r="B10" s="92"/>
      <c r="C10" s="319" t="s">
        <v>111</v>
      </c>
      <c r="D10" s="320"/>
      <c r="E10" s="93">
        <v>6.1600000000000002E-2</v>
      </c>
      <c r="F10" s="321" t="s">
        <v>112</v>
      </c>
      <c r="G10" s="322"/>
      <c r="H10" s="322"/>
      <c r="I10" s="322"/>
      <c r="J10" s="322"/>
      <c r="K10" s="322"/>
      <c r="L10" s="322"/>
      <c r="M10" s="322"/>
      <c r="N10" s="323"/>
    </row>
    <row r="11" spans="1:14" s="94" customFormat="1" ht="50.1" customHeight="1" x14ac:dyDescent="0.2">
      <c r="A11" s="317"/>
      <c r="B11" s="92"/>
      <c r="C11" s="319" t="s">
        <v>113</v>
      </c>
      <c r="D11" s="320"/>
      <c r="E11" s="93">
        <v>1.17E-2</v>
      </c>
      <c r="F11" s="321" t="s">
        <v>114</v>
      </c>
      <c r="G11" s="322"/>
      <c r="H11" s="322"/>
      <c r="I11" s="322"/>
      <c r="J11" s="322"/>
      <c r="K11" s="322"/>
      <c r="L11" s="322"/>
      <c r="M11" s="322"/>
      <c r="N11" s="323"/>
    </row>
    <row r="12" spans="1:14" s="94" customFormat="1" ht="177" customHeight="1" x14ac:dyDescent="0.2">
      <c r="A12" s="317"/>
      <c r="B12" s="92"/>
      <c r="C12" s="319" t="s">
        <v>115</v>
      </c>
      <c r="D12" s="320"/>
      <c r="E12" s="93">
        <v>1.1999999999999999E-3</v>
      </c>
      <c r="F12" s="321" t="s">
        <v>116</v>
      </c>
      <c r="G12" s="322"/>
      <c r="H12" s="322"/>
      <c r="I12" s="322"/>
      <c r="J12" s="322"/>
      <c r="K12" s="322"/>
      <c r="L12" s="322"/>
      <c r="M12" s="322"/>
      <c r="N12" s="323"/>
    </row>
    <row r="13" spans="1:14" s="94" customFormat="1" ht="50.1" customHeight="1" x14ac:dyDescent="0.2">
      <c r="A13" s="318"/>
      <c r="B13" s="92"/>
      <c r="C13" s="319" t="s">
        <v>117</v>
      </c>
      <c r="D13" s="320"/>
      <c r="E13" s="93">
        <v>9.7000000000000003E-3</v>
      </c>
      <c r="F13" s="321" t="s">
        <v>118</v>
      </c>
      <c r="G13" s="322"/>
      <c r="H13" s="322"/>
      <c r="I13" s="322"/>
      <c r="J13" s="322"/>
      <c r="K13" s="322"/>
      <c r="L13" s="322"/>
      <c r="M13" s="322"/>
      <c r="N13" s="323"/>
    </row>
    <row r="14" spans="1:14" s="94" customFormat="1" ht="24.95" customHeight="1" x14ac:dyDescent="0.2">
      <c r="A14" s="370" t="s">
        <v>119</v>
      </c>
      <c r="B14" s="92"/>
      <c r="C14" s="319" t="s">
        <v>120</v>
      </c>
      <c r="D14" s="320"/>
      <c r="E14" s="93">
        <v>2.4E-2</v>
      </c>
      <c r="F14" s="379">
        <f>SUM(E14:E17)</f>
        <v>8.7499999999999994E-2</v>
      </c>
      <c r="G14" s="377" t="s">
        <v>121</v>
      </c>
      <c r="H14" s="377"/>
      <c r="I14" s="377"/>
      <c r="J14" s="377"/>
      <c r="K14" s="377"/>
      <c r="L14" s="377"/>
      <c r="M14" s="377"/>
      <c r="N14" s="378"/>
    </row>
    <row r="15" spans="1:14" s="94" customFormat="1" ht="24.95" customHeight="1" x14ac:dyDescent="0.2">
      <c r="A15" s="371"/>
      <c r="B15" s="92"/>
      <c r="C15" s="319" t="s">
        <v>122</v>
      </c>
      <c r="D15" s="320"/>
      <c r="E15" s="93">
        <v>6.4999999999999997E-3</v>
      </c>
      <c r="F15" s="380"/>
      <c r="G15" s="373" t="s">
        <v>123</v>
      </c>
      <c r="H15" s="373"/>
      <c r="I15" s="373"/>
      <c r="J15" s="373"/>
      <c r="K15" s="373"/>
      <c r="L15" s="373"/>
      <c r="M15" s="373"/>
      <c r="N15" s="374"/>
    </row>
    <row r="16" spans="1:14" s="94" customFormat="1" ht="24.95" customHeight="1" x14ac:dyDescent="0.2">
      <c r="A16" s="371"/>
      <c r="B16" s="92"/>
      <c r="C16" s="319" t="s">
        <v>124</v>
      </c>
      <c r="D16" s="320"/>
      <c r="E16" s="93">
        <v>0.03</v>
      </c>
      <c r="F16" s="380"/>
      <c r="G16" s="375"/>
      <c r="H16" s="375"/>
      <c r="I16" s="375"/>
      <c r="J16" s="375"/>
      <c r="K16" s="375"/>
      <c r="L16" s="375"/>
      <c r="M16" s="375"/>
      <c r="N16" s="376"/>
    </row>
    <row r="17" spans="1:14" s="94" customFormat="1" ht="116.25" customHeight="1" x14ac:dyDescent="0.2">
      <c r="A17" s="372"/>
      <c r="B17" s="92"/>
      <c r="C17" s="319" t="s">
        <v>125</v>
      </c>
      <c r="D17" s="320"/>
      <c r="E17" s="93">
        <v>2.7E-2</v>
      </c>
      <c r="F17" s="381"/>
      <c r="G17" s="322" t="s">
        <v>142</v>
      </c>
      <c r="H17" s="322"/>
      <c r="I17" s="322"/>
      <c r="J17" s="322"/>
      <c r="K17" s="322"/>
      <c r="L17" s="322"/>
      <c r="M17" s="322"/>
      <c r="N17" s="323"/>
    </row>
    <row r="18" spans="1:14" s="94" customFormat="1" ht="60" customHeight="1" x14ac:dyDescent="0.2">
      <c r="A18" s="95"/>
      <c r="B18" s="92"/>
      <c r="C18" s="319" t="s">
        <v>126</v>
      </c>
      <c r="D18" s="320"/>
      <c r="E18" s="96">
        <v>0.23830000000000001</v>
      </c>
      <c r="F18" s="321" t="s">
        <v>127</v>
      </c>
      <c r="G18" s="322"/>
      <c r="H18" s="322"/>
      <c r="I18" s="322"/>
      <c r="J18" s="322"/>
      <c r="K18" s="322"/>
      <c r="L18" s="322"/>
      <c r="M18" s="322"/>
      <c r="N18" s="323"/>
    </row>
    <row r="19" spans="1:14" s="94" customFormat="1" ht="24" customHeight="1" x14ac:dyDescent="0.2">
      <c r="A19" s="382">
        <f>(((1+0.03+0.0012+0.0097)*(1+0.0123)*(1+0.0616)/(1-(0.0875)))-1)*100</f>
        <v>22.587526478027421</v>
      </c>
      <c r="B19" s="383"/>
      <c r="C19" s="383"/>
      <c r="D19" s="383"/>
      <c r="E19" s="383"/>
      <c r="F19" s="383"/>
      <c r="G19" s="383"/>
      <c r="H19" s="383"/>
      <c r="I19" s="383"/>
      <c r="J19" s="383"/>
      <c r="K19" s="383"/>
      <c r="L19" s="383"/>
      <c r="M19" s="383"/>
      <c r="N19" s="384"/>
    </row>
    <row r="20" spans="1:14" s="94" customFormat="1" ht="24" customHeight="1" x14ac:dyDescent="0.2">
      <c r="A20" s="385"/>
      <c r="B20" s="386"/>
      <c r="C20" s="386"/>
      <c r="D20" s="386"/>
      <c r="E20" s="386"/>
      <c r="F20" s="386"/>
      <c r="G20" s="387"/>
      <c r="H20" s="394" t="s">
        <v>80</v>
      </c>
      <c r="I20" s="394"/>
      <c r="J20" s="394"/>
      <c r="K20" s="394"/>
      <c r="L20" s="394"/>
      <c r="M20" s="394"/>
      <c r="N20" s="395"/>
    </row>
    <row r="21" spans="1:14" s="94" customFormat="1" ht="24" customHeight="1" x14ac:dyDescent="0.2">
      <c r="A21" s="388"/>
      <c r="B21" s="389"/>
      <c r="C21" s="389"/>
      <c r="D21" s="389"/>
      <c r="E21" s="389"/>
      <c r="F21" s="389"/>
      <c r="G21" s="390"/>
      <c r="H21" s="394" t="s">
        <v>81</v>
      </c>
      <c r="I21" s="394"/>
      <c r="J21" s="394"/>
      <c r="K21" s="394"/>
      <c r="L21" s="394"/>
      <c r="M21" s="394"/>
      <c r="N21" s="395"/>
    </row>
    <row r="22" spans="1:14" s="94" customFormat="1" ht="24" customHeight="1" x14ac:dyDescent="0.2">
      <c r="A22" s="388"/>
      <c r="B22" s="389"/>
      <c r="C22" s="389"/>
      <c r="D22" s="389"/>
      <c r="E22" s="389"/>
      <c r="F22" s="389"/>
      <c r="G22" s="390"/>
      <c r="H22" s="394" t="s">
        <v>82</v>
      </c>
      <c r="I22" s="394"/>
      <c r="J22" s="394"/>
      <c r="K22" s="394"/>
      <c r="L22" s="394"/>
      <c r="M22" s="394"/>
      <c r="N22" s="395"/>
    </row>
    <row r="23" spans="1:14" s="94" customFormat="1" ht="24" customHeight="1" x14ac:dyDescent="0.2">
      <c r="A23" s="388"/>
      <c r="B23" s="389"/>
      <c r="C23" s="389"/>
      <c r="D23" s="389"/>
      <c r="E23" s="389"/>
      <c r="F23" s="389"/>
      <c r="G23" s="390"/>
      <c r="H23" s="394" t="s">
        <v>83</v>
      </c>
      <c r="I23" s="394"/>
      <c r="J23" s="394"/>
      <c r="K23" s="394"/>
      <c r="L23" s="394"/>
      <c r="M23" s="394"/>
      <c r="N23" s="395"/>
    </row>
    <row r="24" spans="1:14" s="94" customFormat="1" ht="24" customHeight="1" x14ac:dyDescent="0.2">
      <c r="A24" s="388"/>
      <c r="B24" s="389"/>
      <c r="C24" s="389"/>
      <c r="D24" s="389"/>
      <c r="E24" s="389"/>
      <c r="F24" s="389"/>
      <c r="G24" s="390"/>
      <c r="H24" s="394" t="s">
        <v>84</v>
      </c>
      <c r="I24" s="394"/>
      <c r="J24" s="394"/>
      <c r="K24" s="394"/>
      <c r="L24" s="394"/>
      <c r="M24" s="394"/>
      <c r="N24" s="395"/>
    </row>
    <row r="25" spans="1:14" s="94" customFormat="1" ht="24" customHeight="1" x14ac:dyDescent="0.2">
      <c r="A25" s="388"/>
      <c r="B25" s="389"/>
      <c r="C25" s="389"/>
      <c r="D25" s="389"/>
      <c r="E25" s="389"/>
      <c r="F25" s="389"/>
      <c r="G25" s="390"/>
      <c r="H25" s="394" t="s">
        <v>85</v>
      </c>
      <c r="I25" s="394"/>
      <c r="J25" s="394"/>
      <c r="K25" s="394"/>
      <c r="L25" s="394"/>
      <c r="M25" s="394"/>
      <c r="N25" s="395"/>
    </row>
    <row r="26" spans="1:14" s="94" customFormat="1" ht="24" customHeight="1" x14ac:dyDescent="0.2">
      <c r="A26" s="388"/>
      <c r="B26" s="389"/>
      <c r="C26" s="389"/>
      <c r="D26" s="389"/>
      <c r="E26" s="389"/>
      <c r="F26" s="389"/>
      <c r="G26" s="390"/>
      <c r="H26" s="394" t="s">
        <v>86</v>
      </c>
      <c r="I26" s="394"/>
      <c r="J26" s="394"/>
      <c r="K26" s="394"/>
      <c r="L26" s="394"/>
      <c r="M26" s="394"/>
      <c r="N26" s="395"/>
    </row>
    <row r="27" spans="1:14" s="94" customFormat="1" ht="24" customHeight="1" x14ac:dyDescent="0.2">
      <c r="A27" s="391"/>
      <c r="B27" s="392"/>
      <c r="C27" s="392"/>
      <c r="D27" s="392"/>
      <c r="E27" s="392"/>
      <c r="F27" s="392"/>
      <c r="G27" s="393"/>
      <c r="H27" s="394" t="s">
        <v>87</v>
      </c>
      <c r="I27" s="394"/>
      <c r="J27" s="394"/>
      <c r="K27" s="394"/>
      <c r="L27" s="394"/>
      <c r="M27" s="394"/>
      <c r="N27" s="395"/>
    </row>
    <row r="28" spans="1:14" x14ac:dyDescent="0.2">
      <c r="A28" s="183" t="s">
        <v>61</v>
      </c>
      <c r="B28" s="185"/>
      <c r="C28" s="185"/>
      <c r="D28" s="185"/>
      <c r="E28" s="185"/>
      <c r="F28" s="185"/>
      <c r="G28" s="185"/>
      <c r="H28" s="184"/>
      <c r="I28" s="184"/>
      <c r="J28" s="396"/>
      <c r="K28" s="396"/>
      <c r="L28" s="397"/>
      <c r="M28" s="398"/>
      <c r="N28" s="398"/>
    </row>
    <row r="29" spans="1:14" x14ac:dyDescent="0.2">
      <c r="A29" s="252"/>
      <c r="B29" s="252"/>
      <c r="C29" s="252"/>
      <c r="D29" s="186"/>
      <c r="E29" s="187"/>
      <c r="F29" s="187"/>
      <c r="G29" s="187"/>
      <c r="H29" s="184"/>
      <c r="I29" s="184"/>
      <c r="J29" s="396"/>
      <c r="K29" s="396"/>
      <c r="L29" s="397"/>
      <c r="M29" s="398"/>
      <c r="N29" s="398"/>
    </row>
    <row r="30" spans="1:14" x14ac:dyDescent="0.2">
      <c r="A30" s="187"/>
      <c r="B30" s="187"/>
      <c r="C30" s="187"/>
      <c r="D30" s="186"/>
      <c r="E30" s="187"/>
      <c r="F30" s="187"/>
      <c r="G30" s="187"/>
      <c r="H30" s="184"/>
      <c r="I30" s="184"/>
      <c r="J30" s="396"/>
      <c r="K30" s="396"/>
      <c r="L30" s="397"/>
      <c r="M30" s="398"/>
      <c r="N30" s="398"/>
    </row>
    <row r="31" spans="1:14" ht="60" customHeight="1" x14ac:dyDescent="0.2">
      <c r="A31" s="251" t="s">
        <v>4524</v>
      </c>
      <c r="B31" s="252"/>
      <c r="C31" s="252"/>
      <c r="D31" s="252"/>
      <c r="E31" s="252"/>
      <c r="F31" s="252"/>
      <c r="G31" s="252"/>
      <c r="H31" s="252"/>
      <c r="I31" s="252"/>
      <c r="J31" s="114"/>
      <c r="K31" s="113"/>
      <c r="L31" s="113"/>
      <c r="M31" s="113"/>
      <c r="N31" s="113"/>
    </row>
    <row r="32" spans="1:14" ht="51.75" customHeight="1" x14ac:dyDescent="0.2">
      <c r="A32" s="399"/>
      <c r="B32" s="399"/>
      <c r="C32" s="400"/>
      <c r="D32" s="400"/>
      <c r="E32" s="400"/>
      <c r="F32" s="400"/>
      <c r="G32" s="400"/>
      <c r="H32" s="400"/>
      <c r="I32" s="400"/>
      <c r="J32" s="400"/>
      <c r="K32" s="400"/>
      <c r="L32" s="400"/>
      <c r="M32" s="400"/>
      <c r="N32" s="400"/>
    </row>
    <row r="38" spans="1:14" s="100" customFormat="1" x14ac:dyDescent="0.2">
      <c r="A38" s="97"/>
      <c r="B38" s="87"/>
      <c r="C38" s="97"/>
      <c r="D38" s="97"/>
      <c r="E38" s="98"/>
      <c r="F38" s="98"/>
      <c r="G38" s="98"/>
      <c r="H38" s="98"/>
      <c r="I38" s="99" t="s">
        <v>128</v>
      </c>
      <c r="K38" s="97"/>
      <c r="L38" s="97"/>
      <c r="M38" s="98"/>
      <c r="N38" s="98"/>
    </row>
  </sheetData>
  <mergeCells count="56">
    <mergeCell ref="J30:K30"/>
    <mergeCell ref="L30:N30"/>
    <mergeCell ref="A32:N32"/>
    <mergeCell ref="H26:N26"/>
    <mergeCell ref="H27:N27"/>
    <mergeCell ref="J28:K28"/>
    <mergeCell ref="L28:N28"/>
    <mergeCell ref="J29:K29"/>
    <mergeCell ref="L29:N29"/>
    <mergeCell ref="A29:C29"/>
    <mergeCell ref="A31:I31"/>
    <mergeCell ref="A19:N19"/>
    <mergeCell ref="A20:G27"/>
    <mergeCell ref="H20:N20"/>
    <mergeCell ref="H21:N21"/>
    <mergeCell ref="H22:N22"/>
    <mergeCell ref="H23:N23"/>
    <mergeCell ref="H24:N24"/>
    <mergeCell ref="H25:N25"/>
    <mergeCell ref="G17:N17"/>
    <mergeCell ref="G15:N16"/>
    <mergeCell ref="G14:N14"/>
    <mergeCell ref="F14:F17"/>
    <mergeCell ref="C18:D18"/>
    <mergeCell ref="F18:N18"/>
    <mergeCell ref="A14:A17"/>
    <mergeCell ref="C14:D14"/>
    <mergeCell ref="C15:D15"/>
    <mergeCell ref="C16:D16"/>
    <mergeCell ref="C17:D17"/>
    <mergeCell ref="E5:H5"/>
    <mergeCell ref="M5:N5"/>
    <mergeCell ref="A6:N6"/>
    <mergeCell ref="A7:N7"/>
    <mergeCell ref="A8:N8"/>
    <mergeCell ref="A1:D5"/>
    <mergeCell ref="E1:N1"/>
    <mergeCell ref="E2:H2"/>
    <mergeCell ref="I2:K2"/>
    <mergeCell ref="M2:N2"/>
    <mergeCell ref="E3:H3"/>
    <mergeCell ref="I3:K5"/>
    <mergeCell ref="L3:L5"/>
    <mergeCell ref="E4:H4"/>
    <mergeCell ref="M4:N4"/>
    <mergeCell ref="A9:A13"/>
    <mergeCell ref="C9:D9"/>
    <mergeCell ref="F9:N9"/>
    <mergeCell ref="C10:D10"/>
    <mergeCell ref="F10:N10"/>
    <mergeCell ref="C11:D11"/>
    <mergeCell ref="F11:N11"/>
    <mergeCell ref="C12:D12"/>
    <mergeCell ref="F12:N12"/>
    <mergeCell ref="C13:D13"/>
    <mergeCell ref="F13:N13"/>
  </mergeCells>
  <pageMargins left="0.59055118110236227" right="0.39370078740157483" top="1.5748031496062993" bottom="0.98425196850393704" header="0.51181102362204722" footer="0.51181102362204722"/>
  <pageSetup paperSize="9" scale="48" fitToHeight="0" orientation="portrait" r:id="rId1"/>
  <headerFooter>
    <oddFooter>Página 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60"/>
  <sheetViews>
    <sheetView zoomScaleNormal="100" workbookViewId="0">
      <selection activeCell="C10" sqref="C10:O10"/>
    </sheetView>
  </sheetViews>
  <sheetFormatPr defaultRowHeight="12.75" x14ac:dyDescent="0.2"/>
  <cols>
    <col min="1" max="1" width="4.7109375" style="175" bestFit="1" customWidth="1"/>
    <col min="2" max="2" width="1.85546875" style="175" bestFit="1" customWidth="1"/>
    <col min="3" max="3" width="2.85546875" style="175" bestFit="1" customWidth="1"/>
    <col min="4" max="7" width="1" style="175" bestFit="1" customWidth="1"/>
    <col min="8" max="8" width="0.7109375" style="175" bestFit="1" customWidth="1"/>
    <col min="9" max="9" width="0.28515625" style="175" bestFit="1" customWidth="1"/>
    <col min="10" max="10" width="23.42578125" style="175" bestFit="1" customWidth="1"/>
    <col min="11" max="11" width="1" style="175" bestFit="1" customWidth="1"/>
    <col min="12" max="12" width="8.42578125" style="175" bestFit="1" customWidth="1"/>
    <col min="13" max="13" width="9.28515625" style="175" bestFit="1" customWidth="1"/>
    <col min="14" max="14" width="1" style="175" bestFit="1" customWidth="1"/>
    <col min="15" max="15" width="91.42578125" style="175" customWidth="1"/>
    <col min="16" max="16" width="5.5703125" style="175" bestFit="1" customWidth="1"/>
    <col min="17" max="17" width="1.85546875" style="175" bestFit="1" customWidth="1"/>
    <col min="18" max="18" width="2.85546875" style="175" bestFit="1" customWidth="1"/>
    <col min="19" max="19" width="1" style="175" bestFit="1" customWidth="1"/>
    <col min="20" max="20" width="3.7109375" style="175" bestFit="1" customWidth="1"/>
    <col min="21" max="21" width="2.85546875" style="175" bestFit="1" customWidth="1"/>
    <col min="22" max="22" width="1.85546875" style="175" bestFit="1" customWidth="1"/>
    <col min="23" max="23" width="2.85546875" style="175" bestFit="1" customWidth="1"/>
    <col min="24" max="24" width="11.28515625" style="175" bestFit="1" customWidth="1"/>
    <col min="25" max="256" width="9.140625" style="175"/>
    <col min="257" max="257" width="4.7109375" style="175" bestFit="1" customWidth="1"/>
    <col min="258" max="258" width="1.85546875" style="175" bestFit="1" customWidth="1"/>
    <col min="259" max="259" width="2.85546875" style="175" bestFit="1" customWidth="1"/>
    <col min="260" max="263" width="1" style="175" bestFit="1" customWidth="1"/>
    <col min="264" max="264" width="0.7109375" style="175" bestFit="1" customWidth="1"/>
    <col min="265" max="265" width="0.28515625" style="175" bestFit="1" customWidth="1"/>
    <col min="266" max="266" width="23.42578125" style="175" bestFit="1" customWidth="1"/>
    <col min="267" max="267" width="1" style="175" bestFit="1" customWidth="1"/>
    <col min="268" max="268" width="8.42578125" style="175" bestFit="1" customWidth="1"/>
    <col min="269" max="269" width="9.28515625" style="175" bestFit="1" customWidth="1"/>
    <col min="270" max="270" width="1" style="175" bestFit="1" customWidth="1"/>
    <col min="271" max="271" width="91.42578125" style="175" customWidth="1"/>
    <col min="272" max="272" width="5.5703125" style="175" bestFit="1" customWidth="1"/>
    <col min="273" max="273" width="1.85546875" style="175" bestFit="1" customWidth="1"/>
    <col min="274" max="274" width="2.85546875" style="175" bestFit="1" customWidth="1"/>
    <col min="275" max="275" width="1" style="175" bestFit="1" customWidth="1"/>
    <col min="276" max="276" width="3.7109375" style="175" bestFit="1" customWidth="1"/>
    <col min="277" max="277" width="2.85546875" style="175" bestFit="1" customWidth="1"/>
    <col min="278" max="278" width="1.85546875" style="175" bestFit="1" customWidth="1"/>
    <col min="279" max="279" width="2.85546875" style="175" bestFit="1" customWidth="1"/>
    <col min="280" max="280" width="11.28515625" style="175" bestFit="1" customWidth="1"/>
    <col min="281" max="512" width="9.140625" style="175"/>
    <col min="513" max="513" width="4.7109375" style="175" bestFit="1" customWidth="1"/>
    <col min="514" max="514" width="1.85546875" style="175" bestFit="1" customWidth="1"/>
    <col min="515" max="515" width="2.85546875" style="175" bestFit="1" customWidth="1"/>
    <col min="516" max="519" width="1" style="175" bestFit="1" customWidth="1"/>
    <col min="520" max="520" width="0.7109375" style="175" bestFit="1" customWidth="1"/>
    <col min="521" max="521" width="0.28515625" style="175" bestFit="1" customWidth="1"/>
    <col min="522" max="522" width="23.42578125" style="175" bestFit="1" customWidth="1"/>
    <col min="523" max="523" width="1" style="175" bestFit="1" customWidth="1"/>
    <col min="524" max="524" width="8.42578125" style="175" bestFit="1" customWidth="1"/>
    <col min="525" max="525" width="9.28515625" style="175" bestFit="1" customWidth="1"/>
    <col min="526" max="526" width="1" style="175" bestFit="1" customWidth="1"/>
    <col min="527" max="527" width="91.42578125" style="175" customWidth="1"/>
    <col min="528" max="528" width="5.5703125" style="175" bestFit="1" customWidth="1"/>
    <col min="529" max="529" width="1.85546875" style="175" bestFit="1" customWidth="1"/>
    <col min="530" max="530" width="2.85546875" style="175" bestFit="1" customWidth="1"/>
    <col min="531" max="531" width="1" style="175" bestFit="1" customWidth="1"/>
    <col min="532" max="532" width="3.7109375" style="175" bestFit="1" customWidth="1"/>
    <col min="533" max="533" width="2.85546875" style="175" bestFit="1" customWidth="1"/>
    <col min="534" max="534" width="1.85546875" style="175" bestFit="1" customWidth="1"/>
    <col min="535" max="535" width="2.85546875" style="175" bestFit="1" customWidth="1"/>
    <col min="536" max="536" width="11.28515625" style="175" bestFit="1" customWidth="1"/>
    <col min="537" max="768" width="9.140625" style="175"/>
    <col min="769" max="769" width="4.7109375" style="175" bestFit="1" customWidth="1"/>
    <col min="770" max="770" width="1.85546875" style="175" bestFit="1" customWidth="1"/>
    <col min="771" max="771" width="2.85546875" style="175" bestFit="1" customWidth="1"/>
    <col min="772" max="775" width="1" style="175" bestFit="1" customWidth="1"/>
    <col min="776" max="776" width="0.7109375" style="175" bestFit="1" customWidth="1"/>
    <col min="777" max="777" width="0.28515625" style="175" bestFit="1" customWidth="1"/>
    <col min="778" max="778" width="23.42578125" style="175" bestFit="1" customWidth="1"/>
    <col min="779" max="779" width="1" style="175" bestFit="1" customWidth="1"/>
    <col min="780" max="780" width="8.42578125" style="175" bestFit="1" customWidth="1"/>
    <col min="781" max="781" width="9.28515625" style="175" bestFit="1" customWidth="1"/>
    <col min="782" max="782" width="1" style="175" bestFit="1" customWidth="1"/>
    <col min="783" max="783" width="91.42578125" style="175" customWidth="1"/>
    <col min="784" max="784" width="5.5703125" style="175" bestFit="1" customWidth="1"/>
    <col min="785" max="785" width="1.85546875" style="175" bestFit="1" customWidth="1"/>
    <col min="786" max="786" width="2.85546875" style="175" bestFit="1" customWidth="1"/>
    <col min="787" max="787" width="1" style="175" bestFit="1" customWidth="1"/>
    <col min="788" max="788" width="3.7109375" style="175" bestFit="1" customWidth="1"/>
    <col min="789" max="789" width="2.85546875" style="175" bestFit="1" customWidth="1"/>
    <col min="790" max="790" width="1.85546875" style="175" bestFit="1" customWidth="1"/>
    <col min="791" max="791" width="2.85546875" style="175" bestFit="1" customWidth="1"/>
    <col min="792" max="792" width="11.28515625" style="175" bestFit="1" customWidth="1"/>
    <col min="793" max="1024" width="9.140625" style="175"/>
    <col min="1025" max="1025" width="4.7109375" style="175" bestFit="1" customWidth="1"/>
    <col min="1026" max="1026" width="1.85546875" style="175" bestFit="1" customWidth="1"/>
    <col min="1027" max="1027" width="2.85546875" style="175" bestFit="1" customWidth="1"/>
    <col min="1028" max="1031" width="1" style="175" bestFit="1" customWidth="1"/>
    <col min="1032" max="1032" width="0.7109375" style="175" bestFit="1" customWidth="1"/>
    <col min="1033" max="1033" width="0.28515625" style="175" bestFit="1" customWidth="1"/>
    <col min="1034" max="1034" width="23.42578125" style="175" bestFit="1" customWidth="1"/>
    <col min="1035" max="1035" width="1" style="175" bestFit="1" customWidth="1"/>
    <col min="1036" max="1036" width="8.42578125" style="175" bestFit="1" customWidth="1"/>
    <col min="1037" max="1037" width="9.28515625" style="175" bestFit="1" customWidth="1"/>
    <col min="1038" max="1038" width="1" style="175" bestFit="1" customWidth="1"/>
    <col min="1039" max="1039" width="91.42578125" style="175" customWidth="1"/>
    <col min="1040" max="1040" width="5.5703125" style="175" bestFit="1" customWidth="1"/>
    <col min="1041" max="1041" width="1.85546875" style="175" bestFit="1" customWidth="1"/>
    <col min="1042" max="1042" width="2.85546875" style="175" bestFit="1" customWidth="1"/>
    <col min="1043" max="1043" width="1" style="175" bestFit="1" customWidth="1"/>
    <col min="1044" max="1044" width="3.7109375" style="175" bestFit="1" customWidth="1"/>
    <col min="1045" max="1045" width="2.85546875" style="175" bestFit="1" customWidth="1"/>
    <col min="1046" max="1046" width="1.85546875" style="175" bestFit="1" customWidth="1"/>
    <col min="1047" max="1047" width="2.85546875" style="175" bestFit="1" customWidth="1"/>
    <col min="1048" max="1048" width="11.28515625" style="175" bestFit="1" customWidth="1"/>
    <col min="1049" max="1280" width="9.140625" style="175"/>
    <col min="1281" max="1281" width="4.7109375" style="175" bestFit="1" customWidth="1"/>
    <col min="1282" max="1282" width="1.85546875" style="175" bestFit="1" customWidth="1"/>
    <col min="1283" max="1283" width="2.85546875" style="175" bestFit="1" customWidth="1"/>
    <col min="1284" max="1287" width="1" style="175" bestFit="1" customWidth="1"/>
    <col min="1288" max="1288" width="0.7109375" style="175" bestFit="1" customWidth="1"/>
    <col min="1289" max="1289" width="0.28515625" style="175" bestFit="1" customWidth="1"/>
    <col min="1290" max="1290" width="23.42578125" style="175" bestFit="1" customWidth="1"/>
    <col min="1291" max="1291" width="1" style="175" bestFit="1" customWidth="1"/>
    <col min="1292" max="1292" width="8.42578125" style="175" bestFit="1" customWidth="1"/>
    <col min="1293" max="1293" width="9.28515625" style="175" bestFit="1" customWidth="1"/>
    <col min="1294" max="1294" width="1" style="175" bestFit="1" customWidth="1"/>
    <col min="1295" max="1295" width="91.42578125" style="175" customWidth="1"/>
    <col min="1296" max="1296" width="5.5703125" style="175" bestFit="1" customWidth="1"/>
    <col min="1297" max="1297" width="1.85546875" style="175" bestFit="1" customWidth="1"/>
    <col min="1298" max="1298" width="2.85546875" style="175" bestFit="1" customWidth="1"/>
    <col min="1299" max="1299" width="1" style="175" bestFit="1" customWidth="1"/>
    <col min="1300" max="1300" width="3.7109375" style="175" bestFit="1" customWidth="1"/>
    <col min="1301" max="1301" width="2.85546875" style="175" bestFit="1" customWidth="1"/>
    <col min="1302" max="1302" width="1.85546875" style="175" bestFit="1" customWidth="1"/>
    <col min="1303" max="1303" width="2.85546875" style="175" bestFit="1" customWidth="1"/>
    <col min="1304" max="1304" width="11.28515625" style="175" bestFit="1" customWidth="1"/>
    <col min="1305" max="1536" width="9.140625" style="175"/>
    <col min="1537" max="1537" width="4.7109375" style="175" bestFit="1" customWidth="1"/>
    <col min="1538" max="1538" width="1.85546875" style="175" bestFit="1" customWidth="1"/>
    <col min="1539" max="1539" width="2.85546875" style="175" bestFit="1" customWidth="1"/>
    <col min="1540" max="1543" width="1" style="175" bestFit="1" customWidth="1"/>
    <col min="1544" max="1544" width="0.7109375" style="175" bestFit="1" customWidth="1"/>
    <col min="1545" max="1545" width="0.28515625" style="175" bestFit="1" customWidth="1"/>
    <col min="1546" max="1546" width="23.42578125" style="175" bestFit="1" customWidth="1"/>
    <col min="1547" max="1547" width="1" style="175" bestFit="1" customWidth="1"/>
    <col min="1548" max="1548" width="8.42578125" style="175" bestFit="1" customWidth="1"/>
    <col min="1549" max="1549" width="9.28515625" style="175" bestFit="1" customWidth="1"/>
    <col min="1550" max="1550" width="1" style="175" bestFit="1" customWidth="1"/>
    <col min="1551" max="1551" width="91.42578125" style="175" customWidth="1"/>
    <col min="1552" max="1552" width="5.5703125" style="175" bestFit="1" customWidth="1"/>
    <col min="1553" max="1553" width="1.85546875" style="175" bestFit="1" customWidth="1"/>
    <col min="1554" max="1554" width="2.85546875" style="175" bestFit="1" customWidth="1"/>
    <col min="1555" max="1555" width="1" style="175" bestFit="1" customWidth="1"/>
    <col min="1556" max="1556" width="3.7109375" style="175" bestFit="1" customWidth="1"/>
    <col min="1557" max="1557" width="2.85546875" style="175" bestFit="1" customWidth="1"/>
    <col min="1558" max="1558" width="1.85546875" style="175" bestFit="1" customWidth="1"/>
    <col min="1559" max="1559" width="2.85546875" style="175" bestFit="1" customWidth="1"/>
    <col min="1560" max="1560" width="11.28515625" style="175" bestFit="1" customWidth="1"/>
    <col min="1561" max="1792" width="9.140625" style="175"/>
    <col min="1793" max="1793" width="4.7109375" style="175" bestFit="1" customWidth="1"/>
    <col min="1794" max="1794" width="1.85546875" style="175" bestFit="1" customWidth="1"/>
    <col min="1795" max="1795" width="2.85546875" style="175" bestFit="1" customWidth="1"/>
    <col min="1796" max="1799" width="1" style="175" bestFit="1" customWidth="1"/>
    <col min="1800" max="1800" width="0.7109375" style="175" bestFit="1" customWidth="1"/>
    <col min="1801" max="1801" width="0.28515625" style="175" bestFit="1" customWidth="1"/>
    <col min="1802" max="1802" width="23.42578125" style="175" bestFit="1" customWidth="1"/>
    <col min="1803" max="1803" width="1" style="175" bestFit="1" customWidth="1"/>
    <col min="1804" max="1804" width="8.42578125" style="175" bestFit="1" customWidth="1"/>
    <col min="1805" max="1805" width="9.28515625" style="175" bestFit="1" customWidth="1"/>
    <col min="1806" max="1806" width="1" style="175" bestFit="1" customWidth="1"/>
    <col min="1807" max="1807" width="91.42578125" style="175" customWidth="1"/>
    <col min="1808" max="1808" width="5.5703125" style="175" bestFit="1" customWidth="1"/>
    <col min="1809" max="1809" width="1.85546875" style="175" bestFit="1" customWidth="1"/>
    <col min="1810" max="1810" width="2.85546875" style="175" bestFit="1" customWidth="1"/>
    <col min="1811" max="1811" width="1" style="175" bestFit="1" customWidth="1"/>
    <col min="1812" max="1812" width="3.7109375" style="175" bestFit="1" customWidth="1"/>
    <col min="1813" max="1813" width="2.85546875" style="175" bestFit="1" customWidth="1"/>
    <col min="1814" max="1814" width="1.85546875" style="175" bestFit="1" customWidth="1"/>
    <col min="1815" max="1815" width="2.85546875" style="175" bestFit="1" customWidth="1"/>
    <col min="1816" max="1816" width="11.28515625" style="175" bestFit="1" customWidth="1"/>
    <col min="1817" max="2048" width="9.140625" style="175"/>
    <col min="2049" max="2049" width="4.7109375" style="175" bestFit="1" customWidth="1"/>
    <col min="2050" max="2050" width="1.85546875" style="175" bestFit="1" customWidth="1"/>
    <col min="2051" max="2051" width="2.85546875" style="175" bestFit="1" customWidth="1"/>
    <col min="2052" max="2055" width="1" style="175" bestFit="1" customWidth="1"/>
    <col min="2056" max="2056" width="0.7109375" style="175" bestFit="1" customWidth="1"/>
    <col min="2057" max="2057" width="0.28515625" style="175" bestFit="1" customWidth="1"/>
    <col min="2058" max="2058" width="23.42578125" style="175" bestFit="1" customWidth="1"/>
    <col min="2059" max="2059" width="1" style="175" bestFit="1" customWidth="1"/>
    <col min="2060" max="2060" width="8.42578125" style="175" bestFit="1" customWidth="1"/>
    <col min="2061" max="2061" width="9.28515625" style="175" bestFit="1" customWidth="1"/>
    <col min="2062" max="2062" width="1" style="175" bestFit="1" customWidth="1"/>
    <col min="2063" max="2063" width="91.42578125" style="175" customWidth="1"/>
    <col min="2064" max="2064" width="5.5703125" style="175" bestFit="1" customWidth="1"/>
    <col min="2065" max="2065" width="1.85546875" style="175" bestFit="1" customWidth="1"/>
    <col min="2066" max="2066" width="2.85546875" style="175" bestFit="1" customWidth="1"/>
    <col min="2067" max="2067" width="1" style="175" bestFit="1" customWidth="1"/>
    <col min="2068" max="2068" width="3.7109375" style="175" bestFit="1" customWidth="1"/>
    <col min="2069" max="2069" width="2.85546875" style="175" bestFit="1" customWidth="1"/>
    <col min="2070" max="2070" width="1.85546875" style="175" bestFit="1" customWidth="1"/>
    <col min="2071" max="2071" width="2.85546875" style="175" bestFit="1" customWidth="1"/>
    <col min="2072" max="2072" width="11.28515625" style="175" bestFit="1" customWidth="1"/>
    <col min="2073" max="2304" width="9.140625" style="175"/>
    <col min="2305" max="2305" width="4.7109375" style="175" bestFit="1" customWidth="1"/>
    <col min="2306" max="2306" width="1.85546875" style="175" bestFit="1" customWidth="1"/>
    <col min="2307" max="2307" width="2.85546875" style="175" bestFit="1" customWidth="1"/>
    <col min="2308" max="2311" width="1" style="175" bestFit="1" customWidth="1"/>
    <col min="2312" max="2312" width="0.7109375" style="175" bestFit="1" customWidth="1"/>
    <col min="2313" max="2313" width="0.28515625" style="175" bestFit="1" customWidth="1"/>
    <col min="2314" max="2314" width="23.42578125" style="175" bestFit="1" customWidth="1"/>
    <col min="2315" max="2315" width="1" style="175" bestFit="1" customWidth="1"/>
    <col min="2316" max="2316" width="8.42578125" style="175" bestFit="1" customWidth="1"/>
    <col min="2317" max="2317" width="9.28515625" style="175" bestFit="1" customWidth="1"/>
    <col min="2318" max="2318" width="1" style="175" bestFit="1" customWidth="1"/>
    <col min="2319" max="2319" width="91.42578125" style="175" customWidth="1"/>
    <col min="2320" max="2320" width="5.5703125" style="175" bestFit="1" customWidth="1"/>
    <col min="2321" max="2321" width="1.85546875" style="175" bestFit="1" customWidth="1"/>
    <col min="2322" max="2322" width="2.85546875" style="175" bestFit="1" customWidth="1"/>
    <col min="2323" max="2323" width="1" style="175" bestFit="1" customWidth="1"/>
    <col min="2324" max="2324" width="3.7109375" style="175" bestFit="1" customWidth="1"/>
    <col min="2325" max="2325" width="2.85546875" style="175" bestFit="1" customWidth="1"/>
    <col min="2326" max="2326" width="1.85546875" style="175" bestFit="1" customWidth="1"/>
    <col min="2327" max="2327" width="2.85546875" style="175" bestFit="1" customWidth="1"/>
    <col min="2328" max="2328" width="11.28515625" style="175" bestFit="1" customWidth="1"/>
    <col min="2329" max="2560" width="9.140625" style="175"/>
    <col min="2561" max="2561" width="4.7109375" style="175" bestFit="1" customWidth="1"/>
    <col min="2562" max="2562" width="1.85546875" style="175" bestFit="1" customWidth="1"/>
    <col min="2563" max="2563" width="2.85546875" style="175" bestFit="1" customWidth="1"/>
    <col min="2564" max="2567" width="1" style="175" bestFit="1" customWidth="1"/>
    <col min="2568" max="2568" width="0.7109375" style="175" bestFit="1" customWidth="1"/>
    <col min="2569" max="2569" width="0.28515625" style="175" bestFit="1" customWidth="1"/>
    <col min="2570" max="2570" width="23.42578125" style="175" bestFit="1" customWidth="1"/>
    <col min="2571" max="2571" width="1" style="175" bestFit="1" customWidth="1"/>
    <col min="2572" max="2572" width="8.42578125" style="175" bestFit="1" customWidth="1"/>
    <col min="2573" max="2573" width="9.28515625" style="175" bestFit="1" customWidth="1"/>
    <col min="2574" max="2574" width="1" style="175" bestFit="1" customWidth="1"/>
    <col min="2575" max="2575" width="91.42578125" style="175" customWidth="1"/>
    <col min="2576" max="2576" width="5.5703125" style="175" bestFit="1" customWidth="1"/>
    <col min="2577" max="2577" width="1.85546875" style="175" bestFit="1" customWidth="1"/>
    <col min="2578" max="2578" width="2.85546875" style="175" bestFit="1" customWidth="1"/>
    <col min="2579" max="2579" width="1" style="175" bestFit="1" customWidth="1"/>
    <col min="2580" max="2580" width="3.7109375" style="175" bestFit="1" customWidth="1"/>
    <col min="2581" max="2581" width="2.85546875" style="175" bestFit="1" customWidth="1"/>
    <col min="2582" max="2582" width="1.85546875" style="175" bestFit="1" customWidth="1"/>
    <col min="2583" max="2583" width="2.85546875" style="175" bestFit="1" customWidth="1"/>
    <col min="2584" max="2584" width="11.28515625" style="175" bestFit="1" customWidth="1"/>
    <col min="2585" max="2816" width="9.140625" style="175"/>
    <col min="2817" max="2817" width="4.7109375" style="175" bestFit="1" customWidth="1"/>
    <col min="2818" max="2818" width="1.85546875" style="175" bestFit="1" customWidth="1"/>
    <col min="2819" max="2819" width="2.85546875" style="175" bestFit="1" customWidth="1"/>
    <col min="2820" max="2823" width="1" style="175" bestFit="1" customWidth="1"/>
    <col min="2824" max="2824" width="0.7109375" style="175" bestFit="1" customWidth="1"/>
    <col min="2825" max="2825" width="0.28515625" style="175" bestFit="1" customWidth="1"/>
    <col min="2826" max="2826" width="23.42578125" style="175" bestFit="1" customWidth="1"/>
    <col min="2827" max="2827" width="1" style="175" bestFit="1" customWidth="1"/>
    <col min="2828" max="2828" width="8.42578125" style="175" bestFit="1" customWidth="1"/>
    <col min="2829" max="2829" width="9.28515625" style="175" bestFit="1" customWidth="1"/>
    <col min="2830" max="2830" width="1" style="175" bestFit="1" customWidth="1"/>
    <col min="2831" max="2831" width="91.42578125" style="175" customWidth="1"/>
    <col min="2832" max="2832" width="5.5703125" style="175" bestFit="1" customWidth="1"/>
    <col min="2833" max="2833" width="1.85546875" style="175" bestFit="1" customWidth="1"/>
    <col min="2834" max="2834" width="2.85546875" style="175" bestFit="1" customWidth="1"/>
    <col min="2835" max="2835" width="1" style="175" bestFit="1" customWidth="1"/>
    <col min="2836" max="2836" width="3.7109375" style="175" bestFit="1" customWidth="1"/>
    <col min="2837" max="2837" width="2.85546875" style="175" bestFit="1" customWidth="1"/>
    <col min="2838" max="2838" width="1.85546875" style="175" bestFit="1" customWidth="1"/>
    <col min="2839" max="2839" width="2.85546875" style="175" bestFit="1" customWidth="1"/>
    <col min="2840" max="2840" width="11.28515625" style="175" bestFit="1" customWidth="1"/>
    <col min="2841" max="3072" width="9.140625" style="175"/>
    <col min="3073" max="3073" width="4.7109375" style="175" bestFit="1" customWidth="1"/>
    <col min="3074" max="3074" width="1.85546875" style="175" bestFit="1" customWidth="1"/>
    <col min="3075" max="3075" width="2.85546875" style="175" bestFit="1" customWidth="1"/>
    <col min="3076" max="3079" width="1" style="175" bestFit="1" customWidth="1"/>
    <col min="3080" max="3080" width="0.7109375" style="175" bestFit="1" customWidth="1"/>
    <col min="3081" max="3081" width="0.28515625" style="175" bestFit="1" customWidth="1"/>
    <col min="3082" max="3082" width="23.42578125" style="175" bestFit="1" customWidth="1"/>
    <col min="3083" max="3083" width="1" style="175" bestFit="1" customWidth="1"/>
    <col min="3084" max="3084" width="8.42578125" style="175" bestFit="1" customWidth="1"/>
    <col min="3085" max="3085" width="9.28515625" style="175" bestFit="1" customWidth="1"/>
    <col min="3086" max="3086" width="1" style="175" bestFit="1" customWidth="1"/>
    <col min="3087" max="3087" width="91.42578125" style="175" customWidth="1"/>
    <col min="3088" max="3088" width="5.5703125" style="175" bestFit="1" customWidth="1"/>
    <col min="3089" max="3089" width="1.85546875" style="175" bestFit="1" customWidth="1"/>
    <col min="3090" max="3090" width="2.85546875" style="175" bestFit="1" customWidth="1"/>
    <col min="3091" max="3091" width="1" style="175" bestFit="1" customWidth="1"/>
    <col min="3092" max="3092" width="3.7109375" style="175" bestFit="1" customWidth="1"/>
    <col min="3093" max="3093" width="2.85546875" style="175" bestFit="1" customWidth="1"/>
    <col min="3094" max="3094" width="1.85546875" style="175" bestFit="1" customWidth="1"/>
    <col min="3095" max="3095" width="2.85546875" style="175" bestFit="1" customWidth="1"/>
    <col min="3096" max="3096" width="11.28515625" style="175" bestFit="1" customWidth="1"/>
    <col min="3097" max="3328" width="9.140625" style="175"/>
    <col min="3329" max="3329" width="4.7109375" style="175" bestFit="1" customWidth="1"/>
    <col min="3330" max="3330" width="1.85546875" style="175" bestFit="1" customWidth="1"/>
    <col min="3331" max="3331" width="2.85546875" style="175" bestFit="1" customWidth="1"/>
    <col min="3332" max="3335" width="1" style="175" bestFit="1" customWidth="1"/>
    <col min="3336" max="3336" width="0.7109375" style="175" bestFit="1" customWidth="1"/>
    <col min="3337" max="3337" width="0.28515625" style="175" bestFit="1" customWidth="1"/>
    <col min="3338" max="3338" width="23.42578125" style="175" bestFit="1" customWidth="1"/>
    <col min="3339" max="3339" width="1" style="175" bestFit="1" customWidth="1"/>
    <col min="3340" max="3340" width="8.42578125" style="175" bestFit="1" customWidth="1"/>
    <col min="3341" max="3341" width="9.28515625" style="175" bestFit="1" customWidth="1"/>
    <col min="3342" max="3342" width="1" style="175" bestFit="1" customWidth="1"/>
    <col min="3343" max="3343" width="91.42578125" style="175" customWidth="1"/>
    <col min="3344" max="3344" width="5.5703125" style="175" bestFit="1" customWidth="1"/>
    <col min="3345" max="3345" width="1.85546875" style="175" bestFit="1" customWidth="1"/>
    <col min="3346" max="3346" width="2.85546875" style="175" bestFit="1" customWidth="1"/>
    <col min="3347" max="3347" width="1" style="175" bestFit="1" customWidth="1"/>
    <col min="3348" max="3348" width="3.7109375" style="175" bestFit="1" customWidth="1"/>
    <col min="3349" max="3349" width="2.85546875" style="175" bestFit="1" customWidth="1"/>
    <col min="3350" max="3350" width="1.85546875" style="175" bestFit="1" customWidth="1"/>
    <col min="3351" max="3351" width="2.85546875" style="175" bestFit="1" customWidth="1"/>
    <col min="3352" max="3352" width="11.28515625" style="175" bestFit="1" customWidth="1"/>
    <col min="3353" max="3584" width="9.140625" style="175"/>
    <col min="3585" max="3585" width="4.7109375" style="175" bestFit="1" customWidth="1"/>
    <col min="3586" max="3586" width="1.85546875" style="175" bestFit="1" customWidth="1"/>
    <col min="3587" max="3587" width="2.85546875" style="175" bestFit="1" customWidth="1"/>
    <col min="3588" max="3591" width="1" style="175" bestFit="1" customWidth="1"/>
    <col min="3592" max="3592" width="0.7109375" style="175" bestFit="1" customWidth="1"/>
    <col min="3593" max="3593" width="0.28515625" style="175" bestFit="1" customWidth="1"/>
    <col min="3594" max="3594" width="23.42578125" style="175" bestFit="1" customWidth="1"/>
    <col min="3595" max="3595" width="1" style="175" bestFit="1" customWidth="1"/>
    <col min="3596" max="3596" width="8.42578125" style="175" bestFit="1" customWidth="1"/>
    <col min="3597" max="3597" width="9.28515625" style="175" bestFit="1" customWidth="1"/>
    <col min="3598" max="3598" width="1" style="175" bestFit="1" customWidth="1"/>
    <col min="3599" max="3599" width="91.42578125" style="175" customWidth="1"/>
    <col min="3600" max="3600" width="5.5703125" style="175" bestFit="1" customWidth="1"/>
    <col min="3601" max="3601" width="1.85546875" style="175" bestFit="1" customWidth="1"/>
    <col min="3602" max="3602" width="2.85546875" style="175" bestFit="1" customWidth="1"/>
    <col min="3603" max="3603" width="1" style="175" bestFit="1" customWidth="1"/>
    <col min="3604" max="3604" width="3.7109375" style="175" bestFit="1" customWidth="1"/>
    <col min="3605" max="3605" width="2.85546875" style="175" bestFit="1" customWidth="1"/>
    <col min="3606" max="3606" width="1.85546875" style="175" bestFit="1" customWidth="1"/>
    <col min="3607" max="3607" width="2.85546875" style="175" bestFit="1" customWidth="1"/>
    <col min="3608" max="3608" width="11.28515625" style="175" bestFit="1" customWidth="1"/>
    <col min="3609" max="3840" width="9.140625" style="175"/>
    <col min="3841" max="3841" width="4.7109375" style="175" bestFit="1" customWidth="1"/>
    <col min="3842" max="3842" width="1.85546875" style="175" bestFit="1" customWidth="1"/>
    <col min="3843" max="3843" width="2.85546875" style="175" bestFit="1" customWidth="1"/>
    <col min="3844" max="3847" width="1" style="175" bestFit="1" customWidth="1"/>
    <col min="3848" max="3848" width="0.7109375" style="175" bestFit="1" customWidth="1"/>
    <col min="3849" max="3849" width="0.28515625" style="175" bestFit="1" customWidth="1"/>
    <col min="3850" max="3850" width="23.42578125" style="175" bestFit="1" customWidth="1"/>
    <col min="3851" max="3851" width="1" style="175" bestFit="1" customWidth="1"/>
    <col min="3852" max="3852" width="8.42578125" style="175" bestFit="1" customWidth="1"/>
    <col min="3853" max="3853" width="9.28515625" style="175" bestFit="1" customWidth="1"/>
    <col min="3854" max="3854" width="1" style="175" bestFit="1" customWidth="1"/>
    <col min="3855" max="3855" width="91.42578125" style="175" customWidth="1"/>
    <col min="3856" max="3856" width="5.5703125" style="175" bestFit="1" customWidth="1"/>
    <col min="3857" max="3857" width="1.85546875" style="175" bestFit="1" customWidth="1"/>
    <col min="3858" max="3858" width="2.85546875" style="175" bestFit="1" customWidth="1"/>
    <col min="3859" max="3859" width="1" style="175" bestFit="1" customWidth="1"/>
    <col min="3860" max="3860" width="3.7109375" style="175" bestFit="1" customWidth="1"/>
    <col min="3861" max="3861" width="2.85546875" style="175" bestFit="1" customWidth="1"/>
    <col min="3862" max="3862" width="1.85546875" style="175" bestFit="1" customWidth="1"/>
    <col min="3863" max="3863" width="2.85546875" style="175" bestFit="1" customWidth="1"/>
    <col min="3864" max="3864" width="11.28515625" style="175" bestFit="1" customWidth="1"/>
    <col min="3865" max="4096" width="9.140625" style="175"/>
    <col min="4097" max="4097" width="4.7109375" style="175" bestFit="1" customWidth="1"/>
    <col min="4098" max="4098" width="1.85546875" style="175" bestFit="1" customWidth="1"/>
    <col min="4099" max="4099" width="2.85546875" style="175" bestFit="1" customWidth="1"/>
    <col min="4100" max="4103" width="1" style="175" bestFit="1" customWidth="1"/>
    <col min="4104" max="4104" width="0.7109375" style="175" bestFit="1" customWidth="1"/>
    <col min="4105" max="4105" width="0.28515625" style="175" bestFit="1" customWidth="1"/>
    <col min="4106" max="4106" width="23.42578125" style="175" bestFit="1" customWidth="1"/>
    <col min="4107" max="4107" width="1" style="175" bestFit="1" customWidth="1"/>
    <col min="4108" max="4108" width="8.42578125" style="175" bestFit="1" customWidth="1"/>
    <col min="4109" max="4109" width="9.28515625" style="175" bestFit="1" customWidth="1"/>
    <col min="4110" max="4110" width="1" style="175" bestFit="1" customWidth="1"/>
    <col min="4111" max="4111" width="91.42578125" style="175" customWidth="1"/>
    <col min="4112" max="4112" width="5.5703125" style="175" bestFit="1" customWidth="1"/>
    <col min="4113" max="4113" width="1.85546875" style="175" bestFit="1" customWidth="1"/>
    <col min="4114" max="4114" width="2.85546875" style="175" bestFit="1" customWidth="1"/>
    <col min="4115" max="4115" width="1" style="175" bestFit="1" customWidth="1"/>
    <col min="4116" max="4116" width="3.7109375" style="175" bestFit="1" customWidth="1"/>
    <col min="4117" max="4117" width="2.85546875" style="175" bestFit="1" customWidth="1"/>
    <col min="4118" max="4118" width="1.85546875" style="175" bestFit="1" customWidth="1"/>
    <col min="4119" max="4119" width="2.85546875" style="175" bestFit="1" customWidth="1"/>
    <col min="4120" max="4120" width="11.28515625" style="175" bestFit="1" customWidth="1"/>
    <col min="4121" max="4352" width="9.140625" style="175"/>
    <col min="4353" max="4353" width="4.7109375" style="175" bestFit="1" customWidth="1"/>
    <col min="4354" max="4354" width="1.85546875" style="175" bestFit="1" customWidth="1"/>
    <col min="4355" max="4355" width="2.85546875" style="175" bestFit="1" customWidth="1"/>
    <col min="4356" max="4359" width="1" style="175" bestFit="1" customWidth="1"/>
    <col min="4360" max="4360" width="0.7109375" style="175" bestFit="1" customWidth="1"/>
    <col min="4361" max="4361" width="0.28515625" style="175" bestFit="1" customWidth="1"/>
    <col min="4362" max="4362" width="23.42578125" style="175" bestFit="1" customWidth="1"/>
    <col min="4363" max="4363" width="1" style="175" bestFit="1" customWidth="1"/>
    <col min="4364" max="4364" width="8.42578125" style="175" bestFit="1" customWidth="1"/>
    <col min="4365" max="4365" width="9.28515625" style="175" bestFit="1" customWidth="1"/>
    <col min="4366" max="4366" width="1" style="175" bestFit="1" customWidth="1"/>
    <col min="4367" max="4367" width="91.42578125" style="175" customWidth="1"/>
    <col min="4368" max="4368" width="5.5703125" style="175" bestFit="1" customWidth="1"/>
    <col min="4369" max="4369" width="1.85546875" style="175" bestFit="1" customWidth="1"/>
    <col min="4370" max="4370" width="2.85546875" style="175" bestFit="1" customWidth="1"/>
    <col min="4371" max="4371" width="1" style="175" bestFit="1" customWidth="1"/>
    <col min="4372" max="4372" width="3.7109375" style="175" bestFit="1" customWidth="1"/>
    <col min="4373" max="4373" width="2.85546875" style="175" bestFit="1" customWidth="1"/>
    <col min="4374" max="4374" width="1.85546875" style="175" bestFit="1" customWidth="1"/>
    <col min="4375" max="4375" width="2.85546875" style="175" bestFit="1" customWidth="1"/>
    <col min="4376" max="4376" width="11.28515625" style="175" bestFit="1" customWidth="1"/>
    <col min="4377" max="4608" width="9.140625" style="175"/>
    <col min="4609" max="4609" width="4.7109375" style="175" bestFit="1" customWidth="1"/>
    <col min="4610" max="4610" width="1.85546875" style="175" bestFit="1" customWidth="1"/>
    <col min="4611" max="4611" width="2.85546875" style="175" bestFit="1" customWidth="1"/>
    <col min="4612" max="4615" width="1" style="175" bestFit="1" customWidth="1"/>
    <col min="4616" max="4616" width="0.7109375" style="175" bestFit="1" customWidth="1"/>
    <col min="4617" max="4617" width="0.28515625" style="175" bestFit="1" customWidth="1"/>
    <col min="4618" max="4618" width="23.42578125" style="175" bestFit="1" customWidth="1"/>
    <col min="4619" max="4619" width="1" style="175" bestFit="1" customWidth="1"/>
    <col min="4620" max="4620" width="8.42578125" style="175" bestFit="1" customWidth="1"/>
    <col min="4621" max="4621" width="9.28515625" style="175" bestFit="1" customWidth="1"/>
    <col min="4622" max="4622" width="1" style="175" bestFit="1" customWidth="1"/>
    <col min="4623" max="4623" width="91.42578125" style="175" customWidth="1"/>
    <col min="4624" max="4624" width="5.5703125" style="175" bestFit="1" customWidth="1"/>
    <col min="4625" max="4625" width="1.85546875" style="175" bestFit="1" customWidth="1"/>
    <col min="4626" max="4626" width="2.85546875" style="175" bestFit="1" customWidth="1"/>
    <col min="4627" max="4627" width="1" style="175" bestFit="1" customWidth="1"/>
    <col min="4628" max="4628" width="3.7109375" style="175" bestFit="1" customWidth="1"/>
    <col min="4629" max="4629" width="2.85546875" style="175" bestFit="1" customWidth="1"/>
    <col min="4630" max="4630" width="1.85546875" style="175" bestFit="1" customWidth="1"/>
    <col min="4631" max="4631" width="2.85546875" style="175" bestFit="1" customWidth="1"/>
    <col min="4632" max="4632" width="11.28515625" style="175" bestFit="1" customWidth="1"/>
    <col min="4633" max="4864" width="9.140625" style="175"/>
    <col min="4865" max="4865" width="4.7109375" style="175" bestFit="1" customWidth="1"/>
    <col min="4866" max="4866" width="1.85546875" style="175" bestFit="1" customWidth="1"/>
    <col min="4867" max="4867" width="2.85546875" style="175" bestFit="1" customWidth="1"/>
    <col min="4868" max="4871" width="1" style="175" bestFit="1" customWidth="1"/>
    <col min="4872" max="4872" width="0.7109375" style="175" bestFit="1" customWidth="1"/>
    <col min="4873" max="4873" width="0.28515625" style="175" bestFit="1" customWidth="1"/>
    <col min="4874" max="4874" width="23.42578125" style="175" bestFit="1" customWidth="1"/>
    <col min="4875" max="4875" width="1" style="175" bestFit="1" customWidth="1"/>
    <col min="4876" max="4876" width="8.42578125" style="175" bestFit="1" customWidth="1"/>
    <col min="4877" max="4877" width="9.28515625" style="175" bestFit="1" customWidth="1"/>
    <col min="4878" max="4878" width="1" style="175" bestFit="1" customWidth="1"/>
    <col min="4879" max="4879" width="91.42578125" style="175" customWidth="1"/>
    <col min="4880" max="4880" width="5.5703125" style="175" bestFit="1" customWidth="1"/>
    <col min="4881" max="4881" width="1.85546875" style="175" bestFit="1" customWidth="1"/>
    <col min="4882" max="4882" width="2.85546875" style="175" bestFit="1" customWidth="1"/>
    <col min="4883" max="4883" width="1" style="175" bestFit="1" customWidth="1"/>
    <col min="4884" max="4884" width="3.7109375" style="175" bestFit="1" customWidth="1"/>
    <col min="4885" max="4885" width="2.85546875" style="175" bestFit="1" customWidth="1"/>
    <col min="4886" max="4886" width="1.85546875" style="175" bestFit="1" customWidth="1"/>
    <col min="4887" max="4887" width="2.85546875" style="175" bestFit="1" customWidth="1"/>
    <col min="4888" max="4888" width="11.28515625" style="175" bestFit="1" customWidth="1"/>
    <col min="4889" max="5120" width="9.140625" style="175"/>
    <col min="5121" max="5121" width="4.7109375" style="175" bestFit="1" customWidth="1"/>
    <col min="5122" max="5122" width="1.85546875" style="175" bestFit="1" customWidth="1"/>
    <col min="5123" max="5123" width="2.85546875" style="175" bestFit="1" customWidth="1"/>
    <col min="5124" max="5127" width="1" style="175" bestFit="1" customWidth="1"/>
    <col min="5128" max="5128" width="0.7109375" style="175" bestFit="1" customWidth="1"/>
    <col min="5129" max="5129" width="0.28515625" style="175" bestFit="1" customWidth="1"/>
    <col min="5130" max="5130" width="23.42578125" style="175" bestFit="1" customWidth="1"/>
    <col min="5131" max="5131" width="1" style="175" bestFit="1" customWidth="1"/>
    <col min="5132" max="5132" width="8.42578125" style="175" bestFit="1" customWidth="1"/>
    <col min="5133" max="5133" width="9.28515625" style="175" bestFit="1" customWidth="1"/>
    <col min="5134" max="5134" width="1" style="175" bestFit="1" customWidth="1"/>
    <col min="5135" max="5135" width="91.42578125" style="175" customWidth="1"/>
    <col min="5136" max="5136" width="5.5703125" style="175" bestFit="1" customWidth="1"/>
    <col min="5137" max="5137" width="1.85546875" style="175" bestFit="1" customWidth="1"/>
    <col min="5138" max="5138" width="2.85546875" style="175" bestFit="1" customWidth="1"/>
    <col min="5139" max="5139" width="1" style="175" bestFit="1" customWidth="1"/>
    <col min="5140" max="5140" width="3.7109375" style="175" bestFit="1" customWidth="1"/>
    <col min="5141" max="5141" width="2.85546875" style="175" bestFit="1" customWidth="1"/>
    <col min="5142" max="5142" width="1.85546875" style="175" bestFit="1" customWidth="1"/>
    <col min="5143" max="5143" width="2.85546875" style="175" bestFit="1" customWidth="1"/>
    <col min="5144" max="5144" width="11.28515625" style="175" bestFit="1" customWidth="1"/>
    <col min="5145" max="5376" width="9.140625" style="175"/>
    <col min="5377" max="5377" width="4.7109375" style="175" bestFit="1" customWidth="1"/>
    <col min="5378" max="5378" width="1.85546875" style="175" bestFit="1" customWidth="1"/>
    <col min="5379" max="5379" width="2.85546875" style="175" bestFit="1" customWidth="1"/>
    <col min="5380" max="5383" width="1" style="175" bestFit="1" customWidth="1"/>
    <col min="5384" max="5384" width="0.7109375" style="175" bestFit="1" customWidth="1"/>
    <col min="5385" max="5385" width="0.28515625" style="175" bestFit="1" customWidth="1"/>
    <col min="5386" max="5386" width="23.42578125" style="175" bestFit="1" customWidth="1"/>
    <col min="5387" max="5387" width="1" style="175" bestFit="1" customWidth="1"/>
    <col min="5388" max="5388" width="8.42578125" style="175" bestFit="1" customWidth="1"/>
    <col min="5389" max="5389" width="9.28515625" style="175" bestFit="1" customWidth="1"/>
    <col min="5390" max="5390" width="1" style="175" bestFit="1" customWidth="1"/>
    <col min="5391" max="5391" width="91.42578125" style="175" customWidth="1"/>
    <col min="5392" max="5392" width="5.5703125" style="175" bestFit="1" customWidth="1"/>
    <col min="5393" max="5393" width="1.85546875" style="175" bestFit="1" customWidth="1"/>
    <col min="5394" max="5394" width="2.85546875" style="175" bestFit="1" customWidth="1"/>
    <col min="5395" max="5395" width="1" style="175" bestFit="1" customWidth="1"/>
    <col min="5396" max="5396" width="3.7109375" style="175" bestFit="1" customWidth="1"/>
    <col min="5397" max="5397" width="2.85546875" style="175" bestFit="1" customWidth="1"/>
    <col min="5398" max="5398" width="1.85546875" style="175" bestFit="1" customWidth="1"/>
    <col min="5399" max="5399" width="2.85546875" style="175" bestFit="1" customWidth="1"/>
    <col min="5400" max="5400" width="11.28515625" style="175" bestFit="1" customWidth="1"/>
    <col min="5401" max="5632" width="9.140625" style="175"/>
    <col min="5633" max="5633" width="4.7109375" style="175" bestFit="1" customWidth="1"/>
    <col min="5634" max="5634" width="1.85546875" style="175" bestFit="1" customWidth="1"/>
    <col min="5635" max="5635" width="2.85546875" style="175" bestFit="1" customWidth="1"/>
    <col min="5636" max="5639" width="1" style="175" bestFit="1" customWidth="1"/>
    <col min="5640" max="5640" width="0.7109375" style="175" bestFit="1" customWidth="1"/>
    <col min="5641" max="5641" width="0.28515625" style="175" bestFit="1" customWidth="1"/>
    <col min="5642" max="5642" width="23.42578125" style="175" bestFit="1" customWidth="1"/>
    <col min="5643" max="5643" width="1" style="175" bestFit="1" customWidth="1"/>
    <col min="5644" max="5644" width="8.42578125" style="175" bestFit="1" customWidth="1"/>
    <col min="5645" max="5645" width="9.28515625" style="175" bestFit="1" customWidth="1"/>
    <col min="5646" max="5646" width="1" style="175" bestFit="1" customWidth="1"/>
    <col min="5647" max="5647" width="91.42578125" style="175" customWidth="1"/>
    <col min="5648" max="5648" width="5.5703125" style="175" bestFit="1" customWidth="1"/>
    <col min="5649" max="5649" width="1.85546875" style="175" bestFit="1" customWidth="1"/>
    <col min="5650" max="5650" width="2.85546875" style="175" bestFit="1" customWidth="1"/>
    <col min="5651" max="5651" width="1" style="175" bestFit="1" customWidth="1"/>
    <col min="5652" max="5652" width="3.7109375" style="175" bestFit="1" customWidth="1"/>
    <col min="5653" max="5653" width="2.85546875" style="175" bestFit="1" customWidth="1"/>
    <col min="5654" max="5654" width="1.85546875" style="175" bestFit="1" customWidth="1"/>
    <col min="5655" max="5655" width="2.85546875" style="175" bestFit="1" customWidth="1"/>
    <col min="5656" max="5656" width="11.28515625" style="175" bestFit="1" customWidth="1"/>
    <col min="5657" max="5888" width="9.140625" style="175"/>
    <col min="5889" max="5889" width="4.7109375" style="175" bestFit="1" customWidth="1"/>
    <col min="5890" max="5890" width="1.85546875" style="175" bestFit="1" customWidth="1"/>
    <col min="5891" max="5891" width="2.85546875" style="175" bestFit="1" customWidth="1"/>
    <col min="5892" max="5895" width="1" style="175" bestFit="1" customWidth="1"/>
    <col min="5896" max="5896" width="0.7109375" style="175" bestFit="1" customWidth="1"/>
    <col min="5897" max="5897" width="0.28515625" style="175" bestFit="1" customWidth="1"/>
    <col min="5898" max="5898" width="23.42578125" style="175" bestFit="1" customWidth="1"/>
    <col min="5899" max="5899" width="1" style="175" bestFit="1" customWidth="1"/>
    <col min="5900" max="5900" width="8.42578125" style="175" bestFit="1" customWidth="1"/>
    <col min="5901" max="5901" width="9.28515625" style="175" bestFit="1" customWidth="1"/>
    <col min="5902" max="5902" width="1" style="175" bestFit="1" customWidth="1"/>
    <col min="5903" max="5903" width="91.42578125" style="175" customWidth="1"/>
    <col min="5904" max="5904" width="5.5703125" style="175" bestFit="1" customWidth="1"/>
    <col min="5905" max="5905" width="1.85546875" style="175" bestFit="1" customWidth="1"/>
    <col min="5906" max="5906" width="2.85546875" style="175" bestFit="1" customWidth="1"/>
    <col min="5907" max="5907" width="1" style="175" bestFit="1" customWidth="1"/>
    <col min="5908" max="5908" width="3.7109375" style="175" bestFit="1" customWidth="1"/>
    <col min="5909" max="5909" width="2.85546875" style="175" bestFit="1" customWidth="1"/>
    <col min="5910" max="5910" width="1.85546875" style="175" bestFit="1" customWidth="1"/>
    <col min="5911" max="5911" width="2.85546875" style="175" bestFit="1" customWidth="1"/>
    <col min="5912" max="5912" width="11.28515625" style="175" bestFit="1" customWidth="1"/>
    <col min="5913" max="6144" width="9.140625" style="175"/>
    <col min="6145" max="6145" width="4.7109375" style="175" bestFit="1" customWidth="1"/>
    <col min="6146" max="6146" width="1.85546875" style="175" bestFit="1" customWidth="1"/>
    <col min="6147" max="6147" width="2.85546875" style="175" bestFit="1" customWidth="1"/>
    <col min="6148" max="6151" width="1" style="175" bestFit="1" customWidth="1"/>
    <col min="6152" max="6152" width="0.7109375" style="175" bestFit="1" customWidth="1"/>
    <col min="6153" max="6153" width="0.28515625" style="175" bestFit="1" customWidth="1"/>
    <col min="6154" max="6154" width="23.42578125" style="175" bestFit="1" customWidth="1"/>
    <col min="6155" max="6155" width="1" style="175" bestFit="1" customWidth="1"/>
    <col min="6156" max="6156" width="8.42578125" style="175" bestFit="1" customWidth="1"/>
    <col min="6157" max="6157" width="9.28515625" style="175" bestFit="1" customWidth="1"/>
    <col min="6158" max="6158" width="1" style="175" bestFit="1" customWidth="1"/>
    <col min="6159" max="6159" width="91.42578125" style="175" customWidth="1"/>
    <col min="6160" max="6160" width="5.5703125" style="175" bestFit="1" customWidth="1"/>
    <col min="6161" max="6161" width="1.85546875" style="175" bestFit="1" customWidth="1"/>
    <col min="6162" max="6162" width="2.85546875" style="175" bestFit="1" customWidth="1"/>
    <col min="6163" max="6163" width="1" style="175" bestFit="1" customWidth="1"/>
    <col min="6164" max="6164" width="3.7109375" style="175" bestFit="1" customWidth="1"/>
    <col min="6165" max="6165" width="2.85546875" style="175" bestFit="1" customWidth="1"/>
    <col min="6166" max="6166" width="1.85546875" style="175" bestFit="1" customWidth="1"/>
    <col min="6167" max="6167" width="2.85546875" style="175" bestFit="1" customWidth="1"/>
    <col min="6168" max="6168" width="11.28515625" style="175" bestFit="1" customWidth="1"/>
    <col min="6169" max="6400" width="9.140625" style="175"/>
    <col min="6401" max="6401" width="4.7109375" style="175" bestFit="1" customWidth="1"/>
    <col min="6402" max="6402" width="1.85546875" style="175" bestFit="1" customWidth="1"/>
    <col min="6403" max="6403" width="2.85546875" style="175" bestFit="1" customWidth="1"/>
    <col min="6404" max="6407" width="1" style="175" bestFit="1" customWidth="1"/>
    <col min="6408" max="6408" width="0.7109375" style="175" bestFit="1" customWidth="1"/>
    <col min="6409" max="6409" width="0.28515625" style="175" bestFit="1" customWidth="1"/>
    <col min="6410" max="6410" width="23.42578125" style="175" bestFit="1" customWidth="1"/>
    <col min="6411" max="6411" width="1" style="175" bestFit="1" customWidth="1"/>
    <col min="6412" max="6412" width="8.42578125" style="175" bestFit="1" customWidth="1"/>
    <col min="6413" max="6413" width="9.28515625" style="175" bestFit="1" customWidth="1"/>
    <col min="6414" max="6414" width="1" style="175" bestFit="1" customWidth="1"/>
    <col min="6415" max="6415" width="91.42578125" style="175" customWidth="1"/>
    <col min="6416" max="6416" width="5.5703125" style="175" bestFit="1" customWidth="1"/>
    <col min="6417" max="6417" width="1.85546875" style="175" bestFit="1" customWidth="1"/>
    <col min="6418" max="6418" width="2.85546875" style="175" bestFit="1" customWidth="1"/>
    <col min="6419" max="6419" width="1" style="175" bestFit="1" customWidth="1"/>
    <col min="6420" max="6420" width="3.7109375" style="175" bestFit="1" customWidth="1"/>
    <col min="6421" max="6421" width="2.85546875" style="175" bestFit="1" customWidth="1"/>
    <col min="6422" max="6422" width="1.85546875" style="175" bestFit="1" customWidth="1"/>
    <col min="6423" max="6423" width="2.85546875" style="175" bestFit="1" customWidth="1"/>
    <col min="6424" max="6424" width="11.28515625" style="175" bestFit="1" customWidth="1"/>
    <col min="6425" max="6656" width="9.140625" style="175"/>
    <col min="6657" max="6657" width="4.7109375" style="175" bestFit="1" customWidth="1"/>
    <col min="6658" max="6658" width="1.85546875" style="175" bestFit="1" customWidth="1"/>
    <col min="6659" max="6659" width="2.85546875" style="175" bestFit="1" customWidth="1"/>
    <col min="6660" max="6663" width="1" style="175" bestFit="1" customWidth="1"/>
    <col min="6664" max="6664" width="0.7109375" style="175" bestFit="1" customWidth="1"/>
    <col min="6665" max="6665" width="0.28515625" style="175" bestFit="1" customWidth="1"/>
    <col min="6666" max="6666" width="23.42578125" style="175" bestFit="1" customWidth="1"/>
    <col min="6667" max="6667" width="1" style="175" bestFit="1" customWidth="1"/>
    <col min="6668" max="6668" width="8.42578125" style="175" bestFit="1" customWidth="1"/>
    <col min="6669" max="6669" width="9.28515625" style="175" bestFit="1" customWidth="1"/>
    <col min="6670" max="6670" width="1" style="175" bestFit="1" customWidth="1"/>
    <col min="6671" max="6671" width="91.42578125" style="175" customWidth="1"/>
    <col min="6672" max="6672" width="5.5703125" style="175" bestFit="1" customWidth="1"/>
    <col min="6673" max="6673" width="1.85546875" style="175" bestFit="1" customWidth="1"/>
    <col min="6674" max="6674" width="2.85546875" style="175" bestFit="1" customWidth="1"/>
    <col min="6675" max="6675" width="1" style="175" bestFit="1" customWidth="1"/>
    <col min="6676" max="6676" width="3.7109375" style="175" bestFit="1" customWidth="1"/>
    <col min="6677" max="6677" width="2.85546875" style="175" bestFit="1" customWidth="1"/>
    <col min="6678" max="6678" width="1.85546875" style="175" bestFit="1" customWidth="1"/>
    <col min="6679" max="6679" width="2.85546875" style="175" bestFit="1" customWidth="1"/>
    <col min="6680" max="6680" width="11.28515625" style="175" bestFit="1" customWidth="1"/>
    <col min="6681" max="6912" width="9.140625" style="175"/>
    <col min="6913" max="6913" width="4.7109375" style="175" bestFit="1" customWidth="1"/>
    <col min="6914" max="6914" width="1.85546875" style="175" bestFit="1" customWidth="1"/>
    <col min="6915" max="6915" width="2.85546875" style="175" bestFit="1" customWidth="1"/>
    <col min="6916" max="6919" width="1" style="175" bestFit="1" customWidth="1"/>
    <col min="6920" max="6920" width="0.7109375" style="175" bestFit="1" customWidth="1"/>
    <col min="6921" max="6921" width="0.28515625" style="175" bestFit="1" customWidth="1"/>
    <col min="6922" max="6922" width="23.42578125" style="175" bestFit="1" customWidth="1"/>
    <col min="6923" max="6923" width="1" style="175" bestFit="1" customWidth="1"/>
    <col min="6924" max="6924" width="8.42578125" style="175" bestFit="1" customWidth="1"/>
    <col min="6925" max="6925" width="9.28515625" style="175" bestFit="1" customWidth="1"/>
    <col min="6926" max="6926" width="1" style="175" bestFit="1" customWidth="1"/>
    <col min="6927" max="6927" width="91.42578125" style="175" customWidth="1"/>
    <col min="6928" max="6928" width="5.5703125" style="175" bestFit="1" customWidth="1"/>
    <col min="6929" max="6929" width="1.85546875" style="175" bestFit="1" customWidth="1"/>
    <col min="6930" max="6930" width="2.85546875" style="175" bestFit="1" customWidth="1"/>
    <col min="6931" max="6931" width="1" style="175" bestFit="1" customWidth="1"/>
    <col min="6932" max="6932" width="3.7109375" style="175" bestFit="1" customWidth="1"/>
    <col min="6933" max="6933" width="2.85546875" style="175" bestFit="1" customWidth="1"/>
    <col min="6934" max="6934" width="1.85546875" style="175" bestFit="1" customWidth="1"/>
    <col min="6935" max="6935" width="2.85546875" style="175" bestFit="1" customWidth="1"/>
    <col min="6936" max="6936" width="11.28515625" style="175" bestFit="1" customWidth="1"/>
    <col min="6937" max="7168" width="9.140625" style="175"/>
    <col min="7169" max="7169" width="4.7109375" style="175" bestFit="1" customWidth="1"/>
    <col min="7170" max="7170" width="1.85546875" style="175" bestFit="1" customWidth="1"/>
    <col min="7171" max="7171" width="2.85546875" style="175" bestFit="1" customWidth="1"/>
    <col min="7172" max="7175" width="1" style="175" bestFit="1" customWidth="1"/>
    <col min="7176" max="7176" width="0.7109375" style="175" bestFit="1" customWidth="1"/>
    <col min="7177" max="7177" width="0.28515625" style="175" bestFit="1" customWidth="1"/>
    <col min="7178" max="7178" width="23.42578125" style="175" bestFit="1" customWidth="1"/>
    <col min="7179" max="7179" width="1" style="175" bestFit="1" customWidth="1"/>
    <col min="7180" max="7180" width="8.42578125" style="175" bestFit="1" customWidth="1"/>
    <col min="7181" max="7181" width="9.28515625" style="175" bestFit="1" customWidth="1"/>
    <col min="7182" max="7182" width="1" style="175" bestFit="1" customWidth="1"/>
    <col min="7183" max="7183" width="91.42578125" style="175" customWidth="1"/>
    <col min="7184" max="7184" width="5.5703125" style="175" bestFit="1" customWidth="1"/>
    <col min="7185" max="7185" width="1.85546875" style="175" bestFit="1" customWidth="1"/>
    <col min="7186" max="7186" width="2.85546875" style="175" bestFit="1" customWidth="1"/>
    <col min="7187" max="7187" width="1" style="175" bestFit="1" customWidth="1"/>
    <col min="7188" max="7188" width="3.7109375" style="175" bestFit="1" customWidth="1"/>
    <col min="7189" max="7189" width="2.85546875" style="175" bestFit="1" customWidth="1"/>
    <col min="7190" max="7190" width="1.85546875" style="175" bestFit="1" customWidth="1"/>
    <col min="7191" max="7191" width="2.85546875" style="175" bestFit="1" customWidth="1"/>
    <col min="7192" max="7192" width="11.28515625" style="175" bestFit="1" customWidth="1"/>
    <col min="7193" max="7424" width="9.140625" style="175"/>
    <col min="7425" max="7425" width="4.7109375" style="175" bestFit="1" customWidth="1"/>
    <col min="7426" max="7426" width="1.85546875" style="175" bestFit="1" customWidth="1"/>
    <col min="7427" max="7427" width="2.85546875" style="175" bestFit="1" customWidth="1"/>
    <col min="7428" max="7431" width="1" style="175" bestFit="1" customWidth="1"/>
    <col min="7432" max="7432" width="0.7109375" style="175" bestFit="1" customWidth="1"/>
    <col min="7433" max="7433" width="0.28515625" style="175" bestFit="1" customWidth="1"/>
    <col min="7434" max="7434" width="23.42578125" style="175" bestFit="1" customWidth="1"/>
    <col min="7435" max="7435" width="1" style="175" bestFit="1" customWidth="1"/>
    <col min="7436" max="7436" width="8.42578125" style="175" bestFit="1" customWidth="1"/>
    <col min="7437" max="7437" width="9.28515625" style="175" bestFit="1" customWidth="1"/>
    <col min="7438" max="7438" width="1" style="175" bestFit="1" customWidth="1"/>
    <col min="7439" max="7439" width="91.42578125" style="175" customWidth="1"/>
    <col min="7440" max="7440" width="5.5703125" style="175" bestFit="1" customWidth="1"/>
    <col min="7441" max="7441" width="1.85546875" style="175" bestFit="1" customWidth="1"/>
    <col min="7442" max="7442" width="2.85546875" style="175" bestFit="1" customWidth="1"/>
    <col min="7443" max="7443" width="1" style="175" bestFit="1" customWidth="1"/>
    <col min="7444" max="7444" width="3.7109375" style="175" bestFit="1" customWidth="1"/>
    <col min="7445" max="7445" width="2.85546875" style="175" bestFit="1" customWidth="1"/>
    <col min="7446" max="7446" width="1.85546875" style="175" bestFit="1" customWidth="1"/>
    <col min="7447" max="7447" width="2.85546875" style="175" bestFit="1" customWidth="1"/>
    <col min="7448" max="7448" width="11.28515625" style="175" bestFit="1" customWidth="1"/>
    <col min="7449" max="7680" width="9.140625" style="175"/>
    <col min="7681" max="7681" width="4.7109375" style="175" bestFit="1" customWidth="1"/>
    <col min="7682" max="7682" width="1.85546875" style="175" bestFit="1" customWidth="1"/>
    <col min="7683" max="7683" width="2.85546875" style="175" bestFit="1" customWidth="1"/>
    <col min="7684" max="7687" width="1" style="175" bestFit="1" customWidth="1"/>
    <col min="7688" max="7688" width="0.7109375" style="175" bestFit="1" customWidth="1"/>
    <col min="7689" max="7689" width="0.28515625" style="175" bestFit="1" customWidth="1"/>
    <col min="7690" max="7690" width="23.42578125" style="175" bestFit="1" customWidth="1"/>
    <col min="7691" max="7691" width="1" style="175" bestFit="1" customWidth="1"/>
    <col min="7692" max="7692" width="8.42578125" style="175" bestFit="1" customWidth="1"/>
    <col min="7693" max="7693" width="9.28515625" style="175" bestFit="1" customWidth="1"/>
    <col min="7694" max="7694" width="1" style="175" bestFit="1" customWidth="1"/>
    <col min="7695" max="7695" width="91.42578125" style="175" customWidth="1"/>
    <col min="7696" max="7696" width="5.5703125" style="175" bestFit="1" customWidth="1"/>
    <col min="7697" max="7697" width="1.85546875" style="175" bestFit="1" customWidth="1"/>
    <col min="7698" max="7698" width="2.85546875" style="175" bestFit="1" customWidth="1"/>
    <col min="7699" max="7699" width="1" style="175" bestFit="1" customWidth="1"/>
    <col min="7700" max="7700" width="3.7109375" style="175" bestFit="1" customWidth="1"/>
    <col min="7701" max="7701" width="2.85546875" style="175" bestFit="1" customWidth="1"/>
    <col min="7702" max="7702" width="1.85546875" style="175" bestFit="1" customWidth="1"/>
    <col min="7703" max="7703" width="2.85546875" style="175" bestFit="1" customWidth="1"/>
    <col min="7704" max="7704" width="11.28515625" style="175" bestFit="1" customWidth="1"/>
    <col min="7705" max="7936" width="9.140625" style="175"/>
    <col min="7937" max="7937" width="4.7109375" style="175" bestFit="1" customWidth="1"/>
    <col min="7938" max="7938" width="1.85546875" style="175" bestFit="1" customWidth="1"/>
    <col min="7939" max="7939" width="2.85546875" style="175" bestFit="1" customWidth="1"/>
    <col min="7940" max="7943" width="1" style="175" bestFit="1" customWidth="1"/>
    <col min="7944" max="7944" width="0.7109375" style="175" bestFit="1" customWidth="1"/>
    <col min="7945" max="7945" width="0.28515625" style="175" bestFit="1" customWidth="1"/>
    <col min="7946" max="7946" width="23.42578125" style="175" bestFit="1" customWidth="1"/>
    <col min="7947" max="7947" width="1" style="175" bestFit="1" customWidth="1"/>
    <col min="7948" max="7948" width="8.42578125" style="175" bestFit="1" customWidth="1"/>
    <col min="7949" max="7949" width="9.28515625" style="175" bestFit="1" customWidth="1"/>
    <col min="7950" max="7950" width="1" style="175" bestFit="1" customWidth="1"/>
    <col min="7951" max="7951" width="91.42578125" style="175" customWidth="1"/>
    <col min="7952" max="7952" width="5.5703125" style="175" bestFit="1" customWidth="1"/>
    <col min="7953" max="7953" width="1.85546875" style="175" bestFit="1" customWidth="1"/>
    <col min="7954" max="7954" width="2.85546875" style="175" bestFit="1" customWidth="1"/>
    <col min="7955" max="7955" width="1" style="175" bestFit="1" customWidth="1"/>
    <col min="7956" max="7956" width="3.7109375" style="175" bestFit="1" customWidth="1"/>
    <col min="7957" max="7957" width="2.85546875" style="175" bestFit="1" customWidth="1"/>
    <col min="7958" max="7958" width="1.85546875" style="175" bestFit="1" customWidth="1"/>
    <col min="7959" max="7959" width="2.85546875" style="175" bestFit="1" customWidth="1"/>
    <col min="7960" max="7960" width="11.28515625" style="175" bestFit="1" customWidth="1"/>
    <col min="7961" max="8192" width="9.140625" style="175"/>
    <col min="8193" max="8193" width="4.7109375" style="175" bestFit="1" customWidth="1"/>
    <col min="8194" max="8194" width="1.85546875" style="175" bestFit="1" customWidth="1"/>
    <col min="8195" max="8195" width="2.85546875" style="175" bestFit="1" customWidth="1"/>
    <col min="8196" max="8199" width="1" style="175" bestFit="1" customWidth="1"/>
    <col min="8200" max="8200" width="0.7109375" style="175" bestFit="1" customWidth="1"/>
    <col min="8201" max="8201" width="0.28515625" style="175" bestFit="1" customWidth="1"/>
    <col min="8202" max="8202" width="23.42578125" style="175" bestFit="1" customWidth="1"/>
    <col min="8203" max="8203" width="1" style="175" bestFit="1" customWidth="1"/>
    <col min="8204" max="8204" width="8.42578125" style="175" bestFit="1" customWidth="1"/>
    <col min="8205" max="8205" width="9.28515625" style="175" bestFit="1" customWidth="1"/>
    <col min="8206" max="8206" width="1" style="175" bestFit="1" customWidth="1"/>
    <col min="8207" max="8207" width="91.42578125" style="175" customWidth="1"/>
    <col min="8208" max="8208" width="5.5703125" style="175" bestFit="1" customWidth="1"/>
    <col min="8209" max="8209" width="1.85546875" style="175" bestFit="1" customWidth="1"/>
    <col min="8210" max="8210" width="2.85546875" style="175" bestFit="1" customWidth="1"/>
    <col min="8211" max="8211" width="1" style="175" bestFit="1" customWidth="1"/>
    <col min="8212" max="8212" width="3.7109375" style="175" bestFit="1" customWidth="1"/>
    <col min="8213" max="8213" width="2.85546875" style="175" bestFit="1" customWidth="1"/>
    <col min="8214" max="8214" width="1.85546875" style="175" bestFit="1" customWidth="1"/>
    <col min="8215" max="8215" width="2.85546875" style="175" bestFit="1" customWidth="1"/>
    <col min="8216" max="8216" width="11.28515625" style="175" bestFit="1" customWidth="1"/>
    <col min="8217" max="8448" width="9.140625" style="175"/>
    <col min="8449" max="8449" width="4.7109375" style="175" bestFit="1" customWidth="1"/>
    <col min="8450" max="8450" width="1.85546875" style="175" bestFit="1" customWidth="1"/>
    <col min="8451" max="8451" width="2.85546875" style="175" bestFit="1" customWidth="1"/>
    <col min="8452" max="8455" width="1" style="175" bestFit="1" customWidth="1"/>
    <col min="8456" max="8456" width="0.7109375" style="175" bestFit="1" customWidth="1"/>
    <col min="8457" max="8457" width="0.28515625" style="175" bestFit="1" customWidth="1"/>
    <col min="8458" max="8458" width="23.42578125" style="175" bestFit="1" customWidth="1"/>
    <col min="8459" max="8459" width="1" style="175" bestFit="1" customWidth="1"/>
    <col min="8460" max="8460" width="8.42578125" style="175" bestFit="1" customWidth="1"/>
    <col min="8461" max="8461" width="9.28515625" style="175" bestFit="1" customWidth="1"/>
    <col min="8462" max="8462" width="1" style="175" bestFit="1" customWidth="1"/>
    <col min="8463" max="8463" width="91.42578125" style="175" customWidth="1"/>
    <col min="8464" max="8464" width="5.5703125" style="175" bestFit="1" customWidth="1"/>
    <col min="8465" max="8465" width="1.85546875" style="175" bestFit="1" customWidth="1"/>
    <col min="8466" max="8466" width="2.85546875" style="175" bestFit="1" customWidth="1"/>
    <col min="8467" max="8467" width="1" style="175" bestFit="1" customWidth="1"/>
    <col min="8468" max="8468" width="3.7109375" style="175" bestFit="1" customWidth="1"/>
    <col min="8469" max="8469" width="2.85546875" style="175" bestFit="1" customWidth="1"/>
    <col min="8470" max="8470" width="1.85546875" style="175" bestFit="1" customWidth="1"/>
    <col min="8471" max="8471" width="2.85546875" style="175" bestFit="1" customWidth="1"/>
    <col min="8472" max="8472" width="11.28515625" style="175" bestFit="1" customWidth="1"/>
    <col min="8473" max="8704" width="9.140625" style="175"/>
    <col min="8705" max="8705" width="4.7109375" style="175" bestFit="1" customWidth="1"/>
    <col min="8706" max="8706" width="1.85546875" style="175" bestFit="1" customWidth="1"/>
    <col min="8707" max="8707" width="2.85546875" style="175" bestFit="1" customWidth="1"/>
    <col min="8708" max="8711" width="1" style="175" bestFit="1" customWidth="1"/>
    <col min="8712" max="8712" width="0.7109375" style="175" bestFit="1" customWidth="1"/>
    <col min="8713" max="8713" width="0.28515625" style="175" bestFit="1" customWidth="1"/>
    <col min="8714" max="8714" width="23.42578125" style="175" bestFit="1" customWidth="1"/>
    <col min="8715" max="8715" width="1" style="175" bestFit="1" customWidth="1"/>
    <col min="8716" max="8716" width="8.42578125" style="175" bestFit="1" customWidth="1"/>
    <col min="8717" max="8717" width="9.28515625" style="175" bestFit="1" customWidth="1"/>
    <col min="8718" max="8718" width="1" style="175" bestFit="1" customWidth="1"/>
    <col min="8719" max="8719" width="91.42578125" style="175" customWidth="1"/>
    <col min="8720" max="8720" width="5.5703125" style="175" bestFit="1" customWidth="1"/>
    <col min="8721" max="8721" width="1.85546875" style="175" bestFit="1" customWidth="1"/>
    <col min="8722" max="8722" width="2.85546875" style="175" bestFit="1" customWidth="1"/>
    <col min="8723" max="8723" width="1" style="175" bestFit="1" customWidth="1"/>
    <col min="8724" max="8724" width="3.7109375" style="175" bestFit="1" customWidth="1"/>
    <col min="8725" max="8725" width="2.85546875" style="175" bestFit="1" customWidth="1"/>
    <col min="8726" max="8726" width="1.85546875" style="175" bestFit="1" customWidth="1"/>
    <col min="8727" max="8727" width="2.85546875" style="175" bestFit="1" customWidth="1"/>
    <col min="8728" max="8728" width="11.28515625" style="175" bestFit="1" customWidth="1"/>
    <col min="8729" max="8960" width="9.140625" style="175"/>
    <col min="8961" max="8961" width="4.7109375" style="175" bestFit="1" customWidth="1"/>
    <col min="8962" max="8962" width="1.85546875" style="175" bestFit="1" customWidth="1"/>
    <col min="8963" max="8963" width="2.85546875" style="175" bestFit="1" customWidth="1"/>
    <col min="8964" max="8967" width="1" style="175" bestFit="1" customWidth="1"/>
    <col min="8968" max="8968" width="0.7109375" style="175" bestFit="1" customWidth="1"/>
    <col min="8969" max="8969" width="0.28515625" style="175" bestFit="1" customWidth="1"/>
    <col min="8970" max="8970" width="23.42578125" style="175" bestFit="1" customWidth="1"/>
    <col min="8971" max="8971" width="1" style="175" bestFit="1" customWidth="1"/>
    <col min="8972" max="8972" width="8.42578125" style="175" bestFit="1" customWidth="1"/>
    <col min="8973" max="8973" width="9.28515625" style="175" bestFit="1" customWidth="1"/>
    <col min="8974" max="8974" width="1" style="175" bestFit="1" customWidth="1"/>
    <col min="8975" max="8975" width="91.42578125" style="175" customWidth="1"/>
    <col min="8976" max="8976" width="5.5703125" style="175" bestFit="1" customWidth="1"/>
    <col min="8977" max="8977" width="1.85546875" style="175" bestFit="1" customWidth="1"/>
    <col min="8978" max="8978" width="2.85546875" style="175" bestFit="1" customWidth="1"/>
    <col min="8979" max="8979" width="1" style="175" bestFit="1" customWidth="1"/>
    <col min="8980" max="8980" width="3.7109375" style="175" bestFit="1" customWidth="1"/>
    <col min="8981" max="8981" width="2.85546875" style="175" bestFit="1" customWidth="1"/>
    <col min="8982" max="8982" width="1.85546875" style="175" bestFit="1" customWidth="1"/>
    <col min="8983" max="8983" width="2.85546875" style="175" bestFit="1" customWidth="1"/>
    <col min="8984" max="8984" width="11.28515625" style="175" bestFit="1" customWidth="1"/>
    <col min="8985" max="9216" width="9.140625" style="175"/>
    <col min="9217" max="9217" width="4.7109375" style="175" bestFit="1" customWidth="1"/>
    <col min="9218" max="9218" width="1.85546875" style="175" bestFit="1" customWidth="1"/>
    <col min="9219" max="9219" width="2.85546875" style="175" bestFit="1" customWidth="1"/>
    <col min="9220" max="9223" width="1" style="175" bestFit="1" customWidth="1"/>
    <col min="9224" max="9224" width="0.7109375" style="175" bestFit="1" customWidth="1"/>
    <col min="9225" max="9225" width="0.28515625" style="175" bestFit="1" customWidth="1"/>
    <col min="9226" max="9226" width="23.42578125" style="175" bestFit="1" customWidth="1"/>
    <col min="9227" max="9227" width="1" style="175" bestFit="1" customWidth="1"/>
    <col min="9228" max="9228" width="8.42578125" style="175" bestFit="1" customWidth="1"/>
    <col min="9229" max="9229" width="9.28515625" style="175" bestFit="1" customWidth="1"/>
    <col min="9230" max="9230" width="1" style="175" bestFit="1" customWidth="1"/>
    <col min="9231" max="9231" width="91.42578125" style="175" customWidth="1"/>
    <col min="9232" max="9232" width="5.5703125" style="175" bestFit="1" customWidth="1"/>
    <col min="9233" max="9233" width="1.85546875" style="175" bestFit="1" customWidth="1"/>
    <col min="9234" max="9234" width="2.85546875" style="175" bestFit="1" customWidth="1"/>
    <col min="9235" max="9235" width="1" style="175" bestFit="1" customWidth="1"/>
    <col min="9236" max="9236" width="3.7109375" style="175" bestFit="1" customWidth="1"/>
    <col min="9237" max="9237" width="2.85546875" style="175" bestFit="1" customWidth="1"/>
    <col min="9238" max="9238" width="1.85546875" style="175" bestFit="1" customWidth="1"/>
    <col min="9239" max="9239" width="2.85546875" style="175" bestFit="1" customWidth="1"/>
    <col min="9240" max="9240" width="11.28515625" style="175" bestFit="1" customWidth="1"/>
    <col min="9241" max="9472" width="9.140625" style="175"/>
    <col min="9473" max="9473" width="4.7109375" style="175" bestFit="1" customWidth="1"/>
    <col min="9474" max="9474" width="1.85546875" style="175" bestFit="1" customWidth="1"/>
    <col min="9475" max="9475" width="2.85546875" style="175" bestFit="1" customWidth="1"/>
    <col min="9476" max="9479" width="1" style="175" bestFit="1" customWidth="1"/>
    <col min="9480" max="9480" width="0.7109375" style="175" bestFit="1" customWidth="1"/>
    <col min="9481" max="9481" width="0.28515625" style="175" bestFit="1" customWidth="1"/>
    <col min="9482" max="9482" width="23.42578125" style="175" bestFit="1" customWidth="1"/>
    <col min="9483" max="9483" width="1" style="175" bestFit="1" customWidth="1"/>
    <col min="9484" max="9484" width="8.42578125" style="175" bestFit="1" customWidth="1"/>
    <col min="9485" max="9485" width="9.28515625" style="175" bestFit="1" customWidth="1"/>
    <col min="9486" max="9486" width="1" style="175" bestFit="1" customWidth="1"/>
    <col min="9487" max="9487" width="91.42578125" style="175" customWidth="1"/>
    <col min="9488" max="9488" width="5.5703125" style="175" bestFit="1" customWidth="1"/>
    <col min="9489" max="9489" width="1.85546875" style="175" bestFit="1" customWidth="1"/>
    <col min="9490" max="9490" width="2.85546875" style="175" bestFit="1" customWidth="1"/>
    <col min="9491" max="9491" width="1" style="175" bestFit="1" customWidth="1"/>
    <col min="9492" max="9492" width="3.7109375" style="175" bestFit="1" customWidth="1"/>
    <col min="9493" max="9493" width="2.85546875" style="175" bestFit="1" customWidth="1"/>
    <col min="9494" max="9494" width="1.85546875" style="175" bestFit="1" customWidth="1"/>
    <col min="9495" max="9495" width="2.85546875" style="175" bestFit="1" customWidth="1"/>
    <col min="9496" max="9496" width="11.28515625" style="175" bestFit="1" customWidth="1"/>
    <col min="9497" max="9728" width="9.140625" style="175"/>
    <col min="9729" max="9729" width="4.7109375" style="175" bestFit="1" customWidth="1"/>
    <col min="9730" max="9730" width="1.85546875" style="175" bestFit="1" customWidth="1"/>
    <col min="9731" max="9731" width="2.85546875" style="175" bestFit="1" customWidth="1"/>
    <col min="9732" max="9735" width="1" style="175" bestFit="1" customWidth="1"/>
    <col min="9736" max="9736" width="0.7109375" style="175" bestFit="1" customWidth="1"/>
    <col min="9737" max="9737" width="0.28515625" style="175" bestFit="1" customWidth="1"/>
    <col min="9738" max="9738" width="23.42578125" style="175" bestFit="1" customWidth="1"/>
    <col min="9739" max="9739" width="1" style="175" bestFit="1" customWidth="1"/>
    <col min="9740" max="9740" width="8.42578125" style="175" bestFit="1" customWidth="1"/>
    <col min="9741" max="9741" width="9.28515625" style="175" bestFit="1" customWidth="1"/>
    <col min="9742" max="9742" width="1" style="175" bestFit="1" customWidth="1"/>
    <col min="9743" max="9743" width="91.42578125" style="175" customWidth="1"/>
    <col min="9744" max="9744" width="5.5703125" style="175" bestFit="1" customWidth="1"/>
    <col min="9745" max="9745" width="1.85546875" style="175" bestFit="1" customWidth="1"/>
    <col min="9746" max="9746" width="2.85546875" style="175" bestFit="1" customWidth="1"/>
    <col min="9747" max="9747" width="1" style="175" bestFit="1" customWidth="1"/>
    <col min="9748" max="9748" width="3.7109375" style="175" bestFit="1" customWidth="1"/>
    <col min="9749" max="9749" width="2.85546875" style="175" bestFit="1" customWidth="1"/>
    <col min="9750" max="9750" width="1.85546875" style="175" bestFit="1" customWidth="1"/>
    <col min="9751" max="9751" width="2.85546875" style="175" bestFit="1" customWidth="1"/>
    <col min="9752" max="9752" width="11.28515625" style="175" bestFit="1" customWidth="1"/>
    <col min="9753" max="9984" width="9.140625" style="175"/>
    <col min="9985" max="9985" width="4.7109375" style="175" bestFit="1" customWidth="1"/>
    <col min="9986" max="9986" width="1.85546875" style="175" bestFit="1" customWidth="1"/>
    <col min="9987" max="9987" width="2.85546875" style="175" bestFit="1" customWidth="1"/>
    <col min="9988" max="9991" width="1" style="175" bestFit="1" customWidth="1"/>
    <col min="9992" max="9992" width="0.7109375" style="175" bestFit="1" customWidth="1"/>
    <col min="9993" max="9993" width="0.28515625" style="175" bestFit="1" customWidth="1"/>
    <col min="9994" max="9994" width="23.42578125" style="175" bestFit="1" customWidth="1"/>
    <col min="9995" max="9995" width="1" style="175" bestFit="1" customWidth="1"/>
    <col min="9996" max="9996" width="8.42578125" style="175" bestFit="1" customWidth="1"/>
    <col min="9997" max="9997" width="9.28515625" style="175" bestFit="1" customWidth="1"/>
    <col min="9998" max="9998" width="1" style="175" bestFit="1" customWidth="1"/>
    <col min="9999" max="9999" width="91.42578125" style="175" customWidth="1"/>
    <col min="10000" max="10000" width="5.5703125" style="175" bestFit="1" customWidth="1"/>
    <col min="10001" max="10001" width="1.85546875" style="175" bestFit="1" customWidth="1"/>
    <col min="10002" max="10002" width="2.85546875" style="175" bestFit="1" customWidth="1"/>
    <col min="10003" max="10003" width="1" style="175" bestFit="1" customWidth="1"/>
    <col min="10004" max="10004" width="3.7109375" style="175" bestFit="1" customWidth="1"/>
    <col min="10005" max="10005" width="2.85546875" style="175" bestFit="1" customWidth="1"/>
    <col min="10006" max="10006" width="1.85546875" style="175" bestFit="1" customWidth="1"/>
    <col min="10007" max="10007" width="2.85546875" style="175" bestFit="1" customWidth="1"/>
    <col min="10008" max="10008" width="11.28515625" style="175" bestFit="1" customWidth="1"/>
    <col min="10009" max="10240" width="9.140625" style="175"/>
    <col min="10241" max="10241" width="4.7109375" style="175" bestFit="1" customWidth="1"/>
    <col min="10242" max="10242" width="1.85546875" style="175" bestFit="1" customWidth="1"/>
    <col min="10243" max="10243" width="2.85546875" style="175" bestFit="1" customWidth="1"/>
    <col min="10244" max="10247" width="1" style="175" bestFit="1" customWidth="1"/>
    <col min="10248" max="10248" width="0.7109375" style="175" bestFit="1" customWidth="1"/>
    <col min="10249" max="10249" width="0.28515625" style="175" bestFit="1" customWidth="1"/>
    <col min="10250" max="10250" width="23.42578125" style="175" bestFit="1" customWidth="1"/>
    <col min="10251" max="10251" width="1" style="175" bestFit="1" customWidth="1"/>
    <col min="10252" max="10252" width="8.42578125" style="175" bestFit="1" customWidth="1"/>
    <col min="10253" max="10253" width="9.28515625" style="175" bestFit="1" customWidth="1"/>
    <col min="10254" max="10254" width="1" style="175" bestFit="1" customWidth="1"/>
    <col min="10255" max="10255" width="91.42578125" style="175" customWidth="1"/>
    <col min="10256" max="10256" width="5.5703125" style="175" bestFit="1" customWidth="1"/>
    <col min="10257" max="10257" width="1.85546875" style="175" bestFit="1" customWidth="1"/>
    <col min="10258" max="10258" width="2.85546875" style="175" bestFit="1" customWidth="1"/>
    <col min="10259" max="10259" width="1" style="175" bestFit="1" customWidth="1"/>
    <col min="10260" max="10260" width="3.7109375" style="175" bestFit="1" customWidth="1"/>
    <col min="10261" max="10261" width="2.85546875" style="175" bestFit="1" customWidth="1"/>
    <col min="10262" max="10262" width="1.85546875" style="175" bestFit="1" customWidth="1"/>
    <col min="10263" max="10263" width="2.85546875" style="175" bestFit="1" customWidth="1"/>
    <col min="10264" max="10264" width="11.28515625" style="175" bestFit="1" customWidth="1"/>
    <col min="10265" max="10496" width="9.140625" style="175"/>
    <col min="10497" max="10497" width="4.7109375" style="175" bestFit="1" customWidth="1"/>
    <col min="10498" max="10498" width="1.85546875" style="175" bestFit="1" customWidth="1"/>
    <col min="10499" max="10499" width="2.85546875" style="175" bestFit="1" customWidth="1"/>
    <col min="10500" max="10503" width="1" style="175" bestFit="1" customWidth="1"/>
    <col min="10504" max="10504" width="0.7109375" style="175" bestFit="1" customWidth="1"/>
    <col min="10505" max="10505" width="0.28515625" style="175" bestFit="1" customWidth="1"/>
    <col min="10506" max="10506" width="23.42578125" style="175" bestFit="1" customWidth="1"/>
    <col min="10507" max="10507" width="1" style="175" bestFit="1" customWidth="1"/>
    <col min="10508" max="10508" width="8.42578125" style="175" bestFit="1" customWidth="1"/>
    <col min="10509" max="10509" width="9.28515625" style="175" bestFit="1" customWidth="1"/>
    <col min="10510" max="10510" width="1" style="175" bestFit="1" customWidth="1"/>
    <col min="10511" max="10511" width="91.42578125" style="175" customWidth="1"/>
    <col min="10512" max="10512" width="5.5703125" style="175" bestFit="1" customWidth="1"/>
    <col min="10513" max="10513" width="1.85546875" style="175" bestFit="1" customWidth="1"/>
    <col min="10514" max="10514" width="2.85546875" style="175" bestFit="1" customWidth="1"/>
    <col min="10515" max="10515" width="1" style="175" bestFit="1" customWidth="1"/>
    <col min="10516" max="10516" width="3.7109375" style="175" bestFit="1" customWidth="1"/>
    <col min="10517" max="10517" width="2.85546875" style="175" bestFit="1" customWidth="1"/>
    <col min="10518" max="10518" width="1.85546875" style="175" bestFit="1" customWidth="1"/>
    <col min="10519" max="10519" width="2.85546875" style="175" bestFit="1" customWidth="1"/>
    <col min="10520" max="10520" width="11.28515625" style="175" bestFit="1" customWidth="1"/>
    <col min="10521" max="10752" width="9.140625" style="175"/>
    <col min="10753" max="10753" width="4.7109375" style="175" bestFit="1" customWidth="1"/>
    <col min="10754" max="10754" width="1.85546875" style="175" bestFit="1" customWidth="1"/>
    <col min="10755" max="10755" width="2.85546875" style="175" bestFit="1" customWidth="1"/>
    <col min="10756" max="10759" width="1" style="175" bestFit="1" customWidth="1"/>
    <col min="10760" max="10760" width="0.7109375" style="175" bestFit="1" customWidth="1"/>
    <col min="10761" max="10761" width="0.28515625" style="175" bestFit="1" customWidth="1"/>
    <col min="10762" max="10762" width="23.42578125" style="175" bestFit="1" customWidth="1"/>
    <col min="10763" max="10763" width="1" style="175" bestFit="1" customWidth="1"/>
    <col min="10764" max="10764" width="8.42578125" style="175" bestFit="1" customWidth="1"/>
    <col min="10765" max="10765" width="9.28515625" style="175" bestFit="1" customWidth="1"/>
    <col min="10766" max="10766" width="1" style="175" bestFit="1" customWidth="1"/>
    <col min="10767" max="10767" width="91.42578125" style="175" customWidth="1"/>
    <col min="10768" max="10768" width="5.5703125" style="175" bestFit="1" customWidth="1"/>
    <col min="10769" max="10769" width="1.85546875" style="175" bestFit="1" customWidth="1"/>
    <col min="10770" max="10770" width="2.85546875" style="175" bestFit="1" customWidth="1"/>
    <col min="10771" max="10771" width="1" style="175" bestFit="1" customWidth="1"/>
    <col min="10772" max="10772" width="3.7109375" style="175" bestFit="1" customWidth="1"/>
    <col min="10773" max="10773" width="2.85546875" style="175" bestFit="1" customWidth="1"/>
    <col min="10774" max="10774" width="1.85546875" style="175" bestFit="1" customWidth="1"/>
    <col min="10775" max="10775" width="2.85546875" style="175" bestFit="1" customWidth="1"/>
    <col min="10776" max="10776" width="11.28515625" style="175" bestFit="1" customWidth="1"/>
    <col min="10777" max="11008" width="9.140625" style="175"/>
    <col min="11009" max="11009" width="4.7109375" style="175" bestFit="1" customWidth="1"/>
    <col min="11010" max="11010" width="1.85546875" style="175" bestFit="1" customWidth="1"/>
    <col min="11011" max="11011" width="2.85546875" style="175" bestFit="1" customWidth="1"/>
    <col min="11012" max="11015" width="1" style="175" bestFit="1" customWidth="1"/>
    <col min="11016" max="11016" width="0.7109375" style="175" bestFit="1" customWidth="1"/>
    <col min="11017" max="11017" width="0.28515625" style="175" bestFit="1" customWidth="1"/>
    <col min="11018" max="11018" width="23.42578125" style="175" bestFit="1" customWidth="1"/>
    <col min="11019" max="11019" width="1" style="175" bestFit="1" customWidth="1"/>
    <col min="11020" max="11020" width="8.42578125" style="175" bestFit="1" customWidth="1"/>
    <col min="11021" max="11021" width="9.28515625" style="175" bestFit="1" customWidth="1"/>
    <col min="11022" max="11022" width="1" style="175" bestFit="1" customWidth="1"/>
    <col min="11023" max="11023" width="91.42578125" style="175" customWidth="1"/>
    <col min="11024" max="11024" width="5.5703125" style="175" bestFit="1" customWidth="1"/>
    <col min="11025" max="11025" width="1.85546875" style="175" bestFit="1" customWidth="1"/>
    <col min="11026" max="11026" width="2.85546875" style="175" bestFit="1" customWidth="1"/>
    <col min="11027" max="11027" width="1" style="175" bestFit="1" customWidth="1"/>
    <col min="11028" max="11028" width="3.7109375" style="175" bestFit="1" customWidth="1"/>
    <col min="11029" max="11029" width="2.85546875" style="175" bestFit="1" customWidth="1"/>
    <col min="11030" max="11030" width="1.85546875" style="175" bestFit="1" customWidth="1"/>
    <col min="11031" max="11031" width="2.85546875" style="175" bestFit="1" customWidth="1"/>
    <col min="11032" max="11032" width="11.28515625" style="175" bestFit="1" customWidth="1"/>
    <col min="11033" max="11264" width="9.140625" style="175"/>
    <col min="11265" max="11265" width="4.7109375" style="175" bestFit="1" customWidth="1"/>
    <col min="11266" max="11266" width="1.85546875" style="175" bestFit="1" customWidth="1"/>
    <col min="11267" max="11267" width="2.85546875" style="175" bestFit="1" customWidth="1"/>
    <col min="11268" max="11271" width="1" style="175" bestFit="1" customWidth="1"/>
    <col min="11272" max="11272" width="0.7109375" style="175" bestFit="1" customWidth="1"/>
    <col min="11273" max="11273" width="0.28515625" style="175" bestFit="1" customWidth="1"/>
    <col min="11274" max="11274" width="23.42578125" style="175" bestFit="1" customWidth="1"/>
    <col min="11275" max="11275" width="1" style="175" bestFit="1" customWidth="1"/>
    <col min="11276" max="11276" width="8.42578125" style="175" bestFit="1" customWidth="1"/>
    <col min="11277" max="11277" width="9.28515625" style="175" bestFit="1" customWidth="1"/>
    <col min="11278" max="11278" width="1" style="175" bestFit="1" customWidth="1"/>
    <col min="11279" max="11279" width="91.42578125" style="175" customWidth="1"/>
    <col min="11280" max="11280" width="5.5703125" style="175" bestFit="1" customWidth="1"/>
    <col min="11281" max="11281" width="1.85546875" style="175" bestFit="1" customWidth="1"/>
    <col min="11282" max="11282" width="2.85546875" style="175" bestFit="1" customWidth="1"/>
    <col min="11283" max="11283" width="1" style="175" bestFit="1" customWidth="1"/>
    <col min="11284" max="11284" width="3.7109375" style="175" bestFit="1" customWidth="1"/>
    <col min="11285" max="11285" width="2.85546875" style="175" bestFit="1" customWidth="1"/>
    <col min="11286" max="11286" width="1.85546875" style="175" bestFit="1" customWidth="1"/>
    <col min="11287" max="11287" width="2.85546875" style="175" bestFit="1" customWidth="1"/>
    <col min="11288" max="11288" width="11.28515625" style="175" bestFit="1" customWidth="1"/>
    <col min="11289" max="11520" width="9.140625" style="175"/>
    <col min="11521" max="11521" width="4.7109375" style="175" bestFit="1" customWidth="1"/>
    <col min="11522" max="11522" width="1.85546875" style="175" bestFit="1" customWidth="1"/>
    <col min="11523" max="11523" width="2.85546875" style="175" bestFit="1" customWidth="1"/>
    <col min="11524" max="11527" width="1" style="175" bestFit="1" customWidth="1"/>
    <col min="11528" max="11528" width="0.7109375" style="175" bestFit="1" customWidth="1"/>
    <col min="11529" max="11529" width="0.28515625" style="175" bestFit="1" customWidth="1"/>
    <col min="11530" max="11530" width="23.42578125" style="175" bestFit="1" customWidth="1"/>
    <col min="11531" max="11531" width="1" style="175" bestFit="1" customWidth="1"/>
    <col min="11532" max="11532" width="8.42578125" style="175" bestFit="1" customWidth="1"/>
    <col min="11533" max="11533" width="9.28515625" style="175" bestFit="1" customWidth="1"/>
    <col min="11534" max="11534" width="1" style="175" bestFit="1" customWidth="1"/>
    <col min="11535" max="11535" width="91.42578125" style="175" customWidth="1"/>
    <col min="11536" max="11536" width="5.5703125" style="175" bestFit="1" customWidth="1"/>
    <col min="11537" max="11537" width="1.85546875" style="175" bestFit="1" customWidth="1"/>
    <col min="11538" max="11538" width="2.85546875" style="175" bestFit="1" customWidth="1"/>
    <col min="11539" max="11539" width="1" style="175" bestFit="1" customWidth="1"/>
    <col min="11540" max="11540" width="3.7109375" style="175" bestFit="1" customWidth="1"/>
    <col min="11541" max="11541" width="2.85546875" style="175" bestFit="1" customWidth="1"/>
    <col min="11542" max="11542" width="1.85546875" style="175" bestFit="1" customWidth="1"/>
    <col min="11543" max="11543" width="2.85546875" style="175" bestFit="1" customWidth="1"/>
    <col min="11544" max="11544" width="11.28515625" style="175" bestFit="1" customWidth="1"/>
    <col min="11545" max="11776" width="9.140625" style="175"/>
    <col min="11777" max="11777" width="4.7109375" style="175" bestFit="1" customWidth="1"/>
    <col min="11778" max="11778" width="1.85546875" style="175" bestFit="1" customWidth="1"/>
    <col min="11779" max="11779" width="2.85546875" style="175" bestFit="1" customWidth="1"/>
    <col min="11780" max="11783" width="1" style="175" bestFit="1" customWidth="1"/>
    <col min="11784" max="11784" width="0.7109375" style="175" bestFit="1" customWidth="1"/>
    <col min="11785" max="11785" width="0.28515625" style="175" bestFit="1" customWidth="1"/>
    <col min="11786" max="11786" width="23.42578125" style="175" bestFit="1" customWidth="1"/>
    <col min="11787" max="11787" width="1" style="175" bestFit="1" customWidth="1"/>
    <col min="11788" max="11788" width="8.42578125" style="175" bestFit="1" customWidth="1"/>
    <col min="11789" max="11789" width="9.28515625" style="175" bestFit="1" customWidth="1"/>
    <col min="11790" max="11790" width="1" style="175" bestFit="1" customWidth="1"/>
    <col min="11791" max="11791" width="91.42578125" style="175" customWidth="1"/>
    <col min="11792" max="11792" width="5.5703125" style="175" bestFit="1" customWidth="1"/>
    <col min="11793" max="11793" width="1.85546875" style="175" bestFit="1" customWidth="1"/>
    <col min="11794" max="11794" width="2.85546875" style="175" bestFit="1" customWidth="1"/>
    <col min="11795" max="11795" width="1" style="175" bestFit="1" customWidth="1"/>
    <col min="11796" max="11796" width="3.7109375" style="175" bestFit="1" customWidth="1"/>
    <col min="11797" max="11797" width="2.85546875" style="175" bestFit="1" customWidth="1"/>
    <col min="11798" max="11798" width="1.85546875" style="175" bestFit="1" customWidth="1"/>
    <col min="11799" max="11799" width="2.85546875" style="175" bestFit="1" customWidth="1"/>
    <col min="11800" max="11800" width="11.28515625" style="175" bestFit="1" customWidth="1"/>
    <col min="11801" max="12032" width="9.140625" style="175"/>
    <col min="12033" max="12033" width="4.7109375" style="175" bestFit="1" customWidth="1"/>
    <col min="12034" max="12034" width="1.85546875" style="175" bestFit="1" customWidth="1"/>
    <col min="12035" max="12035" width="2.85546875" style="175" bestFit="1" customWidth="1"/>
    <col min="12036" max="12039" width="1" style="175" bestFit="1" customWidth="1"/>
    <col min="12040" max="12040" width="0.7109375" style="175" bestFit="1" customWidth="1"/>
    <col min="12041" max="12041" width="0.28515625" style="175" bestFit="1" customWidth="1"/>
    <col min="12042" max="12042" width="23.42578125" style="175" bestFit="1" customWidth="1"/>
    <col min="12043" max="12043" width="1" style="175" bestFit="1" customWidth="1"/>
    <col min="12044" max="12044" width="8.42578125" style="175" bestFit="1" customWidth="1"/>
    <col min="12045" max="12045" width="9.28515625" style="175" bestFit="1" customWidth="1"/>
    <col min="12046" max="12046" width="1" style="175" bestFit="1" customWidth="1"/>
    <col min="12047" max="12047" width="91.42578125" style="175" customWidth="1"/>
    <col min="12048" max="12048" width="5.5703125" style="175" bestFit="1" customWidth="1"/>
    <col min="12049" max="12049" width="1.85546875" style="175" bestFit="1" customWidth="1"/>
    <col min="12050" max="12050" width="2.85546875" style="175" bestFit="1" customWidth="1"/>
    <col min="12051" max="12051" width="1" style="175" bestFit="1" customWidth="1"/>
    <col min="12052" max="12052" width="3.7109375" style="175" bestFit="1" customWidth="1"/>
    <col min="12053" max="12053" width="2.85546875" style="175" bestFit="1" customWidth="1"/>
    <col min="12054" max="12054" width="1.85546875" style="175" bestFit="1" customWidth="1"/>
    <col min="12055" max="12055" width="2.85546875" style="175" bestFit="1" customWidth="1"/>
    <col min="12056" max="12056" width="11.28515625" style="175" bestFit="1" customWidth="1"/>
    <col min="12057" max="12288" width="9.140625" style="175"/>
    <col min="12289" max="12289" width="4.7109375" style="175" bestFit="1" customWidth="1"/>
    <col min="12290" max="12290" width="1.85546875" style="175" bestFit="1" customWidth="1"/>
    <col min="12291" max="12291" width="2.85546875" style="175" bestFit="1" customWidth="1"/>
    <col min="12292" max="12295" width="1" style="175" bestFit="1" customWidth="1"/>
    <col min="12296" max="12296" width="0.7109375" style="175" bestFit="1" customWidth="1"/>
    <col min="12297" max="12297" width="0.28515625" style="175" bestFit="1" customWidth="1"/>
    <col min="12298" max="12298" width="23.42578125" style="175" bestFit="1" customWidth="1"/>
    <col min="12299" max="12299" width="1" style="175" bestFit="1" customWidth="1"/>
    <col min="12300" max="12300" width="8.42578125" style="175" bestFit="1" customWidth="1"/>
    <col min="12301" max="12301" width="9.28515625" style="175" bestFit="1" customWidth="1"/>
    <col min="12302" max="12302" width="1" style="175" bestFit="1" customWidth="1"/>
    <col min="12303" max="12303" width="91.42578125" style="175" customWidth="1"/>
    <col min="12304" max="12304" width="5.5703125" style="175" bestFit="1" customWidth="1"/>
    <col min="12305" max="12305" width="1.85546875" style="175" bestFit="1" customWidth="1"/>
    <col min="12306" max="12306" width="2.85546875" style="175" bestFit="1" customWidth="1"/>
    <col min="12307" max="12307" width="1" style="175" bestFit="1" customWidth="1"/>
    <col min="12308" max="12308" width="3.7109375" style="175" bestFit="1" customWidth="1"/>
    <col min="12309" max="12309" width="2.85546875" style="175" bestFit="1" customWidth="1"/>
    <col min="12310" max="12310" width="1.85546875" style="175" bestFit="1" customWidth="1"/>
    <col min="12311" max="12311" width="2.85546875" style="175" bestFit="1" customWidth="1"/>
    <col min="12312" max="12312" width="11.28515625" style="175" bestFit="1" customWidth="1"/>
    <col min="12313" max="12544" width="9.140625" style="175"/>
    <col min="12545" max="12545" width="4.7109375" style="175" bestFit="1" customWidth="1"/>
    <col min="12546" max="12546" width="1.85546875" style="175" bestFit="1" customWidth="1"/>
    <col min="12547" max="12547" width="2.85546875" style="175" bestFit="1" customWidth="1"/>
    <col min="12548" max="12551" width="1" style="175" bestFit="1" customWidth="1"/>
    <col min="12552" max="12552" width="0.7109375" style="175" bestFit="1" customWidth="1"/>
    <col min="12553" max="12553" width="0.28515625" style="175" bestFit="1" customWidth="1"/>
    <col min="12554" max="12554" width="23.42578125" style="175" bestFit="1" customWidth="1"/>
    <col min="12555" max="12555" width="1" style="175" bestFit="1" customWidth="1"/>
    <col min="12556" max="12556" width="8.42578125" style="175" bestFit="1" customWidth="1"/>
    <col min="12557" max="12557" width="9.28515625" style="175" bestFit="1" customWidth="1"/>
    <col min="12558" max="12558" width="1" style="175" bestFit="1" customWidth="1"/>
    <col min="12559" max="12559" width="91.42578125" style="175" customWidth="1"/>
    <col min="12560" max="12560" width="5.5703125" style="175" bestFit="1" customWidth="1"/>
    <col min="12561" max="12561" width="1.85546875" style="175" bestFit="1" customWidth="1"/>
    <col min="12562" max="12562" width="2.85546875" style="175" bestFit="1" customWidth="1"/>
    <col min="12563" max="12563" width="1" style="175" bestFit="1" customWidth="1"/>
    <col min="12564" max="12564" width="3.7109375" style="175" bestFit="1" customWidth="1"/>
    <col min="12565" max="12565" width="2.85546875" style="175" bestFit="1" customWidth="1"/>
    <col min="12566" max="12566" width="1.85546875" style="175" bestFit="1" customWidth="1"/>
    <col min="12567" max="12567" width="2.85546875" style="175" bestFit="1" customWidth="1"/>
    <col min="12568" max="12568" width="11.28515625" style="175" bestFit="1" customWidth="1"/>
    <col min="12569" max="12800" width="9.140625" style="175"/>
    <col min="12801" max="12801" width="4.7109375" style="175" bestFit="1" customWidth="1"/>
    <col min="12802" max="12802" width="1.85546875" style="175" bestFit="1" customWidth="1"/>
    <col min="12803" max="12803" width="2.85546875" style="175" bestFit="1" customWidth="1"/>
    <col min="12804" max="12807" width="1" style="175" bestFit="1" customWidth="1"/>
    <col min="12808" max="12808" width="0.7109375" style="175" bestFit="1" customWidth="1"/>
    <col min="12809" max="12809" width="0.28515625" style="175" bestFit="1" customWidth="1"/>
    <col min="12810" max="12810" width="23.42578125" style="175" bestFit="1" customWidth="1"/>
    <col min="12811" max="12811" width="1" style="175" bestFit="1" customWidth="1"/>
    <col min="12812" max="12812" width="8.42578125" style="175" bestFit="1" customWidth="1"/>
    <col min="12813" max="12813" width="9.28515625" style="175" bestFit="1" customWidth="1"/>
    <col min="12814" max="12814" width="1" style="175" bestFit="1" customWidth="1"/>
    <col min="12815" max="12815" width="91.42578125" style="175" customWidth="1"/>
    <col min="12816" max="12816" width="5.5703125" style="175" bestFit="1" customWidth="1"/>
    <col min="12817" max="12817" width="1.85546875" style="175" bestFit="1" customWidth="1"/>
    <col min="12818" max="12818" width="2.85546875" style="175" bestFit="1" customWidth="1"/>
    <col min="12819" max="12819" width="1" style="175" bestFit="1" customWidth="1"/>
    <col min="12820" max="12820" width="3.7109375" style="175" bestFit="1" customWidth="1"/>
    <col min="12821" max="12821" width="2.85546875" style="175" bestFit="1" customWidth="1"/>
    <col min="12822" max="12822" width="1.85546875" style="175" bestFit="1" customWidth="1"/>
    <col min="12823" max="12823" width="2.85546875" style="175" bestFit="1" customWidth="1"/>
    <col min="12824" max="12824" width="11.28515625" style="175" bestFit="1" customWidth="1"/>
    <col min="12825" max="13056" width="9.140625" style="175"/>
    <col min="13057" max="13057" width="4.7109375" style="175" bestFit="1" customWidth="1"/>
    <col min="13058" max="13058" width="1.85546875" style="175" bestFit="1" customWidth="1"/>
    <col min="13059" max="13059" width="2.85546875" style="175" bestFit="1" customWidth="1"/>
    <col min="13060" max="13063" width="1" style="175" bestFit="1" customWidth="1"/>
    <col min="13064" max="13064" width="0.7109375" style="175" bestFit="1" customWidth="1"/>
    <col min="13065" max="13065" width="0.28515625" style="175" bestFit="1" customWidth="1"/>
    <col min="13066" max="13066" width="23.42578125" style="175" bestFit="1" customWidth="1"/>
    <col min="13067" max="13067" width="1" style="175" bestFit="1" customWidth="1"/>
    <col min="13068" max="13068" width="8.42578125" style="175" bestFit="1" customWidth="1"/>
    <col min="13069" max="13069" width="9.28515625" style="175" bestFit="1" customWidth="1"/>
    <col min="13070" max="13070" width="1" style="175" bestFit="1" customWidth="1"/>
    <col min="13071" max="13071" width="91.42578125" style="175" customWidth="1"/>
    <col min="13072" max="13072" width="5.5703125" style="175" bestFit="1" customWidth="1"/>
    <col min="13073" max="13073" width="1.85546875" style="175" bestFit="1" customWidth="1"/>
    <col min="13074" max="13074" width="2.85546875" style="175" bestFit="1" customWidth="1"/>
    <col min="13075" max="13075" width="1" style="175" bestFit="1" customWidth="1"/>
    <col min="13076" max="13076" width="3.7109375" style="175" bestFit="1" customWidth="1"/>
    <col min="13077" max="13077" width="2.85546875" style="175" bestFit="1" customWidth="1"/>
    <col min="13078" max="13078" width="1.85546875" style="175" bestFit="1" customWidth="1"/>
    <col min="13079" max="13079" width="2.85546875" style="175" bestFit="1" customWidth="1"/>
    <col min="13080" max="13080" width="11.28515625" style="175" bestFit="1" customWidth="1"/>
    <col min="13081" max="13312" width="9.140625" style="175"/>
    <col min="13313" max="13313" width="4.7109375" style="175" bestFit="1" customWidth="1"/>
    <col min="13314" max="13314" width="1.85546875" style="175" bestFit="1" customWidth="1"/>
    <col min="13315" max="13315" width="2.85546875" style="175" bestFit="1" customWidth="1"/>
    <col min="13316" max="13319" width="1" style="175" bestFit="1" customWidth="1"/>
    <col min="13320" max="13320" width="0.7109375" style="175" bestFit="1" customWidth="1"/>
    <col min="13321" max="13321" width="0.28515625" style="175" bestFit="1" customWidth="1"/>
    <col min="13322" max="13322" width="23.42578125" style="175" bestFit="1" customWidth="1"/>
    <col min="13323" max="13323" width="1" style="175" bestFit="1" customWidth="1"/>
    <col min="13324" max="13324" width="8.42578125" style="175" bestFit="1" customWidth="1"/>
    <col min="13325" max="13325" width="9.28515625" style="175" bestFit="1" customWidth="1"/>
    <col min="13326" max="13326" width="1" style="175" bestFit="1" customWidth="1"/>
    <col min="13327" max="13327" width="91.42578125" style="175" customWidth="1"/>
    <col min="13328" max="13328" width="5.5703125" style="175" bestFit="1" customWidth="1"/>
    <col min="13329" max="13329" width="1.85546875" style="175" bestFit="1" customWidth="1"/>
    <col min="13330" max="13330" width="2.85546875" style="175" bestFit="1" customWidth="1"/>
    <col min="13331" max="13331" width="1" style="175" bestFit="1" customWidth="1"/>
    <col min="13332" max="13332" width="3.7109375" style="175" bestFit="1" customWidth="1"/>
    <col min="13333" max="13333" width="2.85546875" style="175" bestFit="1" customWidth="1"/>
    <col min="13334" max="13334" width="1.85546875" style="175" bestFit="1" customWidth="1"/>
    <col min="13335" max="13335" width="2.85546875" style="175" bestFit="1" customWidth="1"/>
    <col min="13336" max="13336" width="11.28515625" style="175" bestFit="1" customWidth="1"/>
    <col min="13337" max="13568" width="9.140625" style="175"/>
    <col min="13569" max="13569" width="4.7109375" style="175" bestFit="1" customWidth="1"/>
    <col min="13570" max="13570" width="1.85546875" style="175" bestFit="1" customWidth="1"/>
    <col min="13571" max="13571" width="2.85546875" style="175" bestFit="1" customWidth="1"/>
    <col min="13572" max="13575" width="1" style="175" bestFit="1" customWidth="1"/>
    <col min="13576" max="13576" width="0.7109375" style="175" bestFit="1" customWidth="1"/>
    <col min="13577" max="13577" width="0.28515625" style="175" bestFit="1" customWidth="1"/>
    <col min="13578" max="13578" width="23.42578125" style="175" bestFit="1" customWidth="1"/>
    <col min="13579" max="13579" width="1" style="175" bestFit="1" customWidth="1"/>
    <col min="13580" max="13580" width="8.42578125" style="175" bestFit="1" customWidth="1"/>
    <col min="13581" max="13581" width="9.28515625" style="175" bestFit="1" customWidth="1"/>
    <col min="13582" max="13582" width="1" style="175" bestFit="1" customWidth="1"/>
    <col min="13583" max="13583" width="91.42578125" style="175" customWidth="1"/>
    <col min="13584" max="13584" width="5.5703125" style="175" bestFit="1" customWidth="1"/>
    <col min="13585" max="13585" width="1.85546875" style="175" bestFit="1" customWidth="1"/>
    <col min="13586" max="13586" width="2.85546875" style="175" bestFit="1" customWidth="1"/>
    <col min="13587" max="13587" width="1" style="175" bestFit="1" customWidth="1"/>
    <col min="13588" max="13588" width="3.7109375" style="175" bestFit="1" customWidth="1"/>
    <col min="13589" max="13589" width="2.85546875" style="175" bestFit="1" customWidth="1"/>
    <col min="13590" max="13590" width="1.85546875" style="175" bestFit="1" customWidth="1"/>
    <col min="13591" max="13591" width="2.85546875" style="175" bestFit="1" customWidth="1"/>
    <col min="13592" max="13592" width="11.28515625" style="175" bestFit="1" customWidth="1"/>
    <col min="13593" max="13824" width="9.140625" style="175"/>
    <col min="13825" max="13825" width="4.7109375" style="175" bestFit="1" customWidth="1"/>
    <col min="13826" max="13826" width="1.85546875" style="175" bestFit="1" customWidth="1"/>
    <col min="13827" max="13827" width="2.85546875" style="175" bestFit="1" customWidth="1"/>
    <col min="13828" max="13831" width="1" style="175" bestFit="1" customWidth="1"/>
    <col min="13832" max="13832" width="0.7109375" style="175" bestFit="1" customWidth="1"/>
    <col min="13833" max="13833" width="0.28515625" style="175" bestFit="1" customWidth="1"/>
    <col min="13834" max="13834" width="23.42578125" style="175" bestFit="1" customWidth="1"/>
    <col min="13835" max="13835" width="1" style="175" bestFit="1" customWidth="1"/>
    <col min="13836" max="13836" width="8.42578125" style="175" bestFit="1" customWidth="1"/>
    <col min="13837" max="13837" width="9.28515625" style="175" bestFit="1" customWidth="1"/>
    <col min="13838" max="13838" width="1" style="175" bestFit="1" customWidth="1"/>
    <col min="13839" max="13839" width="91.42578125" style="175" customWidth="1"/>
    <col min="13840" max="13840" width="5.5703125" style="175" bestFit="1" customWidth="1"/>
    <col min="13841" max="13841" width="1.85546875" style="175" bestFit="1" customWidth="1"/>
    <col min="13842" max="13842" width="2.85546875" style="175" bestFit="1" customWidth="1"/>
    <col min="13843" max="13843" width="1" style="175" bestFit="1" customWidth="1"/>
    <col min="13844" max="13844" width="3.7109375" style="175" bestFit="1" customWidth="1"/>
    <col min="13845" max="13845" width="2.85546875" style="175" bestFit="1" customWidth="1"/>
    <col min="13846" max="13846" width="1.85546875" style="175" bestFit="1" customWidth="1"/>
    <col min="13847" max="13847" width="2.85546875" style="175" bestFit="1" customWidth="1"/>
    <col min="13848" max="13848" width="11.28515625" style="175" bestFit="1" customWidth="1"/>
    <col min="13849" max="14080" width="9.140625" style="175"/>
    <col min="14081" max="14081" width="4.7109375" style="175" bestFit="1" customWidth="1"/>
    <col min="14082" max="14082" width="1.85546875" style="175" bestFit="1" customWidth="1"/>
    <col min="14083" max="14083" width="2.85546875" style="175" bestFit="1" customWidth="1"/>
    <col min="14084" max="14087" width="1" style="175" bestFit="1" customWidth="1"/>
    <col min="14088" max="14088" width="0.7109375" style="175" bestFit="1" customWidth="1"/>
    <col min="14089" max="14089" width="0.28515625" style="175" bestFit="1" customWidth="1"/>
    <col min="14090" max="14090" width="23.42578125" style="175" bestFit="1" customWidth="1"/>
    <col min="14091" max="14091" width="1" style="175" bestFit="1" customWidth="1"/>
    <col min="14092" max="14092" width="8.42578125" style="175" bestFit="1" customWidth="1"/>
    <col min="14093" max="14093" width="9.28515625" style="175" bestFit="1" customWidth="1"/>
    <col min="14094" max="14094" width="1" style="175" bestFit="1" customWidth="1"/>
    <col min="14095" max="14095" width="91.42578125" style="175" customWidth="1"/>
    <col min="14096" max="14096" width="5.5703125" style="175" bestFit="1" customWidth="1"/>
    <col min="14097" max="14097" width="1.85546875" style="175" bestFit="1" customWidth="1"/>
    <col min="14098" max="14098" width="2.85546875" style="175" bestFit="1" customWidth="1"/>
    <col min="14099" max="14099" width="1" style="175" bestFit="1" customWidth="1"/>
    <col min="14100" max="14100" width="3.7109375" style="175" bestFit="1" customWidth="1"/>
    <col min="14101" max="14101" width="2.85546875" style="175" bestFit="1" customWidth="1"/>
    <col min="14102" max="14102" width="1.85546875" style="175" bestFit="1" customWidth="1"/>
    <col min="14103" max="14103" width="2.85546875" style="175" bestFit="1" customWidth="1"/>
    <col min="14104" max="14104" width="11.28515625" style="175" bestFit="1" customWidth="1"/>
    <col min="14105" max="14336" width="9.140625" style="175"/>
    <col min="14337" max="14337" width="4.7109375" style="175" bestFit="1" customWidth="1"/>
    <col min="14338" max="14338" width="1.85546875" style="175" bestFit="1" customWidth="1"/>
    <col min="14339" max="14339" width="2.85546875" style="175" bestFit="1" customWidth="1"/>
    <col min="14340" max="14343" width="1" style="175" bestFit="1" customWidth="1"/>
    <col min="14344" max="14344" width="0.7109375" style="175" bestFit="1" customWidth="1"/>
    <col min="14345" max="14345" width="0.28515625" style="175" bestFit="1" customWidth="1"/>
    <col min="14346" max="14346" width="23.42578125" style="175" bestFit="1" customWidth="1"/>
    <col min="14347" max="14347" width="1" style="175" bestFit="1" customWidth="1"/>
    <col min="14348" max="14348" width="8.42578125" style="175" bestFit="1" customWidth="1"/>
    <col min="14349" max="14349" width="9.28515625" style="175" bestFit="1" customWidth="1"/>
    <col min="14350" max="14350" width="1" style="175" bestFit="1" customWidth="1"/>
    <col min="14351" max="14351" width="91.42578125" style="175" customWidth="1"/>
    <col min="14352" max="14352" width="5.5703125" style="175" bestFit="1" customWidth="1"/>
    <col min="14353" max="14353" width="1.85546875" style="175" bestFit="1" customWidth="1"/>
    <col min="14354" max="14354" width="2.85546875" style="175" bestFit="1" customWidth="1"/>
    <col min="14355" max="14355" width="1" style="175" bestFit="1" customWidth="1"/>
    <col min="14356" max="14356" width="3.7109375" style="175" bestFit="1" customWidth="1"/>
    <col min="14357" max="14357" width="2.85546875" style="175" bestFit="1" customWidth="1"/>
    <col min="14358" max="14358" width="1.85546875" style="175" bestFit="1" customWidth="1"/>
    <col min="14359" max="14359" width="2.85546875" style="175" bestFit="1" customWidth="1"/>
    <col min="14360" max="14360" width="11.28515625" style="175" bestFit="1" customWidth="1"/>
    <col min="14361" max="14592" width="9.140625" style="175"/>
    <col min="14593" max="14593" width="4.7109375" style="175" bestFit="1" customWidth="1"/>
    <col min="14594" max="14594" width="1.85546875" style="175" bestFit="1" customWidth="1"/>
    <col min="14595" max="14595" width="2.85546875" style="175" bestFit="1" customWidth="1"/>
    <col min="14596" max="14599" width="1" style="175" bestFit="1" customWidth="1"/>
    <col min="14600" max="14600" width="0.7109375" style="175" bestFit="1" customWidth="1"/>
    <col min="14601" max="14601" width="0.28515625" style="175" bestFit="1" customWidth="1"/>
    <col min="14602" max="14602" width="23.42578125" style="175" bestFit="1" customWidth="1"/>
    <col min="14603" max="14603" width="1" style="175" bestFit="1" customWidth="1"/>
    <col min="14604" max="14604" width="8.42578125" style="175" bestFit="1" customWidth="1"/>
    <col min="14605" max="14605" width="9.28515625" style="175" bestFit="1" customWidth="1"/>
    <col min="14606" max="14606" width="1" style="175" bestFit="1" customWidth="1"/>
    <col min="14607" max="14607" width="91.42578125" style="175" customWidth="1"/>
    <col min="14608" max="14608" width="5.5703125" style="175" bestFit="1" customWidth="1"/>
    <col min="14609" max="14609" width="1.85546875" style="175" bestFit="1" customWidth="1"/>
    <col min="14610" max="14610" width="2.85546875" style="175" bestFit="1" customWidth="1"/>
    <col min="14611" max="14611" width="1" style="175" bestFit="1" customWidth="1"/>
    <col min="14612" max="14612" width="3.7109375" style="175" bestFit="1" customWidth="1"/>
    <col min="14613" max="14613" width="2.85546875" style="175" bestFit="1" customWidth="1"/>
    <col min="14614" max="14614" width="1.85546875" style="175" bestFit="1" customWidth="1"/>
    <col min="14615" max="14615" width="2.85546875" style="175" bestFit="1" customWidth="1"/>
    <col min="14616" max="14616" width="11.28515625" style="175" bestFit="1" customWidth="1"/>
    <col min="14617" max="14848" width="9.140625" style="175"/>
    <col min="14849" max="14849" width="4.7109375" style="175" bestFit="1" customWidth="1"/>
    <col min="14850" max="14850" width="1.85546875" style="175" bestFit="1" customWidth="1"/>
    <col min="14851" max="14851" width="2.85546875" style="175" bestFit="1" customWidth="1"/>
    <col min="14852" max="14855" width="1" style="175" bestFit="1" customWidth="1"/>
    <col min="14856" max="14856" width="0.7109375" style="175" bestFit="1" customWidth="1"/>
    <col min="14857" max="14857" width="0.28515625" style="175" bestFit="1" customWidth="1"/>
    <col min="14858" max="14858" width="23.42578125" style="175" bestFit="1" customWidth="1"/>
    <col min="14859" max="14859" width="1" style="175" bestFit="1" customWidth="1"/>
    <col min="14860" max="14860" width="8.42578125" style="175" bestFit="1" customWidth="1"/>
    <col min="14861" max="14861" width="9.28515625" style="175" bestFit="1" customWidth="1"/>
    <col min="14862" max="14862" width="1" style="175" bestFit="1" customWidth="1"/>
    <col min="14863" max="14863" width="91.42578125" style="175" customWidth="1"/>
    <col min="14864" max="14864" width="5.5703125" style="175" bestFit="1" customWidth="1"/>
    <col min="14865" max="14865" width="1.85546875" style="175" bestFit="1" customWidth="1"/>
    <col min="14866" max="14866" width="2.85546875" style="175" bestFit="1" customWidth="1"/>
    <col min="14867" max="14867" width="1" style="175" bestFit="1" customWidth="1"/>
    <col min="14868" max="14868" width="3.7109375" style="175" bestFit="1" customWidth="1"/>
    <col min="14869" max="14869" width="2.85546875" style="175" bestFit="1" customWidth="1"/>
    <col min="14870" max="14870" width="1.85546875" style="175" bestFit="1" customWidth="1"/>
    <col min="14871" max="14871" width="2.85546875" style="175" bestFit="1" customWidth="1"/>
    <col min="14872" max="14872" width="11.28515625" style="175" bestFit="1" customWidth="1"/>
    <col min="14873" max="15104" width="9.140625" style="175"/>
    <col min="15105" max="15105" width="4.7109375" style="175" bestFit="1" customWidth="1"/>
    <col min="15106" max="15106" width="1.85546875" style="175" bestFit="1" customWidth="1"/>
    <col min="15107" max="15107" width="2.85546875" style="175" bestFit="1" customWidth="1"/>
    <col min="15108" max="15111" width="1" style="175" bestFit="1" customWidth="1"/>
    <col min="15112" max="15112" width="0.7109375" style="175" bestFit="1" customWidth="1"/>
    <col min="15113" max="15113" width="0.28515625" style="175" bestFit="1" customWidth="1"/>
    <col min="15114" max="15114" width="23.42578125" style="175" bestFit="1" customWidth="1"/>
    <col min="15115" max="15115" width="1" style="175" bestFit="1" customWidth="1"/>
    <col min="15116" max="15116" width="8.42578125" style="175" bestFit="1" customWidth="1"/>
    <col min="15117" max="15117" width="9.28515625" style="175" bestFit="1" customWidth="1"/>
    <col min="15118" max="15118" width="1" style="175" bestFit="1" customWidth="1"/>
    <col min="15119" max="15119" width="91.42578125" style="175" customWidth="1"/>
    <col min="15120" max="15120" width="5.5703125" style="175" bestFit="1" customWidth="1"/>
    <col min="15121" max="15121" width="1.85546875" style="175" bestFit="1" customWidth="1"/>
    <col min="15122" max="15122" width="2.85546875" style="175" bestFit="1" customWidth="1"/>
    <col min="15123" max="15123" width="1" style="175" bestFit="1" customWidth="1"/>
    <col min="15124" max="15124" width="3.7109375" style="175" bestFit="1" customWidth="1"/>
    <col min="15125" max="15125" width="2.85546875" style="175" bestFit="1" customWidth="1"/>
    <col min="15126" max="15126" width="1.85546875" style="175" bestFit="1" customWidth="1"/>
    <col min="15127" max="15127" width="2.85546875" style="175" bestFit="1" customWidth="1"/>
    <col min="15128" max="15128" width="11.28515625" style="175" bestFit="1" customWidth="1"/>
    <col min="15129" max="15360" width="9.140625" style="175"/>
    <col min="15361" max="15361" width="4.7109375" style="175" bestFit="1" customWidth="1"/>
    <col min="15362" max="15362" width="1.85546875" style="175" bestFit="1" customWidth="1"/>
    <col min="15363" max="15363" width="2.85546875" style="175" bestFit="1" customWidth="1"/>
    <col min="15364" max="15367" width="1" style="175" bestFit="1" customWidth="1"/>
    <col min="15368" max="15368" width="0.7109375" style="175" bestFit="1" customWidth="1"/>
    <col min="15369" max="15369" width="0.28515625" style="175" bestFit="1" customWidth="1"/>
    <col min="15370" max="15370" width="23.42578125" style="175" bestFit="1" customWidth="1"/>
    <col min="15371" max="15371" width="1" style="175" bestFit="1" customWidth="1"/>
    <col min="15372" max="15372" width="8.42578125" style="175" bestFit="1" customWidth="1"/>
    <col min="15373" max="15373" width="9.28515625" style="175" bestFit="1" customWidth="1"/>
    <col min="15374" max="15374" width="1" style="175" bestFit="1" customWidth="1"/>
    <col min="15375" max="15375" width="91.42578125" style="175" customWidth="1"/>
    <col min="15376" max="15376" width="5.5703125" style="175" bestFit="1" customWidth="1"/>
    <col min="15377" max="15377" width="1.85546875" style="175" bestFit="1" customWidth="1"/>
    <col min="15378" max="15378" width="2.85546875" style="175" bestFit="1" customWidth="1"/>
    <col min="15379" max="15379" width="1" style="175" bestFit="1" customWidth="1"/>
    <col min="15380" max="15380" width="3.7109375" style="175" bestFit="1" customWidth="1"/>
    <col min="15381" max="15381" width="2.85546875" style="175" bestFit="1" customWidth="1"/>
    <col min="15382" max="15382" width="1.85546875" style="175" bestFit="1" customWidth="1"/>
    <col min="15383" max="15383" width="2.85546875" style="175" bestFit="1" customWidth="1"/>
    <col min="15384" max="15384" width="11.28515625" style="175" bestFit="1" customWidth="1"/>
    <col min="15385" max="15616" width="9.140625" style="175"/>
    <col min="15617" max="15617" width="4.7109375" style="175" bestFit="1" customWidth="1"/>
    <col min="15618" max="15618" width="1.85546875" style="175" bestFit="1" customWidth="1"/>
    <col min="15619" max="15619" width="2.85546875" style="175" bestFit="1" customWidth="1"/>
    <col min="15620" max="15623" width="1" style="175" bestFit="1" customWidth="1"/>
    <col min="15624" max="15624" width="0.7109375" style="175" bestFit="1" customWidth="1"/>
    <col min="15625" max="15625" width="0.28515625" style="175" bestFit="1" customWidth="1"/>
    <col min="15626" max="15626" width="23.42578125" style="175" bestFit="1" customWidth="1"/>
    <col min="15627" max="15627" width="1" style="175" bestFit="1" customWidth="1"/>
    <col min="15628" max="15628" width="8.42578125" style="175" bestFit="1" customWidth="1"/>
    <col min="15629" max="15629" width="9.28515625" style="175" bestFit="1" customWidth="1"/>
    <col min="15630" max="15630" width="1" style="175" bestFit="1" customWidth="1"/>
    <col min="15631" max="15631" width="91.42578125" style="175" customWidth="1"/>
    <col min="15632" max="15632" width="5.5703125" style="175" bestFit="1" customWidth="1"/>
    <col min="15633" max="15633" width="1.85546875" style="175" bestFit="1" customWidth="1"/>
    <col min="15634" max="15634" width="2.85546875" style="175" bestFit="1" customWidth="1"/>
    <col min="15635" max="15635" width="1" style="175" bestFit="1" customWidth="1"/>
    <col min="15636" max="15636" width="3.7109375" style="175" bestFit="1" customWidth="1"/>
    <col min="15637" max="15637" width="2.85546875" style="175" bestFit="1" customWidth="1"/>
    <col min="15638" max="15638" width="1.85546875" style="175" bestFit="1" customWidth="1"/>
    <col min="15639" max="15639" width="2.85546875" style="175" bestFit="1" customWidth="1"/>
    <col min="15640" max="15640" width="11.28515625" style="175" bestFit="1" customWidth="1"/>
    <col min="15641" max="15872" width="9.140625" style="175"/>
    <col min="15873" max="15873" width="4.7109375" style="175" bestFit="1" customWidth="1"/>
    <col min="15874" max="15874" width="1.85546875" style="175" bestFit="1" customWidth="1"/>
    <col min="15875" max="15875" width="2.85546875" style="175" bestFit="1" customWidth="1"/>
    <col min="15876" max="15879" width="1" style="175" bestFit="1" customWidth="1"/>
    <col min="15880" max="15880" width="0.7109375" style="175" bestFit="1" customWidth="1"/>
    <col min="15881" max="15881" width="0.28515625" style="175" bestFit="1" customWidth="1"/>
    <col min="15882" max="15882" width="23.42578125" style="175" bestFit="1" customWidth="1"/>
    <col min="15883" max="15883" width="1" style="175" bestFit="1" customWidth="1"/>
    <col min="15884" max="15884" width="8.42578125" style="175" bestFit="1" customWidth="1"/>
    <col min="15885" max="15885" width="9.28515625" style="175" bestFit="1" customWidth="1"/>
    <col min="15886" max="15886" width="1" style="175" bestFit="1" customWidth="1"/>
    <col min="15887" max="15887" width="91.42578125" style="175" customWidth="1"/>
    <col min="15888" max="15888" width="5.5703125" style="175" bestFit="1" customWidth="1"/>
    <col min="15889" max="15889" width="1.85546875" style="175" bestFit="1" customWidth="1"/>
    <col min="15890" max="15890" width="2.85546875" style="175" bestFit="1" customWidth="1"/>
    <col min="15891" max="15891" width="1" style="175" bestFit="1" customWidth="1"/>
    <col min="15892" max="15892" width="3.7109375" style="175" bestFit="1" customWidth="1"/>
    <col min="15893" max="15893" width="2.85546875" style="175" bestFit="1" customWidth="1"/>
    <col min="15894" max="15894" width="1.85546875" style="175" bestFit="1" customWidth="1"/>
    <col min="15895" max="15895" width="2.85546875" style="175" bestFit="1" customWidth="1"/>
    <col min="15896" max="15896" width="11.28515625" style="175" bestFit="1" customWidth="1"/>
    <col min="15897" max="16128" width="9.140625" style="175"/>
    <col min="16129" max="16129" width="4.7109375" style="175" bestFit="1" customWidth="1"/>
    <col min="16130" max="16130" width="1.85546875" style="175" bestFit="1" customWidth="1"/>
    <col min="16131" max="16131" width="2.85546875" style="175" bestFit="1" customWidth="1"/>
    <col min="16132" max="16135" width="1" style="175" bestFit="1" customWidth="1"/>
    <col min="16136" max="16136" width="0.7109375" style="175" bestFit="1" customWidth="1"/>
    <col min="16137" max="16137" width="0.28515625" style="175" bestFit="1" customWidth="1"/>
    <col min="16138" max="16138" width="23.42578125" style="175" bestFit="1" customWidth="1"/>
    <col min="16139" max="16139" width="1" style="175" bestFit="1" customWidth="1"/>
    <col min="16140" max="16140" width="8.42578125" style="175" bestFit="1" customWidth="1"/>
    <col min="16141" max="16141" width="9.28515625" style="175" bestFit="1" customWidth="1"/>
    <col min="16142" max="16142" width="1" style="175" bestFit="1" customWidth="1"/>
    <col min="16143" max="16143" width="91.42578125" style="175" customWidth="1"/>
    <col min="16144" max="16144" width="5.5703125" style="175" bestFit="1" customWidth="1"/>
    <col min="16145" max="16145" width="1.85546875" style="175" bestFit="1" customWidth="1"/>
    <col min="16146" max="16146" width="2.85546875" style="175" bestFit="1" customWidth="1"/>
    <col min="16147" max="16147" width="1" style="175" bestFit="1" customWidth="1"/>
    <col min="16148" max="16148" width="3.7109375" style="175" bestFit="1" customWidth="1"/>
    <col min="16149" max="16149" width="2.85546875" style="175" bestFit="1" customWidth="1"/>
    <col min="16150" max="16150" width="1.85546875" style="175" bestFit="1" customWidth="1"/>
    <col min="16151" max="16151" width="2.85546875" style="175" bestFit="1" customWidth="1"/>
    <col min="16152" max="16152" width="11.28515625" style="175" bestFit="1" customWidth="1"/>
    <col min="16153" max="16384" width="9.140625" style="175"/>
  </cols>
  <sheetData>
    <row r="1" spans="1:25" ht="13.35" customHeight="1" x14ac:dyDescent="0.2">
      <c r="A1" s="421"/>
      <c r="B1" s="421"/>
      <c r="C1" s="421"/>
      <c r="D1" s="421"/>
      <c r="E1" s="421"/>
      <c r="F1" s="421"/>
      <c r="G1" s="421"/>
      <c r="H1" s="421"/>
      <c r="I1" s="421" t="s">
        <v>1975</v>
      </c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2" t="s">
        <v>1976</v>
      </c>
      <c r="W1" s="422"/>
      <c r="X1" s="422"/>
    </row>
    <row r="2" spans="1:25" ht="13.35" customHeight="1" x14ac:dyDescent="0.2">
      <c r="A2" s="421"/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421"/>
      <c r="T2" s="421"/>
      <c r="U2" s="421"/>
      <c r="V2" s="422"/>
      <c r="W2" s="422"/>
      <c r="X2" s="422"/>
    </row>
    <row r="3" spans="1:25" ht="13.35" customHeight="1" x14ac:dyDescent="0.2">
      <c r="A3" s="425"/>
      <c r="B3" s="425"/>
      <c r="C3" s="425"/>
      <c r="D3" s="425"/>
      <c r="E3" s="425"/>
      <c r="F3" s="425"/>
      <c r="G3" s="425"/>
      <c r="H3" s="425"/>
      <c r="I3" s="425" t="s">
        <v>1977</v>
      </c>
      <c r="J3" s="425"/>
      <c r="K3" s="425"/>
      <c r="L3" s="425"/>
      <c r="M3" s="425"/>
      <c r="N3" s="425"/>
      <c r="O3" s="425"/>
      <c r="P3" s="425"/>
      <c r="Q3" s="425"/>
      <c r="R3" s="425"/>
      <c r="S3" s="425"/>
      <c r="T3" s="425"/>
      <c r="U3" s="425"/>
      <c r="V3" s="426"/>
      <c r="W3" s="426"/>
      <c r="X3" s="426"/>
    </row>
    <row r="4" spans="1:25" ht="13.35" customHeight="1" x14ac:dyDescent="0.2">
      <c r="A4" s="421"/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  <c r="M4" s="421"/>
      <c r="N4" s="421"/>
      <c r="O4" s="421"/>
      <c r="P4" s="421"/>
      <c r="Q4" s="421"/>
      <c r="R4" s="421"/>
      <c r="S4" s="421"/>
      <c r="T4" s="421"/>
      <c r="U4" s="421"/>
      <c r="V4" s="422"/>
      <c r="W4" s="422"/>
      <c r="X4" s="422"/>
    </row>
    <row r="5" spans="1:25" ht="9.6" customHeight="1" x14ac:dyDescent="0.2">
      <c r="A5" s="423" t="s">
        <v>1978</v>
      </c>
      <c r="B5" s="423"/>
      <c r="C5" s="423"/>
      <c r="D5" s="423"/>
      <c r="E5" s="423"/>
      <c r="F5" s="423"/>
      <c r="G5" s="423" t="s">
        <v>1979</v>
      </c>
      <c r="H5" s="423"/>
      <c r="I5" s="423"/>
      <c r="J5" s="423"/>
      <c r="K5" s="423"/>
      <c r="L5" s="423"/>
      <c r="M5" s="423"/>
      <c r="N5" s="423"/>
      <c r="O5" s="423"/>
      <c r="P5" s="423"/>
      <c r="Q5" s="423"/>
      <c r="R5" s="423"/>
      <c r="S5" s="424" t="s">
        <v>1980</v>
      </c>
      <c r="T5" s="424"/>
      <c r="U5" s="424"/>
      <c r="V5" s="424"/>
      <c r="W5" s="424"/>
      <c r="X5" s="424"/>
    </row>
    <row r="6" spans="1:25" ht="10.9" customHeight="1" x14ac:dyDescent="0.2">
      <c r="A6" s="412"/>
      <c r="B6" s="412"/>
      <c r="C6" s="412"/>
      <c r="D6" s="412"/>
      <c r="E6" s="412"/>
      <c r="F6" s="412"/>
      <c r="G6" s="412"/>
      <c r="H6" s="412"/>
      <c r="I6" s="412"/>
      <c r="J6" s="412"/>
      <c r="K6" s="412"/>
      <c r="L6" s="412"/>
      <c r="M6" s="412"/>
      <c r="N6" s="412"/>
      <c r="O6" s="412"/>
      <c r="P6" s="412"/>
      <c r="Q6" s="412"/>
      <c r="R6" s="412"/>
      <c r="S6" s="412"/>
      <c r="T6" s="412"/>
      <c r="U6" s="412"/>
      <c r="V6" s="412"/>
      <c r="W6" s="412"/>
      <c r="X6" s="412"/>
    </row>
    <row r="7" spans="1:25" ht="22.9" customHeight="1" x14ac:dyDescent="0.2">
      <c r="A7" s="413" t="s">
        <v>1981</v>
      </c>
      <c r="B7" s="414"/>
      <c r="C7" s="413" t="s">
        <v>1982</v>
      </c>
      <c r="D7" s="415"/>
      <c r="E7" s="415"/>
      <c r="F7" s="415"/>
      <c r="G7" s="415"/>
      <c r="H7" s="415"/>
      <c r="I7" s="415"/>
      <c r="J7" s="415"/>
      <c r="K7" s="415"/>
      <c r="L7" s="415"/>
      <c r="M7" s="415"/>
      <c r="N7" s="415"/>
      <c r="O7" s="414"/>
      <c r="P7" s="416" t="s">
        <v>335</v>
      </c>
      <c r="Q7" s="417"/>
      <c r="R7" s="418" t="s">
        <v>336</v>
      </c>
      <c r="S7" s="419"/>
      <c r="T7" s="420"/>
      <c r="U7" s="418" t="s">
        <v>1983</v>
      </c>
      <c r="V7" s="419"/>
      <c r="W7" s="420"/>
      <c r="X7" s="176" t="s">
        <v>42</v>
      </c>
      <c r="Y7" s="182" t="s">
        <v>4521</v>
      </c>
    </row>
    <row r="8" spans="1:25" ht="9.6" customHeight="1" x14ac:dyDescent="0.2">
      <c r="A8" s="409" t="s">
        <v>1984</v>
      </c>
      <c r="B8" s="410"/>
      <c r="C8" s="409" t="s">
        <v>158</v>
      </c>
      <c r="D8" s="411"/>
      <c r="E8" s="411"/>
      <c r="F8" s="411"/>
      <c r="G8" s="411"/>
      <c r="H8" s="411"/>
      <c r="I8" s="411"/>
      <c r="J8" s="411"/>
      <c r="K8" s="411"/>
      <c r="L8" s="411"/>
      <c r="M8" s="411"/>
      <c r="N8" s="411"/>
      <c r="O8" s="411"/>
      <c r="P8" s="411"/>
      <c r="Q8" s="411"/>
      <c r="R8" s="411"/>
      <c r="S8" s="411"/>
      <c r="T8" s="411"/>
      <c r="U8" s="411"/>
      <c r="V8" s="411"/>
      <c r="W8" s="411"/>
      <c r="X8" s="410"/>
      <c r="Y8" s="175" t="str">
        <f>TRIM($A8)</f>
        <v>164</v>
      </c>
    </row>
    <row r="9" spans="1:25" ht="9.6" customHeight="1" x14ac:dyDescent="0.2">
      <c r="A9" s="401" t="s">
        <v>1985</v>
      </c>
      <c r="B9" s="402"/>
      <c r="C9" s="401" t="s">
        <v>158</v>
      </c>
      <c r="D9" s="403"/>
      <c r="E9" s="403"/>
      <c r="F9" s="403"/>
      <c r="G9" s="403"/>
      <c r="H9" s="403"/>
      <c r="I9" s="403"/>
      <c r="J9" s="403"/>
      <c r="K9" s="403"/>
      <c r="L9" s="403"/>
      <c r="M9" s="403"/>
      <c r="N9" s="403"/>
      <c r="O9" s="402"/>
      <c r="P9" s="404" t="s">
        <v>1986</v>
      </c>
      <c r="Q9" s="405"/>
      <c r="R9" s="406">
        <v>0</v>
      </c>
      <c r="S9" s="407"/>
      <c r="T9" s="408"/>
      <c r="U9" s="406">
        <v>0</v>
      </c>
      <c r="V9" s="407"/>
      <c r="W9" s="408"/>
      <c r="X9" s="177">
        <v>0</v>
      </c>
      <c r="Y9" s="175" t="str">
        <f t="shared" ref="Y9:Y72" si="0">TRIM($A9)</f>
        <v>020000</v>
      </c>
    </row>
    <row r="10" spans="1:25" ht="19.350000000000001" customHeight="1" x14ac:dyDescent="0.2">
      <c r="A10" s="401" t="s">
        <v>1987</v>
      </c>
      <c r="B10" s="402"/>
      <c r="C10" s="401" t="s">
        <v>1988</v>
      </c>
      <c r="D10" s="403"/>
      <c r="E10" s="403"/>
      <c r="F10" s="403"/>
      <c r="G10" s="403"/>
      <c r="H10" s="403"/>
      <c r="I10" s="403"/>
      <c r="J10" s="403"/>
      <c r="K10" s="403"/>
      <c r="L10" s="403"/>
      <c r="M10" s="403"/>
      <c r="N10" s="403"/>
      <c r="O10" s="402"/>
      <c r="P10" s="404" t="s">
        <v>1965</v>
      </c>
      <c r="Q10" s="405"/>
      <c r="R10" s="406">
        <v>0</v>
      </c>
      <c r="S10" s="407"/>
      <c r="T10" s="408"/>
      <c r="U10" s="406">
        <v>5.04</v>
      </c>
      <c r="V10" s="407"/>
      <c r="W10" s="408"/>
      <c r="X10" s="177">
        <v>5.04</v>
      </c>
      <c r="Y10" s="175" t="str">
        <f t="shared" si="0"/>
        <v>020100</v>
      </c>
    </row>
    <row r="11" spans="1:25" ht="19.350000000000001" customHeight="1" x14ac:dyDescent="0.2">
      <c r="A11" s="401" t="s">
        <v>1989</v>
      </c>
      <c r="B11" s="402"/>
      <c r="C11" s="401" t="s">
        <v>1990</v>
      </c>
      <c r="D11" s="403"/>
      <c r="E11" s="403"/>
      <c r="F11" s="403"/>
      <c r="G11" s="403"/>
      <c r="H11" s="403"/>
      <c r="I11" s="403"/>
      <c r="J11" s="403"/>
      <c r="K11" s="403"/>
      <c r="L11" s="403"/>
      <c r="M11" s="403"/>
      <c r="N11" s="403"/>
      <c r="O11" s="402"/>
      <c r="P11" s="404" t="s">
        <v>1965</v>
      </c>
      <c r="Q11" s="405"/>
      <c r="R11" s="406">
        <v>0</v>
      </c>
      <c r="S11" s="407"/>
      <c r="T11" s="408"/>
      <c r="U11" s="406">
        <v>8.07</v>
      </c>
      <c r="V11" s="407"/>
      <c r="W11" s="408"/>
      <c r="X11" s="177">
        <v>8.07</v>
      </c>
      <c r="Y11" s="175" t="str">
        <f t="shared" si="0"/>
        <v>020101</v>
      </c>
    </row>
    <row r="12" spans="1:25" ht="19.350000000000001" customHeight="1" x14ac:dyDescent="0.2">
      <c r="A12" s="401" t="s">
        <v>1991</v>
      </c>
      <c r="B12" s="402"/>
      <c r="C12" s="401" t="s">
        <v>1992</v>
      </c>
      <c r="D12" s="403"/>
      <c r="E12" s="403"/>
      <c r="F12" s="403"/>
      <c r="G12" s="403"/>
      <c r="H12" s="403"/>
      <c r="I12" s="403"/>
      <c r="J12" s="403"/>
      <c r="K12" s="403"/>
      <c r="L12" s="403"/>
      <c r="M12" s="403"/>
      <c r="N12" s="403"/>
      <c r="O12" s="402"/>
      <c r="P12" s="404" t="s">
        <v>1965</v>
      </c>
      <c r="Q12" s="405"/>
      <c r="R12" s="406">
        <v>0</v>
      </c>
      <c r="S12" s="407"/>
      <c r="T12" s="408"/>
      <c r="U12" s="406">
        <v>4.4800000000000004</v>
      </c>
      <c r="V12" s="407"/>
      <c r="W12" s="408"/>
      <c r="X12" s="177">
        <v>4.4800000000000004</v>
      </c>
      <c r="Y12" s="175" t="str">
        <f t="shared" si="0"/>
        <v>020102</v>
      </c>
    </row>
    <row r="13" spans="1:25" ht="19.350000000000001" customHeight="1" x14ac:dyDescent="0.2">
      <c r="A13" s="401" t="s">
        <v>1993</v>
      </c>
      <c r="B13" s="402"/>
      <c r="C13" s="401" t="s">
        <v>1994</v>
      </c>
      <c r="D13" s="403"/>
      <c r="E13" s="403"/>
      <c r="F13" s="403"/>
      <c r="G13" s="403"/>
      <c r="H13" s="403"/>
      <c r="I13" s="403"/>
      <c r="J13" s="403"/>
      <c r="K13" s="403"/>
      <c r="L13" s="403"/>
      <c r="M13" s="403"/>
      <c r="N13" s="403"/>
      <c r="O13" s="402"/>
      <c r="P13" s="404" t="s">
        <v>1965</v>
      </c>
      <c r="Q13" s="405"/>
      <c r="R13" s="406">
        <v>0</v>
      </c>
      <c r="S13" s="407"/>
      <c r="T13" s="408"/>
      <c r="U13" s="427">
        <v>23.32</v>
      </c>
      <c r="V13" s="428"/>
      <c r="W13" s="429"/>
      <c r="X13" s="178">
        <v>23.32</v>
      </c>
      <c r="Y13" s="175" t="str">
        <f t="shared" si="0"/>
        <v>020103</v>
      </c>
    </row>
    <row r="14" spans="1:25" ht="9.6" customHeight="1" x14ac:dyDescent="0.2">
      <c r="A14" s="401" t="s">
        <v>1995</v>
      </c>
      <c r="B14" s="402"/>
      <c r="C14" s="401" t="s">
        <v>159</v>
      </c>
      <c r="D14" s="403"/>
      <c r="E14" s="403"/>
      <c r="F14" s="403"/>
      <c r="G14" s="403"/>
      <c r="H14" s="403"/>
      <c r="I14" s="403"/>
      <c r="J14" s="403"/>
      <c r="K14" s="403"/>
      <c r="L14" s="403"/>
      <c r="M14" s="403"/>
      <c r="N14" s="403"/>
      <c r="O14" s="402"/>
      <c r="P14" s="404" t="s">
        <v>1965</v>
      </c>
      <c r="Q14" s="405"/>
      <c r="R14" s="406">
        <v>0</v>
      </c>
      <c r="S14" s="407"/>
      <c r="T14" s="408"/>
      <c r="U14" s="406">
        <v>1.9</v>
      </c>
      <c r="V14" s="407"/>
      <c r="W14" s="408"/>
      <c r="X14" s="177">
        <v>1.9</v>
      </c>
      <c r="Y14" s="175" t="str">
        <f t="shared" si="0"/>
        <v>020104</v>
      </c>
    </row>
    <row r="15" spans="1:25" ht="9.6" customHeight="1" x14ac:dyDescent="0.2">
      <c r="A15" s="401" t="s">
        <v>1996</v>
      </c>
      <c r="B15" s="402"/>
      <c r="C15" s="401" t="s">
        <v>160</v>
      </c>
      <c r="D15" s="403"/>
      <c r="E15" s="403"/>
      <c r="F15" s="403"/>
      <c r="G15" s="403"/>
      <c r="H15" s="403"/>
      <c r="I15" s="403"/>
      <c r="J15" s="403"/>
      <c r="K15" s="403"/>
      <c r="L15" s="403"/>
      <c r="M15" s="403"/>
      <c r="N15" s="403"/>
      <c r="O15" s="402"/>
      <c r="P15" s="404" t="s">
        <v>1965</v>
      </c>
      <c r="Q15" s="405"/>
      <c r="R15" s="406">
        <v>0</v>
      </c>
      <c r="S15" s="407"/>
      <c r="T15" s="408"/>
      <c r="U15" s="406">
        <v>5.37</v>
      </c>
      <c r="V15" s="407"/>
      <c r="W15" s="408"/>
      <c r="X15" s="177">
        <v>5.37</v>
      </c>
      <c r="Y15" s="175" t="str">
        <f t="shared" si="0"/>
        <v>020105</v>
      </c>
    </row>
    <row r="16" spans="1:25" ht="19.350000000000001" customHeight="1" x14ac:dyDescent="0.2">
      <c r="A16" s="401" t="s">
        <v>1997</v>
      </c>
      <c r="B16" s="402"/>
      <c r="C16" s="401" t="s">
        <v>1998</v>
      </c>
      <c r="D16" s="403"/>
      <c r="E16" s="403"/>
      <c r="F16" s="403"/>
      <c r="G16" s="403"/>
      <c r="H16" s="403"/>
      <c r="I16" s="403"/>
      <c r="J16" s="403"/>
      <c r="K16" s="403"/>
      <c r="L16" s="403"/>
      <c r="M16" s="403"/>
      <c r="N16" s="403"/>
      <c r="O16" s="402"/>
      <c r="P16" s="404" t="s">
        <v>1965</v>
      </c>
      <c r="Q16" s="405"/>
      <c r="R16" s="406">
        <v>0</v>
      </c>
      <c r="S16" s="407"/>
      <c r="T16" s="408"/>
      <c r="U16" s="406">
        <v>8.9700000000000006</v>
      </c>
      <c r="V16" s="407"/>
      <c r="W16" s="408"/>
      <c r="X16" s="177">
        <v>8.9700000000000006</v>
      </c>
      <c r="Y16" s="175" t="str">
        <f t="shared" si="0"/>
        <v>020106</v>
      </c>
    </row>
    <row r="17" spans="1:25" ht="28.9" customHeight="1" x14ac:dyDescent="0.2">
      <c r="A17" s="401" t="s">
        <v>1999</v>
      </c>
      <c r="B17" s="402"/>
      <c r="C17" s="401" t="s">
        <v>2000</v>
      </c>
      <c r="D17" s="403"/>
      <c r="E17" s="403"/>
      <c r="F17" s="403"/>
      <c r="G17" s="403"/>
      <c r="H17" s="403"/>
      <c r="I17" s="403"/>
      <c r="J17" s="403"/>
      <c r="K17" s="403"/>
      <c r="L17" s="403"/>
      <c r="M17" s="403"/>
      <c r="N17" s="403"/>
      <c r="O17" s="402"/>
      <c r="P17" s="404" t="s">
        <v>2001</v>
      </c>
      <c r="Q17" s="405"/>
      <c r="R17" s="406">
        <v>0</v>
      </c>
      <c r="S17" s="407"/>
      <c r="T17" s="408"/>
      <c r="U17" s="430">
        <v>736.2</v>
      </c>
      <c r="V17" s="431"/>
      <c r="W17" s="432"/>
      <c r="X17" s="179">
        <v>736.2</v>
      </c>
      <c r="Y17" s="175" t="str">
        <f t="shared" si="0"/>
        <v>020107</v>
      </c>
    </row>
    <row r="18" spans="1:25" ht="19.350000000000001" customHeight="1" x14ac:dyDescent="0.2">
      <c r="A18" s="401" t="s">
        <v>2002</v>
      </c>
      <c r="B18" s="402"/>
      <c r="C18" s="401" t="s">
        <v>2003</v>
      </c>
      <c r="D18" s="403"/>
      <c r="E18" s="403"/>
      <c r="F18" s="403"/>
      <c r="G18" s="403"/>
      <c r="H18" s="403"/>
      <c r="I18" s="403"/>
      <c r="J18" s="403"/>
      <c r="K18" s="403"/>
      <c r="L18" s="403"/>
      <c r="M18" s="403"/>
      <c r="N18" s="403"/>
      <c r="O18" s="402"/>
      <c r="P18" s="404" t="s">
        <v>1965</v>
      </c>
      <c r="Q18" s="405"/>
      <c r="R18" s="406">
        <v>0</v>
      </c>
      <c r="S18" s="407"/>
      <c r="T18" s="408"/>
      <c r="U18" s="427">
        <v>20.190000000000001</v>
      </c>
      <c r="V18" s="428"/>
      <c r="W18" s="429"/>
      <c r="X18" s="178">
        <v>20.190000000000001</v>
      </c>
      <c r="Y18" s="175" t="str">
        <f t="shared" si="0"/>
        <v>020108</v>
      </c>
    </row>
    <row r="19" spans="1:25" ht="19.350000000000001" customHeight="1" x14ac:dyDescent="0.2">
      <c r="A19" s="401" t="s">
        <v>2004</v>
      </c>
      <c r="B19" s="402"/>
      <c r="C19" s="401" t="s">
        <v>2005</v>
      </c>
      <c r="D19" s="403"/>
      <c r="E19" s="403"/>
      <c r="F19" s="403"/>
      <c r="G19" s="403"/>
      <c r="H19" s="403"/>
      <c r="I19" s="403"/>
      <c r="J19" s="403"/>
      <c r="K19" s="403"/>
      <c r="L19" s="403"/>
      <c r="M19" s="403"/>
      <c r="N19" s="403"/>
      <c r="O19" s="402"/>
      <c r="P19" s="404" t="s">
        <v>1965</v>
      </c>
      <c r="Q19" s="405"/>
      <c r="R19" s="406">
        <v>0</v>
      </c>
      <c r="S19" s="407"/>
      <c r="T19" s="408"/>
      <c r="U19" s="427">
        <v>20.399999999999999</v>
      </c>
      <c r="V19" s="428"/>
      <c r="W19" s="429"/>
      <c r="X19" s="178">
        <v>20.399999999999999</v>
      </c>
      <c r="Y19" s="175" t="str">
        <f t="shared" si="0"/>
        <v>020109</v>
      </c>
    </row>
    <row r="20" spans="1:25" ht="19.350000000000001" customHeight="1" x14ac:dyDescent="0.2">
      <c r="A20" s="401" t="s">
        <v>2006</v>
      </c>
      <c r="B20" s="402"/>
      <c r="C20" s="401" t="s">
        <v>2007</v>
      </c>
      <c r="D20" s="403"/>
      <c r="E20" s="403"/>
      <c r="F20" s="403"/>
      <c r="G20" s="403"/>
      <c r="H20" s="403"/>
      <c r="I20" s="403"/>
      <c r="J20" s="403"/>
      <c r="K20" s="403"/>
      <c r="L20" s="403"/>
      <c r="M20" s="403"/>
      <c r="N20" s="403"/>
      <c r="O20" s="402"/>
      <c r="P20" s="404" t="s">
        <v>1965</v>
      </c>
      <c r="Q20" s="405"/>
      <c r="R20" s="406">
        <v>0</v>
      </c>
      <c r="S20" s="407"/>
      <c r="T20" s="408"/>
      <c r="U20" s="427">
        <v>12.56</v>
      </c>
      <c r="V20" s="428"/>
      <c r="W20" s="429"/>
      <c r="X20" s="178">
        <v>12.56</v>
      </c>
      <c r="Y20" s="175" t="str">
        <f t="shared" si="0"/>
        <v>020110</v>
      </c>
    </row>
    <row r="21" spans="1:25" ht="19.350000000000001" customHeight="1" x14ac:dyDescent="0.2">
      <c r="A21" s="401" t="s">
        <v>2008</v>
      </c>
      <c r="B21" s="402"/>
      <c r="C21" s="401" t="s">
        <v>2009</v>
      </c>
      <c r="D21" s="403"/>
      <c r="E21" s="403"/>
      <c r="F21" s="403"/>
      <c r="G21" s="403"/>
      <c r="H21" s="403"/>
      <c r="I21" s="403"/>
      <c r="J21" s="403"/>
      <c r="K21" s="403"/>
      <c r="L21" s="403"/>
      <c r="M21" s="403"/>
      <c r="N21" s="403"/>
      <c r="O21" s="402"/>
      <c r="P21" s="404" t="s">
        <v>1965</v>
      </c>
      <c r="Q21" s="405"/>
      <c r="R21" s="406">
        <v>0</v>
      </c>
      <c r="S21" s="407"/>
      <c r="T21" s="408"/>
      <c r="U21" s="427">
        <v>12.56</v>
      </c>
      <c r="V21" s="428"/>
      <c r="W21" s="429"/>
      <c r="X21" s="178">
        <v>12.56</v>
      </c>
      <c r="Y21" s="175" t="str">
        <f t="shared" si="0"/>
        <v>020111</v>
      </c>
    </row>
    <row r="22" spans="1:25" ht="19.350000000000001" customHeight="1" x14ac:dyDescent="0.2">
      <c r="A22" s="401" t="s">
        <v>2010</v>
      </c>
      <c r="B22" s="402"/>
      <c r="C22" s="401" t="s">
        <v>2011</v>
      </c>
      <c r="D22" s="403"/>
      <c r="E22" s="403"/>
      <c r="F22" s="403"/>
      <c r="G22" s="403"/>
      <c r="H22" s="403"/>
      <c r="I22" s="403"/>
      <c r="J22" s="403"/>
      <c r="K22" s="403"/>
      <c r="L22" s="403"/>
      <c r="M22" s="403"/>
      <c r="N22" s="403"/>
      <c r="O22" s="402"/>
      <c r="P22" s="404" t="s">
        <v>1965</v>
      </c>
      <c r="Q22" s="405"/>
      <c r="R22" s="406">
        <v>0</v>
      </c>
      <c r="S22" s="407"/>
      <c r="T22" s="408"/>
      <c r="U22" s="427">
        <v>23.55</v>
      </c>
      <c r="V22" s="428"/>
      <c r="W22" s="429"/>
      <c r="X22" s="178">
        <v>23.55</v>
      </c>
      <c r="Y22" s="175" t="str">
        <f t="shared" si="0"/>
        <v>020112</v>
      </c>
    </row>
    <row r="23" spans="1:25" ht="19.350000000000001" customHeight="1" x14ac:dyDescent="0.2">
      <c r="A23" s="401" t="s">
        <v>2012</v>
      </c>
      <c r="B23" s="402"/>
      <c r="C23" s="401" t="s">
        <v>2013</v>
      </c>
      <c r="D23" s="403"/>
      <c r="E23" s="403"/>
      <c r="F23" s="403"/>
      <c r="G23" s="403"/>
      <c r="H23" s="403"/>
      <c r="I23" s="403"/>
      <c r="J23" s="403"/>
      <c r="K23" s="403"/>
      <c r="L23" s="403"/>
      <c r="M23" s="403"/>
      <c r="N23" s="403"/>
      <c r="O23" s="402"/>
      <c r="P23" s="404" t="s">
        <v>1965</v>
      </c>
      <c r="Q23" s="405"/>
      <c r="R23" s="406">
        <v>0</v>
      </c>
      <c r="S23" s="407"/>
      <c r="T23" s="408"/>
      <c r="U23" s="427">
        <v>15.13</v>
      </c>
      <c r="V23" s="428"/>
      <c r="W23" s="429"/>
      <c r="X23" s="178">
        <v>15.13</v>
      </c>
      <c r="Y23" s="175" t="str">
        <f t="shared" si="0"/>
        <v>020113</v>
      </c>
    </row>
    <row r="24" spans="1:25" ht="19.350000000000001" customHeight="1" x14ac:dyDescent="0.2">
      <c r="A24" s="401" t="s">
        <v>2014</v>
      </c>
      <c r="B24" s="402"/>
      <c r="C24" s="401" t="s">
        <v>2015</v>
      </c>
      <c r="D24" s="403"/>
      <c r="E24" s="403"/>
      <c r="F24" s="403"/>
      <c r="G24" s="403"/>
      <c r="H24" s="403"/>
      <c r="I24" s="403"/>
      <c r="J24" s="403"/>
      <c r="K24" s="403"/>
      <c r="L24" s="403"/>
      <c r="M24" s="403"/>
      <c r="N24" s="403"/>
      <c r="O24" s="402"/>
      <c r="P24" s="404" t="s">
        <v>1965</v>
      </c>
      <c r="Q24" s="405"/>
      <c r="R24" s="406">
        <v>0</v>
      </c>
      <c r="S24" s="407"/>
      <c r="T24" s="408"/>
      <c r="U24" s="406">
        <v>5.6</v>
      </c>
      <c r="V24" s="407"/>
      <c r="W24" s="408"/>
      <c r="X24" s="177">
        <v>5.6</v>
      </c>
      <c r="Y24" s="175" t="str">
        <f t="shared" si="0"/>
        <v>020115</v>
      </c>
    </row>
    <row r="25" spans="1:25" ht="9.6" customHeight="1" x14ac:dyDescent="0.2">
      <c r="A25" s="401" t="s">
        <v>2016</v>
      </c>
      <c r="B25" s="402"/>
      <c r="C25" s="401" t="s">
        <v>161</v>
      </c>
      <c r="D25" s="403"/>
      <c r="E25" s="403"/>
      <c r="F25" s="403"/>
      <c r="G25" s="403"/>
      <c r="H25" s="403"/>
      <c r="I25" s="403"/>
      <c r="J25" s="403"/>
      <c r="K25" s="403"/>
      <c r="L25" s="403"/>
      <c r="M25" s="403"/>
      <c r="N25" s="403"/>
      <c r="O25" s="402"/>
      <c r="P25" s="404" t="s">
        <v>1965</v>
      </c>
      <c r="Q25" s="405"/>
      <c r="R25" s="406">
        <v>0</v>
      </c>
      <c r="S25" s="407"/>
      <c r="T25" s="408"/>
      <c r="U25" s="406">
        <v>4.4800000000000004</v>
      </c>
      <c r="V25" s="407"/>
      <c r="W25" s="408"/>
      <c r="X25" s="177">
        <v>4.4800000000000004</v>
      </c>
      <c r="Y25" s="175" t="str">
        <f t="shared" si="0"/>
        <v>020116</v>
      </c>
    </row>
    <row r="26" spans="1:25" ht="19.350000000000001" customHeight="1" x14ac:dyDescent="0.2">
      <c r="A26" s="401" t="s">
        <v>2017</v>
      </c>
      <c r="B26" s="402"/>
      <c r="C26" s="401" t="s">
        <v>2018</v>
      </c>
      <c r="D26" s="403"/>
      <c r="E26" s="403"/>
      <c r="F26" s="403"/>
      <c r="G26" s="403"/>
      <c r="H26" s="403"/>
      <c r="I26" s="403"/>
      <c r="J26" s="403"/>
      <c r="K26" s="403"/>
      <c r="L26" s="403"/>
      <c r="M26" s="403"/>
      <c r="N26" s="403"/>
      <c r="O26" s="402"/>
      <c r="P26" s="404" t="s">
        <v>1965</v>
      </c>
      <c r="Q26" s="405"/>
      <c r="R26" s="406">
        <v>0</v>
      </c>
      <c r="S26" s="407"/>
      <c r="T26" s="408"/>
      <c r="U26" s="406">
        <v>7.28</v>
      </c>
      <c r="V26" s="407"/>
      <c r="W26" s="408"/>
      <c r="X26" s="177">
        <v>7.28</v>
      </c>
      <c r="Y26" s="175" t="str">
        <f t="shared" si="0"/>
        <v>020117</v>
      </c>
    </row>
    <row r="27" spans="1:25" ht="19.350000000000001" customHeight="1" x14ac:dyDescent="0.2">
      <c r="A27" s="401" t="s">
        <v>2019</v>
      </c>
      <c r="B27" s="402"/>
      <c r="C27" s="401" t="s">
        <v>2020</v>
      </c>
      <c r="D27" s="403"/>
      <c r="E27" s="403"/>
      <c r="F27" s="403"/>
      <c r="G27" s="403"/>
      <c r="H27" s="403"/>
      <c r="I27" s="403"/>
      <c r="J27" s="403"/>
      <c r="K27" s="403"/>
      <c r="L27" s="403"/>
      <c r="M27" s="403"/>
      <c r="N27" s="403"/>
      <c r="O27" s="402"/>
      <c r="P27" s="404" t="s">
        <v>2021</v>
      </c>
      <c r="Q27" s="405"/>
      <c r="R27" s="406">
        <v>0</v>
      </c>
      <c r="S27" s="407"/>
      <c r="T27" s="408"/>
      <c r="U27" s="427">
        <v>56.08</v>
      </c>
      <c r="V27" s="428"/>
      <c r="W27" s="429"/>
      <c r="X27" s="178">
        <v>56.08</v>
      </c>
      <c r="Y27" s="175" t="str">
        <f t="shared" si="0"/>
        <v>020118</v>
      </c>
    </row>
    <row r="28" spans="1:25" ht="9.6" customHeight="1" x14ac:dyDescent="0.2">
      <c r="A28" s="401" t="s">
        <v>2022</v>
      </c>
      <c r="B28" s="402"/>
      <c r="C28" s="401" t="s">
        <v>162</v>
      </c>
      <c r="D28" s="403"/>
      <c r="E28" s="403"/>
      <c r="F28" s="403"/>
      <c r="G28" s="403"/>
      <c r="H28" s="403"/>
      <c r="I28" s="403"/>
      <c r="J28" s="403"/>
      <c r="K28" s="403"/>
      <c r="L28" s="403"/>
      <c r="M28" s="403"/>
      <c r="N28" s="403"/>
      <c r="O28" s="402"/>
      <c r="P28" s="404" t="s">
        <v>2021</v>
      </c>
      <c r="Q28" s="405"/>
      <c r="R28" s="406">
        <v>0</v>
      </c>
      <c r="S28" s="407"/>
      <c r="T28" s="408"/>
      <c r="U28" s="430">
        <v>107.68</v>
      </c>
      <c r="V28" s="431"/>
      <c r="W28" s="432"/>
      <c r="X28" s="179">
        <v>107.68</v>
      </c>
      <c r="Y28" s="175" t="str">
        <f t="shared" si="0"/>
        <v>020119</v>
      </c>
    </row>
    <row r="29" spans="1:25" ht="19.350000000000001" customHeight="1" x14ac:dyDescent="0.2">
      <c r="A29" s="401" t="s">
        <v>2023</v>
      </c>
      <c r="B29" s="402"/>
      <c r="C29" s="401" t="s">
        <v>2024</v>
      </c>
      <c r="D29" s="403"/>
      <c r="E29" s="403"/>
      <c r="F29" s="403"/>
      <c r="G29" s="403"/>
      <c r="H29" s="403"/>
      <c r="I29" s="403"/>
      <c r="J29" s="403"/>
      <c r="K29" s="403"/>
      <c r="L29" s="403"/>
      <c r="M29" s="403"/>
      <c r="N29" s="403"/>
      <c r="O29" s="402"/>
      <c r="P29" s="404" t="s">
        <v>2021</v>
      </c>
      <c r="Q29" s="405"/>
      <c r="R29" s="406">
        <v>0</v>
      </c>
      <c r="S29" s="407"/>
      <c r="T29" s="408"/>
      <c r="U29" s="430">
        <v>233.32</v>
      </c>
      <c r="V29" s="431"/>
      <c r="W29" s="432"/>
      <c r="X29" s="179">
        <v>233.32</v>
      </c>
      <c r="Y29" s="175" t="str">
        <f t="shared" si="0"/>
        <v>020121</v>
      </c>
    </row>
    <row r="30" spans="1:25" ht="19.350000000000001" customHeight="1" x14ac:dyDescent="0.2">
      <c r="A30" s="401" t="s">
        <v>2025</v>
      </c>
      <c r="B30" s="402"/>
      <c r="C30" s="401" t="s">
        <v>2026</v>
      </c>
      <c r="D30" s="403"/>
      <c r="E30" s="403"/>
      <c r="F30" s="403"/>
      <c r="G30" s="403"/>
      <c r="H30" s="403"/>
      <c r="I30" s="403"/>
      <c r="J30" s="403"/>
      <c r="K30" s="403"/>
      <c r="L30" s="403"/>
      <c r="M30" s="403"/>
      <c r="N30" s="403"/>
      <c r="O30" s="402"/>
      <c r="P30" s="404" t="s">
        <v>2021</v>
      </c>
      <c r="Q30" s="405"/>
      <c r="R30" s="406">
        <v>0</v>
      </c>
      <c r="S30" s="407"/>
      <c r="T30" s="408"/>
      <c r="U30" s="430">
        <v>300.92</v>
      </c>
      <c r="V30" s="431"/>
      <c r="W30" s="432"/>
      <c r="X30" s="179">
        <v>300.92</v>
      </c>
      <c r="Y30" s="175" t="str">
        <f t="shared" si="0"/>
        <v>020125</v>
      </c>
    </row>
    <row r="31" spans="1:25" ht="9.6" customHeight="1" x14ac:dyDescent="0.2">
      <c r="A31" s="401" t="s">
        <v>2027</v>
      </c>
      <c r="B31" s="402"/>
      <c r="C31" s="401" t="s">
        <v>163</v>
      </c>
      <c r="D31" s="403"/>
      <c r="E31" s="403"/>
      <c r="F31" s="403"/>
      <c r="G31" s="403"/>
      <c r="H31" s="403"/>
      <c r="I31" s="403"/>
      <c r="J31" s="403"/>
      <c r="K31" s="403"/>
      <c r="L31" s="403"/>
      <c r="M31" s="403"/>
      <c r="N31" s="403"/>
      <c r="O31" s="402"/>
      <c r="P31" s="404" t="s">
        <v>1965</v>
      </c>
      <c r="Q31" s="405"/>
      <c r="R31" s="406">
        <v>0</v>
      </c>
      <c r="S31" s="407"/>
      <c r="T31" s="408"/>
      <c r="U31" s="427">
        <v>12.56</v>
      </c>
      <c r="V31" s="428"/>
      <c r="W31" s="429"/>
      <c r="X31" s="178">
        <v>12.56</v>
      </c>
      <c r="Y31" s="175" t="str">
        <f t="shared" si="0"/>
        <v>020126</v>
      </c>
    </row>
    <row r="32" spans="1:25" ht="19.350000000000001" customHeight="1" x14ac:dyDescent="0.2">
      <c r="A32" s="401" t="s">
        <v>2028</v>
      </c>
      <c r="B32" s="402"/>
      <c r="C32" s="401" t="s">
        <v>2029</v>
      </c>
      <c r="D32" s="403"/>
      <c r="E32" s="403"/>
      <c r="F32" s="403"/>
      <c r="G32" s="403"/>
      <c r="H32" s="403"/>
      <c r="I32" s="403"/>
      <c r="J32" s="403"/>
      <c r="K32" s="403"/>
      <c r="L32" s="403"/>
      <c r="M32" s="403"/>
      <c r="N32" s="403"/>
      <c r="O32" s="402"/>
      <c r="P32" s="404" t="s">
        <v>2021</v>
      </c>
      <c r="Q32" s="405"/>
      <c r="R32" s="406">
        <v>0</v>
      </c>
      <c r="S32" s="407"/>
      <c r="T32" s="408"/>
      <c r="U32" s="430">
        <v>334.35</v>
      </c>
      <c r="V32" s="431"/>
      <c r="W32" s="432"/>
      <c r="X32" s="179">
        <v>334.35</v>
      </c>
      <c r="Y32" s="175" t="str">
        <f t="shared" si="0"/>
        <v>020127</v>
      </c>
    </row>
    <row r="33" spans="1:25" ht="19.350000000000001" customHeight="1" x14ac:dyDescent="0.2">
      <c r="A33" s="401" t="s">
        <v>2030</v>
      </c>
      <c r="B33" s="402"/>
      <c r="C33" s="401" t="s">
        <v>2031</v>
      </c>
      <c r="D33" s="403"/>
      <c r="E33" s="403"/>
      <c r="F33" s="403"/>
      <c r="G33" s="403"/>
      <c r="H33" s="403"/>
      <c r="I33" s="403"/>
      <c r="J33" s="403"/>
      <c r="K33" s="403"/>
      <c r="L33" s="403"/>
      <c r="M33" s="403"/>
      <c r="N33" s="403"/>
      <c r="O33" s="402"/>
      <c r="P33" s="404" t="s">
        <v>2021</v>
      </c>
      <c r="Q33" s="405"/>
      <c r="R33" s="406">
        <v>0</v>
      </c>
      <c r="S33" s="407"/>
      <c r="T33" s="408"/>
      <c r="U33" s="430">
        <v>403.83</v>
      </c>
      <c r="V33" s="431"/>
      <c r="W33" s="432"/>
      <c r="X33" s="179">
        <v>403.83</v>
      </c>
      <c r="Y33" s="175" t="str">
        <f t="shared" si="0"/>
        <v>020128</v>
      </c>
    </row>
    <row r="34" spans="1:25" ht="19.350000000000001" customHeight="1" x14ac:dyDescent="0.2">
      <c r="A34" s="401" t="s">
        <v>2032</v>
      </c>
      <c r="B34" s="402"/>
      <c r="C34" s="401" t="s">
        <v>2033</v>
      </c>
      <c r="D34" s="403"/>
      <c r="E34" s="403"/>
      <c r="F34" s="403"/>
      <c r="G34" s="403"/>
      <c r="H34" s="403"/>
      <c r="I34" s="403"/>
      <c r="J34" s="403"/>
      <c r="K34" s="403"/>
      <c r="L34" s="403"/>
      <c r="M34" s="403"/>
      <c r="N34" s="403"/>
      <c r="O34" s="402"/>
      <c r="P34" s="404" t="s">
        <v>2021</v>
      </c>
      <c r="Q34" s="405"/>
      <c r="R34" s="406">
        <v>0</v>
      </c>
      <c r="S34" s="407"/>
      <c r="T34" s="408"/>
      <c r="U34" s="430">
        <v>448.7</v>
      </c>
      <c r="V34" s="431"/>
      <c r="W34" s="432"/>
      <c r="X34" s="179">
        <v>448.7</v>
      </c>
      <c r="Y34" s="175" t="str">
        <f t="shared" si="0"/>
        <v>020129</v>
      </c>
    </row>
    <row r="35" spans="1:25" ht="19.350000000000001" customHeight="1" x14ac:dyDescent="0.2">
      <c r="A35" s="401" t="s">
        <v>2034</v>
      </c>
      <c r="B35" s="402"/>
      <c r="C35" s="401" t="s">
        <v>2035</v>
      </c>
      <c r="D35" s="403"/>
      <c r="E35" s="403"/>
      <c r="F35" s="403"/>
      <c r="G35" s="403"/>
      <c r="H35" s="403"/>
      <c r="I35" s="403"/>
      <c r="J35" s="403"/>
      <c r="K35" s="403"/>
      <c r="L35" s="403"/>
      <c r="M35" s="403"/>
      <c r="N35" s="403"/>
      <c r="O35" s="402"/>
      <c r="P35" s="404" t="s">
        <v>2036</v>
      </c>
      <c r="Q35" s="405"/>
      <c r="R35" s="406">
        <v>0</v>
      </c>
      <c r="S35" s="407"/>
      <c r="T35" s="408"/>
      <c r="U35" s="427">
        <v>26.92</v>
      </c>
      <c r="V35" s="428"/>
      <c r="W35" s="429"/>
      <c r="X35" s="178">
        <v>26.92</v>
      </c>
      <c r="Y35" s="175" t="str">
        <f t="shared" si="0"/>
        <v>020130</v>
      </c>
    </row>
    <row r="36" spans="1:25" ht="19.350000000000001" customHeight="1" x14ac:dyDescent="0.2">
      <c r="A36" s="401" t="s">
        <v>2037</v>
      </c>
      <c r="B36" s="402"/>
      <c r="C36" s="401" t="s">
        <v>2038</v>
      </c>
      <c r="D36" s="403"/>
      <c r="E36" s="403"/>
      <c r="F36" s="403"/>
      <c r="G36" s="403"/>
      <c r="H36" s="403"/>
      <c r="I36" s="403"/>
      <c r="J36" s="403"/>
      <c r="K36" s="403"/>
      <c r="L36" s="403"/>
      <c r="M36" s="403"/>
      <c r="N36" s="403"/>
      <c r="O36" s="402"/>
      <c r="P36" s="404" t="s">
        <v>1965</v>
      </c>
      <c r="Q36" s="405"/>
      <c r="R36" s="406">
        <v>0</v>
      </c>
      <c r="S36" s="407"/>
      <c r="T36" s="408"/>
      <c r="U36" s="406">
        <v>7.17</v>
      </c>
      <c r="V36" s="407"/>
      <c r="W36" s="408"/>
      <c r="X36" s="177">
        <v>7.17</v>
      </c>
      <c r="Y36" s="175" t="str">
        <f t="shared" si="0"/>
        <v>020131</v>
      </c>
    </row>
    <row r="37" spans="1:25" ht="9.6" customHeight="1" x14ac:dyDescent="0.2">
      <c r="A37" s="401" t="s">
        <v>2039</v>
      </c>
      <c r="B37" s="402"/>
      <c r="C37" s="401" t="s">
        <v>164</v>
      </c>
      <c r="D37" s="403"/>
      <c r="E37" s="403"/>
      <c r="F37" s="403"/>
      <c r="G37" s="403"/>
      <c r="H37" s="403"/>
      <c r="I37" s="403"/>
      <c r="J37" s="403"/>
      <c r="K37" s="403"/>
      <c r="L37" s="403"/>
      <c r="M37" s="403"/>
      <c r="N37" s="403"/>
      <c r="O37" s="402"/>
      <c r="P37" s="404" t="s">
        <v>1965</v>
      </c>
      <c r="Q37" s="405"/>
      <c r="R37" s="406">
        <v>0</v>
      </c>
      <c r="S37" s="407"/>
      <c r="T37" s="408"/>
      <c r="U37" s="406">
        <v>1.78</v>
      </c>
      <c r="V37" s="407"/>
      <c r="W37" s="408"/>
      <c r="X37" s="177">
        <v>1.78</v>
      </c>
      <c r="Y37" s="175" t="str">
        <f t="shared" si="0"/>
        <v>020132</v>
      </c>
    </row>
    <row r="38" spans="1:25" ht="9.6" customHeight="1" x14ac:dyDescent="0.2">
      <c r="A38" s="401" t="s">
        <v>2040</v>
      </c>
      <c r="B38" s="402"/>
      <c r="C38" s="401" t="s">
        <v>165</v>
      </c>
      <c r="D38" s="403"/>
      <c r="E38" s="403"/>
      <c r="F38" s="403"/>
      <c r="G38" s="403"/>
      <c r="H38" s="403"/>
      <c r="I38" s="403"/>
      <c r="J38" s="403"/>
      <c r="K38" s="403"/>
      <c r="L38" s="403"/>
      <c r="M38" s="403"/>
      <c r="N38" s="403"/>
      <c r="O38" s="402"/>
      <c r="P38" s="404" t="s">
        <v>1965</v>
      </c>
      <c r="Q38" s="405"/>
      <c r="R38" s="406">
        <v>0</v>
      </c>
      <c r="S38" s="407"/>
      <c r="T38" s="408"/>
      <c r="U38" s="406">
        <v>6.73</v>
      </c>
      <c r="V38" s="407"/>
      <c r="W38" s="408"/>
      <c r="X38" s="177">
        <v>6.73</v>
      </c>
      <c r="Y38" s="175" t="str">
        <f t="shared" si="0"/>
        <v>020133</v>
      </c>
    </row>
    <row r="39" spans="1:25" ht="9.6" customHeight="1" x14ac:dyDescent="0.2">
      <c r="A39" s="401" t="s">
        <v>2041</v>
      </c>
      <c r="B39" s="402"/>
      <c r="C39" s="401" t="s">
        <v>166</v>
      </c>
      <c r="D39" s="403"/>
      <c r="E39" s="403"/>
      <c r="F39" s="403"/>
      <c r="G39" s="403"/>
      <c r="H39" s="403"/>
      <c r="I39" s="403"/>
      <c r="J39" s="403"/>
      <c r="K39" s="403"/>
      <c r="L39" s="403"/>
      <c r="M39" s="403"/>
      <c r="N39" s="403"/>
      <c r="O39" s="402"/>
      <c r="P39" s="404" t="s">
        <v>1965</v>
      </c>
      <c r="Q39" s="405"/>
      <c r="R39" s="406">
        <v>0</v>
      </c>
      <c r="S39" s="407"/>
      <c r="T39" s="408"/>
      <c r="U39" s="406">
        <v>3.36</v>
      </c>
      <c r="V39" s="407"/>
      <c r="W39" s="408"/>
      <c r="X39" s="177">
        <v>3.36</v>
      </c>
      <c r="Y39" s="175" t="str">
        <f t="shared" si="0"/>
        <v>020134</v>
      </c>
    </row>
    <row r="40" spans="1:25" ht="19.350000000000001" customHeight="1" x14ac:dyDescent="0.2">
      <c r="A40" s="401" t="s">
        <v>2042</v>
      </c>
      <c r="B40" s="402"/>
      <c r="C40" s="401" t="s">
        <v>2043</v>
      </c>
      <c r="D40" s="403"/>
      <c r="E40" s="403"/>
      <c r="F40" s="403"/>
      <c r="G40" s="403"/>
      <c r="H40" s="403"/>
      <c r="I40" s="403"/>
      <c r="J40" s="403"/>
      <c r="K40" s="403"/>
      <c r="L40" s="403"/>
      <c r="M40" s="403"/>
      <c r="N40" s="403"/>
      <c r="O40" s="402"/>
      <c r="P40" s="404" t="s">
        <v>1965</v>
      </c>
      <c r="Q40" s="405"/>
      <c r="R40" s="406">
        <v>0.24</v>
      </c>
      <c r="S40" s="407"/>
      <c r="T40" s="408"/>
      <c r="U40" s="406">
        <v>4.1399999999999997</v>
      </c>
      <c r="V40" s="407"/>
      <c r="W40" s="408"/>
      <c r="X40" s="177">
        <v>4.38</v>
      </c>
      <c r="Y40" s="175" t="str">
        <f t="shared" si="0"/>
        <v>020135</v>
      </c>
    </row>
    <row r="41" spans="1:25" ht="9.6" customHeight="1" x14ac:dyDescent="0.2">
      <c r="A41" s="401" t="s">
        <v>2044</v>
      </c>
      <c r="B41" s="402"/>
      <c r="C41" s="401" t="s">
        <v>167</v>
      </c>
      <c r="D41" s="403"/>
      <c r="E41" s="403"/>
      <c r="F41" s="403"/>
      <c r="G41" s="403"/>
      <c r="H41" s="403"/>
      <c r="I41" s="403"/>
      <c r="J41" s="403"/>
      <c r="K41" s="403"/>
      <c r="L41" s="403"/>
      <c r="M41" s="403"/>
      <c r="N41" s="403"/>
      <c r="O41" s="402"/>
      <c r="P41" s="404" t="s">
        <v>1965</v>
      </c>
      <c r="Q41" s="405"/>
      <c r="R41" s="406">
        <v>0</v>
      </c>
      <c r="S41" s="407"/>
      <c r="T41" s="408"/>
      <c r="U41" s="406">
        <v>6.86</v>
      </c>
      <c r="V41" s="407"/>
      <c r="W41" s="408"/>
      <c r="X41" s="177">
        <v>6.86</v>
      </c>
      <c r="Y41" s="175" t="str">
        <f t="shared" si="0"/>
        <v>020136</v>
      </c>
    </row>
    <row r="42" spans="1:25" ht="19.350000000000001" customHeight="1" x14ac:dyDescent="0.2">
      <c r="A42" s="401" t="s">
        <v>2045</v>
      </c>
      <c r="B42" s="402"/>
      <c r="C42" s="401" t="s">
        <v>168</v>
      </c>
      <c r="D42" s="403"/>
      <c r="E42" s="403"/>
      <c r="F42" s="403"/>
      <c r="G42" s="403"/>
      <c r="H42" s="403"/>
      <c r="I42" s="403"/>
      <c r="J42" s="403"/>
      <c r="K42" s="403"/>
      <c r="L42" s="403"/>
      <c r="M42" s="403"/>
      <c r="N42" s="403"/>
      <c r="O42" s="402"/>
      <c r="P42" s="404" t="s">
        <v>2001</v>
      </c>
      <c r="Q42" s="405"/>
      <c r="R42" s="406">
        <v>0</v>
      </c>
      <c r="S42" s="407"/>
      <c r="T42" s="408"/>
      <c r="U42" s="406">
        <v>5.62</v>
      </c>
      <c r="V42" s="407"/>
      <c r="W42" s="408"/>
      <c r="X42" s="177">
        <v>5.62</v>
      </c>
      <c r="Y42" s="175" t="str">
        <f t="shared" si="0"/>
        <v>020137</v>
      </c>
    </row>
    <row r="43" spans="1:25" ht="9.6" customHeight="1" x14ac:dyDescent="0.2">
      <c r="A43" s="401" t="s">
        <v>2046</v>
      </c>
      <c r="B43" s="402"/>
      <c r="C43" s="401" t="s">
        <v>169</v>
      </c>
      <c r="D43" s="403"/>
      <c r="E43" s="403"/>
      <c r="F43" s="403"/>
      <c r="G43" s="403"/>
      <c r="H43" s="403"/>
      <c r="I43" s="403"/>
      <c r="J43" s="403"/>
      <c r="K43" s="403"/>
      <c r="L43" s="403"/>
      <c r="M43" s="403"/>
      <c r="N43" s="403"/>
      <c r="O43" s="402"/>
      <c r="P43" s="404" t="s">
        <v>2001</v>
      </c>
      <c r="Q43" s="405"/>
      <c r="R43" s="406">
        <v>0</v>
      </c>
      <c r="S43" s="407"/>
      <c r="T43" s="408"/>
      <c r="U43" s="406">
        <v>7.49</v>
      </c>
      <c r="V43" s="407"/>
      <c r="W43" s="408"/>
      <c r="X43" s="177">
        <v>7.49</v>
      </c>
      <c r="Y43" s="175" t="str">
        <f t="shared" si="0"/>
        <v>020138</v>
      </c>
    </row>
    <row r="44" spans="1:25" ht="9.6" customHeight="1" x14ac:dyDescent="0.2">
      <c r="A44" s="401" t="s">
        <v>2047</v>
      </c>
      <c r="B44" s="402"/>
      <c r="C44" s="401" t="s">
        <v>170</v>
      </c>
      <c r="D44" s="403"/>
      <c r="E44" s="403"/>
      <c r="F44" s="403"/>
      <c r="G44" s="403"/>
      <c r="H44" s="403"/>
      <c r="I44" s="403"/>
      <c r="J44" s="403"/>
      <c r="K44" s="403"/>
      <c r="L44" s="403"/>
      <c r="M44" s="403"/>
      <c r="N44" s="403"/>
      <c r="O44" s="402"/>
      <c r="P44" s="404" t="s">
        <v>1965</v>
      </c>
      <c r="Q44" s="405"/>
      <c r="R44" s="406">
        <v>0</v>
      </c>
      <c r="S44" s="407"/>
      <c r="T44" s="408"/>
      <c r="U44" s="406">
        <v>5.6</v>
      </c>
      <c r="V44" s="407"/>
      <c r="W44" s="408"/>
      <c r="X44" s="177">
        <v>5.6</v>
      </c>
      <c r="Y44" s="175" t="str">
        <f t="shared" si="0"/>
        <v>020139</v>
      </c>
    </row>
    <row r="45" spans="1:25" ht="19.350000000000001" customHeight="1" x14ac:dyDescent="0.2">
      <c r="A45" s="401" t="s">
        <v>2048</v>
      </c>
      <c r="B45" s="402"/>
      <c r="C45" s="401" t="s">
        <v>2049</v>
      </c>
      <c r="D45" s="403"/>
      <c r="E45" s="403"/>
      <c r="F45" s="403"/>
      <c r="G45" s="403"/>
      <c r="H45" s="403"/>
      <c r="I45" s="403"/>
      <c r="J45" s="403"/>
      <c r="K45" s="403"/>
      <c r="L45" s="403"/>
      <c r="M45" s="403"/>
      <c r="N45" s="403"/>
      <c r="O45" s="402"/>
      <c r="P45" s="404" t="s">
        <v>2001</v>
      </c>
      <c r="Q45" s="405"/>
      <c r="R45" s="406">
        <v>0</v>
      </c>
      <c r="S45" s="407"/>
      <c r="T45" s="408"/>
      <c r="U45" s="406">
        <v>6.61</v>
      </c>
      <c r="V45" s="407"/>
      <c r="W45" s="408"/>
      <c r="X45" s="177">
        <v>6.61</v>
      </c>
      <c r="Y45" s="175" t="str">
        <f t="shared" si="0"/>
        <v>020140</v>
      </c>
    </row>
    <row r="46" spans="1:25" ht="19.350000000000001" customHeight="1" x14ac:dyDescent="0.2">
      <c r="A46" s="401" t="s">
        <v>2050</v>
      </c>
      <c r="B46" s="402"/>
      <c r="C46" s="401" t="s">
        <v>2051</v>
      </c>
      <c r="D46" s="403"/>
      <c r="E46" s="403"/>
      <c r="F46" s="403"/>
      <c r="G46" s="403"/>
      <c r="H46" s="403"/>
      <c r="I46" s="403"/>
      <c r="J46" s="403"/>
      <c r="K46" s="403"/>
      <c r="L46" s="403"/>
      <c r="M46" s="403"/>
      <c r="N46" s="403"/>
      <c r="O46" s="402"/>
      <c r="P46" s="404" t="s">
        <v>2001</v>
      </c>
      <c r="Q46" s="405"/>
      <c r="R46" s="406">
        <v>0</v>
      </c>
      <c r="S46" s="407"/>
      <c r="T46" s="408"/>
      <c r="U46" s="406">
        <v>5.62</v>
      </c>
      <c r="V46" s="407"/>
      <c r="W46" s="408"/>
      <c r="X46" s="177">
        <v>5.62</v>
      </c>
      <c r="Y46" s="175" t="str">
        <f t="shared" si="0"/>
        <v>020141</v>
      </c>
    </row>
    <row r="47" spans="1:25" ht="9.6" customHeight="1" x14ac:dyDescent="0.2">
      <c r="A47" s="401" t="s">
        <v>2052</v>
      </c>
      <c r="B47" s="402"/>
      <c r="C47" s="401" t="s">
        <v>171</v>
      </c>
      <c r="D47" s="403"/>
      <c r="E47" s="403"/>
      <c r="F47" s="403"/>
      <c r="G47" s="403"/>
      <c r="H47" s="403"/>
      <c r="I47" s="403"/>
      <c r="J47" s="403"/>
      <c r="K47" s="403"/>
      <c r="L47" s="403"/>
      <c r="M47" s="403"/>
      <c r="N47" s="403"/>
      <c r="O47" s="402"/>
      <c r="P47" s="404" t="s">
        <v>2036</v>
      </c>
      <c r="Q47" s="405"/>
      <c r="R47" s="406">
        <v>0</v>
      </c>
      <c r="S47" s="407"/>
      <c r="T47" s="408"/>
      <c r="U47" s="427">
        <v>11.95</v>
      </c>
      <c r="V47" s="428"/>
      <c r="W47" s="429"/>
      <c r="X47" s="178">
        <v>11.95</v>
      </c>
      <c r="Y47" s="175" t="str">
        <f t="shared" si="0"/>
        <v>020142</v>
      </c>
    </row>
    <row r="48" spans="1:25" ht="19.350000000000001" customHeight="1" x14ac:dyDescent="0.2">
      <c r="A48" s="401" t="s">
        <v>2053</v>
      </c>
      <c r="B48" s="402"/>
      <c r="C48" s="401" t="s">
        <v>2054</v>
      </c>
      <c r="D48" s="403"/>
      <c r="E48" s="403"/>
      <c r="F48" s="403"/>
      <c r="G48" s="403"/>
      <c r="H48" s="403"/>
      <c r="I48" s="403"/>
      <c r="J48" s="403"/>
      <c r="K48" s="403"/>
      <c r="L48" s="403"/>
      <c r="M48" s="403"/>
      <c r="N48" s="403"/>
      <c r="O48" s="402"/>
      <c r="P48" s="404" t="s">
        <v>2036</v>
      </c>
      <c r="Q48" s="405"/>
      <c r="R48" s="406">
        <v>0</v>
      </c>
      <c r="S48" s="407"/>
      <c r="T48" s="408"/>
      <c r="U48" s="406">
        <v>8.9700000000000006</v>
      </c>
      <c r="V48" s="407"/>
      <c r="W48" s="408"/>
      <c r="X48" s="177">
        <v>8.9700000000000006</v>
      </c>
      <c r="Y48" s="175" t="str">
        <f t="shared" si="0"/>
        <v>020143</v>
      </c>
    </row>
    <row r="49" spans="1:25" ht="19.350000000000001" customHeight="1" x14ac:dyDescent="0.2">
      <c r="A49" s="401" t="s">
        <v>2055</v>
      </c>
      <c r="B49" s="402"/>
      <c r="C49" s="401" t="s">
        <v>2056</v>
      </c>
      <c r="D49" s="403"/>
      <c r="E49" s="403"/>
      <c r="F49" s="403"/>
      <c r="G49" s="403"/>
      <c r="H49" s="403"/>
      <c r="I49" s="403"/>
      <c r="J49" s="403"/>
      <c r="K49" s="403"/>
      <c r="L49" s="403"/>
      <c r="M49" s="403"/>
      <c r="N49" s="403"/>
      <c r="O49" s="402"/>
      <c r="P49" s="404" t="s">
        <v>1965</v>
      </c>
      <c r="Q49" s="405"/>
      <c r="R49" s="406">
        <v>0</v>
      </c>
      <c r="S49" s="407"/>
      <c r="T49" s="408"/>
      <c r="U49" s="406">
        <v>6.99</v>
      </c>
      <c r="V49" s="407"/>
      <c r="W49" s="408"/>
      <c r="X49" s="177">
        <v>6.99</v>
      </c>
      <c r="Y49" s="175" t="str">
        <f t="shared" si="0"/>
        <v>020144</v>
      </c>
    </row>
    <row r="50" spans="1:25" ht="9.6" customHeight="1" x14ac:dyDescent="0.2">
      <c r="A50" s="401" t="s">
        <v>2057</v>
      </c>
      <c r="B50" s="402"/>
      <c r="C50" s="401" t="s">
        <v>172</v>
      </c>
      <c r="D50" s="403"/>
      <c r="E50" s="403"/>
      <c r="F50" s="403"/>
      <c r="G50" s="403"/>
      <c r="H50" s="403"/>
      <c r="I50" s="403"/>
      <c r="J50" s="403"/>
      <c r="K50" s="403"/>
      <c r="L50" s="403"/>
      <c r="M50" s="403"/>
      <c r="N50" s="403"/>
      <c r="O50" s="402"/>
      <c r="P50" s="404" t="s">
        <v>2001</v>
      </c>
      <c r="Q50" s="405"/>
      <c r="R50" s="406">
        <v>0</v>
      </c>
      <c r="S50" s="407"/>
      <c r="T50" s="408"/>
      <c r="U50" s="427">
        <v>11.25</v>
      </c>
      <c r="V50" s="428"/>
      <c r="W50" s="429"/>
      <c r="X50" s="178">
        <v>11.25</v>
      </c>
      <c r="Y50" s="175" t="str">
        <f t="shared" si="0"/>
        <v>020145</v>
      </c>
    </row>
    <row r="51" spans="1:25" ht="9.6" customHeight="1" x14ac:dyDescent="0.2">
      <c r="A51" s="401" t="s">
        <v>2058</v>
      </c>
      <c r="B51" s="402"/>
      <c r="C51" s="401" t="s">
        <v>173</v>
      </c>
      <c r="D51" s="403"/>
      <c r="E51" s="403"/>
      <c r="F51" s="403"/>
      <c r="G51" s="403"/>
      <c r="H51" s="403"/>
      <c r="I51" s="403"/>
      <c r="J51" s="403"/>
      <c r="K51" s="403"/>
      <c r="L51" s="403"/>
      <c r="M51" s="403"/>
      <c r="N51" s="403"/>
      <c r="O51" s="402"/>
      <c r="P51" s="404" t="s">
        <v>2001</v>
      </c>
      <c r="Q51" s="405"/>
      <c r="R51" s="406">
        <v>0</v>
      </c>
      <c r="S51" s="407"/>
      <c r="T51" s="408"/>
      <c r="U51" s="406">
        <v>7.49</v>
      </c>
      <c r="V51" s="407"/>
      <c r="W51" s="408"/>
      <c r="X51" s="177">
        <v>7.49</v>
      </c>
      <c r="Y51" s="175" t="str">
        <f t="shared" si="0"/>
        <v>020146</v>
      </c>
    </row>
    <row r="52" spans="1:25" ht="19.350000000000001" customHeight="1" x14ac:dyDescent="0.2">
      <c r="A52" s="401" t="s">
        <v>2059</v>
      </c>
      <c r="B52" s="402"/>
      <c r="C52" s="401" t="s">
        <v>2060</v>
      </c>
      <c r="D52" s="403"/>
      <c r="E52" s="403"/>
      <c r="F52" s="403"/>
      <c r="G52" s="403"/>
      <c r="H52" s="403"/>
      <c r="I52" s="403"/>
      <c r="J52" s="403"/>
      <c r="K52" s="403"/>
      <c r="L52" s="403"/>
      <c r="M52" s="403"/>
      <c r="N52" s="403"/>
      <c r="O52" s="402"/>
      <c r="P52" s="404" t="s">
        <v>1965</v>
      </c>
      <c r="Q52" s="405"/>
      <c r="R52" s="406">
        <v>0</v>
      </c>
      <c r="S52" s="407"/>
      <c r="T52" s="408"/>
      <c r="U52" s="406">
        <v>6.5</v>
      </c>
      <c r="V52" s="407"/>
      <c r="W52" s="408"/>
      <c r="X52" s="177">
        <v>6.5</v>
      </c>
      <c r="Y52" s="175" t="str">
        <f t="shared" si="0"/>
        <v>020147</v>
      </c>
    </row>
    <row r="53" spans="1:25" ht="19.350000000000001" customHeight="1" x14ac:dyDescent="0.2">
      <c r="A53" s="401" t="s">
        <v>2061</v>
      </c>
      <c r="B53" s="402"/>
      <c r="C53" s="401" t="s">
        <v>2062</v>
      </c>
      <c r="D53" s="403"/>
      <c r="E53" s="403"/>
      <c r="F53" s="403"/>
      <c r="G53" s="403"/>
      <c r="H53" s="403"/>
      <c r="I53" s="403"/>
      <c r="J53" s="403"/>
      <c r="K53" s="403"/>
      <c r="L53" s="403"/>
      <c r="M53" s="403"/>
      <c r="N53" s="403"/>
      <c r="O53" s="402"/>
      <c r="P53" s="404" t="s">
        <v>1965</v>
      </c>
      <c r="Q53" s="405"/>
      <c r="R53" s="406">
        <v>0</v>
      </c>
      <c r="S53" s="407"/>
      <c r="T53" s="408"/>
      <c r="U53" s="406">
        <v>3.13</v>
      </c>
      <c r="V53" s="407"/>
      <c r="W53" s="408"/>
      <c r="X53" s="177">
        <v>3.13</v>
      </c>
      <c r="Y53" s="175" t="str">
        <f t="shared" si="0"/>
        <v>020148</v>
      </c>
    </row>
    <row r="54" spans="1:25" ht="19.350000000000001" customHeight="1" x14ac:dyDescent="0.2">
      <c r="A54" s="401" t="s">
        <v>2063</v>
      </c>
      <c r="B54" s="402"/>
      <c r="C54" s="401" t="s">
        <v>2064</v>
      </c>
      <c r="D54" s="403"/>
      <c r="E54" s="403"/>
      <c r="F54" s="403"/>
      <c r="G54" s="403"/>
      <c r="H54" s="403"/>
      <c r="I54" s="403"/>
      <c r="J54" s="403"/>
      <c r="K54" s="403"/>
      <c r="L54" s="403"/>
      <c r="M54" s="403"/>
      <c r="N54" s="403"/>
      <c r="O54" s="402"/>
      <c r="P54" s="404" t="s">
        <v>1965</v>
      </c>
      <c r="Q54" s="405"/>
      <c r="R54" s="406">
        <v>0</v>
      </c>
      <c r="S54" s="407"/>
      <c r="T54" s="408"/>
      <c r="U54" s="406">
        <v>6.98</v>
      </c>
      <c r="V54" s="407"/>
      <c r="W54" s="408"/>
      <c r="X54" s="177">
        <v>6.98</v>
      </c>
      <c r="Y54" s="175" t="str">
        <f t="shared" si="0"/>
        <v>020149</v>
      </c>
    </row>
    <row r="55" spans="1:25" ht="19.350000000000001" customHeight="1" x14ac:dyDescent="0.2">
      <c r="A55" s="401" t="s">
        <v>2065</v>
      </c>
      <c r="B55" s="402"/>
      <c r="C55" s="401" t="s">
        <v>2066</v>
      </c>
      <c r="D55" s="403"/>
      <c r="E55" s="403"/>
      <c r="F55" s="403"/>
      <c r="G55" s="403"/>
      <c r="H55" s="403"/>
      <c r="I55" s="403"/>
      <c r="J55" s="403"/>
      <c r="K55" s="403"/>
      <c r="L55" s="403"/>
      <c r="M55" s="403"/>
      <c r="N55" s="403"/>
      <c r="O55" s="402"/>
      <c r="P55" s="404" t="s">
        <v>1965</v>
      </c>
      <c r="Q55" s="405"/>
      <c r="R55" s="406">
        <v>0</v>
      </c>
      <c r="S55" s="407"/>
      <c r="T55" s="408"/>
      <c r="U55" s="427">
        <v>11.21</v>
      </c>
      <c r="V55" s="428"/>
      <c r="W55" s="429"/>
      <c r="X55" s="178">
        <v>11.21</v>
      </c>
      <c r="Y55" s="175" t="str">
        <f t="shared" si="0"/>
        <v>020151</v>
      </c>
    </row>
    <row r="56" spans="1:25" ht="19.350000000000001" customHeight="1" x14ac:dyDescent="0.2">
      <c r="A56" s="401" t="s">
        <v>2067</v>
      </c>
      <c r="B56" s="402"/>
      <c r="C56" s="401" t="s">
        <v>2068</v>
      </c>
      <c r="D56" s="403"/>
      <c r="E56" s="403"/>
      <c r="F56" s="403"/>
      <c r="G56" s="403"/>
      <c r="H56" s="403"/>
      <c r="I56" s="403"/>
      <c r="J56" s="403"/>
      <c r="K56" s="403"/>
      <c r="L56" s="403"/>
      <c r="M56" s="403"/>
      <c r="N56" s="403"/>
      <c r="O56" s="402"/>
      <c r="P56" s="404" t="s">
        <v>1965</v>
      </c>
      <c r="Q56" s="405"/>
      <c r="R56" s="406">
        <v>0</v>
      </c>
      <c r="S56" s="407"/>
      <c r="T56" s="408"/>
      <c r="U56" s="406">
        <v>9.41</v>
      </c>
      <c r="V56" s="407"/>
      <c r="W56" s="408"/>
      <c r="X56" s="177">
        <v>9.41</v>
      </c>
      <c r="Y56" s="175" t="str">
        <f t="shared" si="0"/>
        <v>020155</v>
      </c>
    </row>
    <row r="57" spans="1:25" ht="19.350000000000001" customHeight="1" x14ac:dyDescent="0.2">
      <c r="A57" s="401" t="s">
        <v>2069</v>
      </c>
      <c r="B57" s="402"/>
      <c r="C57" s="401" t="s">
        <v>2070</v>
      </c>
      <c r="D57" s="403"/>
      <c r="E57" s="403"/>
      <c r="F57" s="403"/>
      <c r="G57" s="403"/>
      <c r="H57" s="403"/>
      <c r="I57" s="403"/>
      <c r="J57" s="403"/>
      <c r="K57" s="403"/>
      <c r="L57" s="403"/>
      <c r="M57" s="403"/>
      <c r="N57" s="403"/>
      <c r="O57" s="402"/>
      <c r="P57" s="404" t="s">
        <v>1965</v>
      </c>
      <c r="Q57" s="405"/>
      <c r="R57" s="406">
        <v>0</v>
      </c>
      <c r="S57" s="407"/>
      <c r="T57" s="408"/>
      <c r="U57" s="406">
        <v>6.74</v>
      </c>
      <c r="V57" s="407"/>
      <c r="W57" s="408"/>
      <c r="X57" s="177">
        <v>6.74</v>
      </c>
      <c r="Y57" s="175" t="str">
        <f t="shared" si="0"/>
        <v>020157</v>
      </c>
    </row>
    <row r="58" spans="1:25" ht="19.350000000000001" customHeight="1" x14ac:dyDescent="0.2">
      <c r="A58" s="401" t="s">
        <v>2071</v>
      </c>
      <c r="B58" s="402"/>
      <c r="C58" s="401" t="s">
        <v>2072</v>
      </c>
      <c r="D58" s="403"/>
      <c r="E58" s="403"/>
      <c r="F58" s="403"/>
      <c r="G58" s="403"/>
      <c r="H58" s="403"/>
      <c r="I58" s="403"/>
      <c r="J58" s="403"/>
      <c r="K58" s="403"/>
      <c r="L58" s="403"/>
      <c r="M58" s="403"/>
      <c r="N58" s="403"/>
      <c r="O58" s="402"/>
      <c r="P58" s="404" t="s">
        <v>1965</v>
      </c>
      <c r="Q58" s="405"/>
      <c r="R58" s="406">
        <v>0</v>
      </c>
      <c r="S58" s="407"/>
      <c r="T58" s="408"/>
      <c r="U58" s="406">
        <v>3.36</v>
      </c>
      <c r="V58" s="407"/>
      <c r="W58" s="408"/>
      <c r="X58" s="177">
        <v>3.36</v>
      </c>
      <c r="Y58" s="175" t="str">
        <f t="shared" si="0"/>
        <v>020160</v>
      </c>
    </row>
    <row r="59" spans="1:25" ht="19.350000000000001" customHeight="1" x14ac:dyDescent="0.2">
      <c r="A59" s="401" t="s">
        <v>2073</v>
      </c>
      <c r="B59" s="402"/>
      <c r="C59" s="401" t="s">
        <v>2074</v>
      </c>
      <c r="D59" s="403"/>
      <c r="E59" s="403"/>
      <c r="F59" s="403"/>
      <c r="G59" s="403"/>
      <c r="H59" s="403"/>
      <c r="I59" s="403"/>
      <c r="J59" s="403"/>
      <c r="K59" s="403"/>
      <c r="L59" s="403"/>
      <c r="M59" s="403"/>
      <c r="N59" s="403"/>
      <c r="O59" s="402"/>
      <c r="P59" s="404" t="s">
        <v>2036</v>
      </c>
      <c r="Q59" s="405"/>
      <c r="R59" s="406">
        <v>0</v>
      </c>
      <c r="S59" s="407"/>
      <c r="T59" s="408"/>
      <c r="U59" s="406">
        <v>0.83</v>
      </c>
      <c r="V59" s="407"/>
      <c r="W59" s="408"/>
      <c r="X59" s="177">
        <v>0.83</v>
      </c>
      <c r="Y59" s="175" t="str">
        <f t="shared" si="0"/>
        <v>020164</v>
      </c>
    </row>
    <row r="60" spans="1:25" ht="19.350000000000001" customHeight="1" x14ac:dyDescent="0.2">
      <c r="A60" s="401" t="s">
        <v>2075</v>
      </c>
      <c r="B60" s="402"/>
      <c r="C60" s="401" t="s">
        <v>2076</v>
      </c>
      <c r="D60" s="403"/>
      <c r="E60" s="403"/>
      <c r="F60" s="403"/>
      <c r="G60" s="403"/>
      <c r="H60" s="403"/>
      <c r="I60" s="403"/>
      <c r="J60" s="403"/>
      <c r="K60" s="403"/>
      <c r="L60" s="403"/>
      <c r="M60" s="403"/>
      <c r="N60" s="403"/>
      <c r="O60" s="402"/>
      <c r="P60" s="404" t="s">
        <v>2036</v>
      </c>
      <c r="Q60" s="405"/>
      <c r="R60" s="406">
        <v>0</v>
      </c>
      <c r="S60" s="407"/>
      <c r="T60" s="408"/>
      <c r="U60" s="406">
        <v>0.6</v>
      </c>
      <c r="V60" s="407"/>
      <c r="W60" s="408"/>
      <c r="X60" s="177">
        <v>0.6</v>
      </c>
      <c r="Y60" s="175" t="str">
        <f t="shared" si="0"/>
        <v>020165</v>
      </c>
    </row>
    <row r="61" spans="1:25" ht="19.350000000000001" customHeight="1" x14ac:dyDescent="0.2">
      <c r="A61" s="401" t="s">
        <v>2077</v>
      </c>
      <c r="B61" s="402"/>
      <c r="C61" s="401" t="s">
        <v>2078</v>
      </c>
      <c r="D61" s="403"/>
      <c r="E61" s="403"/>
      <c r="F61" s="403"/>
      <c r="G61" s="403"/>
      <c r="H61" s="403"/>
      <c r="I61" s="403"/>
      <c r="J61" s="403"/>
      <c r="K61" s="403"/>
      <c r="L61" s="403"/>
      <c r="M61" s="403"/>
      <c r="N61" s="403"/>
      <c r="O61" s="402"/>
      <c r="P61" s="404" t="s">
        <v>2036</v>
      </c>
      <c r="Q61" s="405"/>
      <c r="R61" s="406">
        <v>0</v>
      </c>
      <c r="S61" s="407"/>
      <c r="T61" s="408"/>
      <c r="U61" s="406">
        <v>0.83</v>
      </c>
      <c r="V61" s="407"/>
      <c r="W61" s="408"/>
      <c r="X61" s="177">
        <v>0.83</v>
      </c>
      <c r="Y61" s="175" t="str">
        <f t="shared" si="0"/>
        <v>020166</v>
      </c>
    </row>
    <row r="62" spans="1:25" ht="9.6" customHeight="1" x14ac:dyDescent="0.2">
      <c r="A62" s="401" t="s">
        <v>2079</v>
      </c>
      <c r="B62" s="402"/>
      <c r="C62" s="401" t="s">
        <v>2080</v>
      </c>
      <c r="D62" s="403"/>
      <c r="E62" s="403"/>
      <c r="F62" s="403"/>
      <c r="G62" s="403"/>
      <c r="H62" s="403"/>
      <c r="I62" s="403"/>
      <c r="J62" s="403"/>
      <c r="K62" s="403"/>
      <c r="L62" s="403"/>
      <c r="M62" s="403"/>
      <c r="N62" s="403"/>
      <c r="O62" s="402"/>
      <c r="P62" s="404" t="s">
        <v>2081</v>
      </c>
      <c r="Q62" s="405"/>
      <c r="R62" s="406">
        <v>0</v>
      </c>
      <c r="S62" s="407"/>
      <c r="T62" s="408"/>
      <c r="U62" s="406">
        <v>1.76</v>
      </c>
      <c r="V62" s="407"/>
      <c r="W62" s="408"/>
      <c r="X62" s="177">
        <v>1.76</v>
      </c>
      <c r="Y62" s="175" t="str">
        <f t="shared" si="0"/>
        <v>020167</v>
      </c>
    </row>
    <row r="63" spans="1:25" ht="19.350000000000001" customHeight="1" x14ac:dyDescent="0.2">
      <c r="A63" s="401" t="s">
        <v>2082</v>
      </c>
      <c r="B63" s="402"/>
      <c r="C63" s="401" t="s">
        <v>2083</v>
      </c>
      <c r="D63" s="403"/>
      <c r="E63" s="403"/>
      <c r="F63" s="403"/>
      <c r="G63" s="403"/>
      <c r="H63" s="403"/>
      <c r="I63" s="403"/>
      <c r="J63" s="403"/>
      <c r="K63" s="403"/>
      <c r="L63" s="403"/>
      <c r="M63" s="403"/>
      <c r="N63" s="403"/>
      <c r="O63" s="402"/>
      <c r="P63" s="404" t="s">
        <v>2081</v>
      </c>
      <c r="Q63" s="405"/>
      <c r="R63" s="406">
        <v>0</v>
      </c>
      <c r="S63" s="407"/>
      <c r="T63" s="408"/>
      <c r="U63" s="406">
        <v>1.38</v>
      </c>
      <c r="V63" s="407"/>
      <c r="W63" s="408"/>
      <c r="X63" s="177">
        <v>1.38</v>
      </c>
      <c r="Y63" s="175" t="str">
        <f t="shared" si="0"/>
        <v>020168</v>
      </c>
    </row>
    <row r="64" spans="1:25" ht="9.6" customHeight="1" x14ac:dyDescent="0.2">
      <c r="A64" s="401" t="s">
        <v>2084</v>
      </c>
      <c r="B64" s="402"/>
      <c r="C64" s="401" t="s">
        <v>175</v>
      </c>
      <c r="D64" s="403"/>
      <c r="E64" s="403"/>
      <c r="F64" s="403"/>
      <c r="G64" s="403"/>
      <c r="H64" s="403"/>
      <c r="I64" s="403"/>
      <c r="J64" s="403"/>
      <c r="K64" s="403"/>
      <c r="L64" s="403"/>
      <c r="M64" s="403"/>
      <c r="N64" s="403"/>
      <c r="O64" s="402"/>
      <c r="P64" s="404" t="s">
        <v>1965</v>
      </c>
      <c r="Q64" s="405"/>
      <c r="R64" s="406">
        <v>0.26</v>
      </c>
      <c r="S64" s="407"/>
      <c r="T64" s="408"/>
      <c r="U64" s="406">
        <v>0</v>
      </c>
      <c r="V64" s="407"/>
      <c r="W64" s="408"/>
      <c r="X64" s="177">
        <v>0.26</v>
      </c>
      <c r="Y64" s="175" t="str">
        <f t="shared" si="0"/>
        <v>020190</v>
      </c>
    </row>
    <row r="65" spans="1:25" ht="9.6" customHeight="1" x14ac:dyDescent="0.2">
      <c r="A65" s="401" t="s">
        <v>2085</v>
      </c>
      <c r="B65" s="402"/>
      <c r="C65" s="401" t="s">
        <v>176</v>
      </c>
      <c r="D65" s="403"/>
      <c r="E65" s="403"/>
      <c r="F65" s="403"/>
      <c r="G65" s="403"/>
      <c r="H65" s="403"/>
      <c r="I65" s="403"/>
      <c r="J65" s="403"/>
      <c r="K65" s="403"/>
      <c r="L65" s="403"/>
      <c r="M65" s="403"/>
      <c r="N65" s="403"/>
      <c r="O65" s="402"/>
      <c r="P65" s="404" t="s">
        <v>1965</v>
      </c>
      <c r="Q65" s="405"/>
      <c r="R65" s="406">
        <v>0</v>
      </c>
      <c r="S65" s="407"/>
      <c r="T65" s="408"/>
      <c r="U65" s="406">
        <v>1.21</v>
      </c>
      <c r="V65" s="407"/>
      <c r="W65" s="408"/>
      <c r="X65" s="177">
        <v>1.21</v>
      </c>
      <c r="Y65" s="175" t="str">
        <f t="shared" si="0"/>
        <v>020201</v>
      </c>
    </row>
    <row r="66" spans="1:25" ht="9.6" customHeight="1" x14ac:dyDescent="0.2">
      <c r="A66" s="401" t="s">
        <v>2086</v>
      </c>
      <c r="B66" s="402"/>
      <c r="C66" s="401" t="s">
        <v>177</v>
      </c>
      <c r="D66" s="403"/>
      <c r="E66" s="403"/>
      <c r="F66" s="403"/>
      <c r="G66" s="403"/>
      <c r="H66" s="403"/>
      <c r="I66" s="403"/>
      <c r="J66" s="403"/>
      <c r="K66" s="403"/>
      <c r="L66" s="403"/>
      <c r="M66" s="403"/>
      <c r="N66" s="403"/>
      <c r="O66" s="402"/>
      <c r="P66" s="404" t="s">
        <v>1965</v>
      </c>
      <c r="Q66" s="405"/>
      <c r="R66" s="406">
        <v>0</v>
      </c>
      <c r="S66" s="407"/>
      <c r="T66" s="408"/>
      <c r="U66" s="406">
        <v>3.94</v>
      </c>
      <c r="V66" s="407"/>
      <c r="W66" s="408"/>
      <c r="X66" s="177">
        <v>3.94</v>
      </c>
      <c r="Y66" s="175" t="str">
        <f t="shared" si="0"/>
        <v>020202</v>
      </c>
    </row>
    <row r="67" spans="1:25" ht="9.6" customHeight="1" x14ac:dyDescent="0.2">
      <c r="A67" s="401" t="s">
        <v>2087</v>
      </c>
      <c r="B67" s="402"/>
      <c r="C67" s="401" t="s">
        <v>178</v>
      </c>
      <c r="D67" s="403"/>
      <c r="E67" s="403"/>
      <c r="F67" s="403"/>
      <c r="G67" s="403"/>
      <c r="H67" s="403"/>
      <c r="I67" s="403"/>
      <c r="J67" s="403"/>
      <c r="K67" s="403"/>
      <c r="L67" s="403"/>
      <c r="M67" s="403"/>
      <c r="N67" s="403"/>
      <c r="O67" s="402"/>
      <c r="P67" s="404" t="s">
        <v>1965</v>
      </c>
      <c r="Q67" s="405"/>
      <c r="R67" s="406">
        <v>0</v>
      </c>
      <c r="S67" s="407"/>
      <c r="T67" s="408"/>
      <c r="U67" s="406">
        <v>2.57</v>
      </c>
      <c r="V67" s="407"/>
      <c r="W67" s="408"/>
      <c r="X67" s="177">
        <v>2.57</v>
      </c>
      <c r="Y67" s="175" t="str">
        <f t="shared" si="0"/>
        <v>020203</v>
      </c>
    </row>
    <row r="68" spans="1:25" ht="38.65" customHeight="1" x14ac:dyDescent="0.2">
      <c r="A68" s="401" t="s">
        <v>2088</v>
      </c>
      <c r="B68" s="402"/>
      <c r="C68" s="401" t="s">
        <v>2089</v>
      </c>
      <c r="D68" s="403"/>
      <c r="E68" s="403"/>
      <c r="F68" s="403"/>
      <c r="G68" s="403"/>
      <c r="H68" s="403"/>
      <c r="I68" s="403"/>
      <c r="J68" s="403"/>
      <c r="K68" s="403"/>
      <c r="L68" s="403"/>
      <c r="M68" s="403"/>
      <c r="N68" s="403"/>
      <c r="O68" s="402"/>
      <c r="P68" s="404" t="s">
        <v>1965</v>
      </c>
      <c r="Q68" s="405"/>
      <c r="R68" s="430">
        <v>215.5</v>
      </c>
      <c r="S68" s="431"/>
      <c r="T68" s="432"/>
      <c r="U68" s="427">
        <v>80.52</v>
      </c>
      <c r="V68" s="428"/>
      <c r="W68" s="429"/>
      <c r="X68" s="179">
        <v>296.02</v>
      </c>
      <c r="Y68" s="175" t="str">
        <f t="shared" si="0"/>
        <v>020210</v>
      </c>
    </row>
    <row r="69" spans="1:25" ht="38.65" customHeight="1" x14ac:dyDescent="0.2">
      <c r="A69" s="401" t="s">
        <v>2090</v>
      </c>
      <c r="B69" s="402"/>
      <c r="C69" s="401" t="s">
        <v>2091</v>
      </c>
      <c r="D69" s="403"/>
      <c r="E69" s="403"/>
      <c r="F69" s="403"/>
      <c r="G69" s="403"/>
      <c r="H69" s="403"/>
      <c r="I69" s="403"/>
      <c r="J69" s="403"/>
      <c r="K69" s="403"/>
      <c r="L69" s="403"/>
      <c r="M69" s="403"/>
      <c r="N69" s="403"/>
      <c r="O69" s="402"/>
      <c r="P69" s="404" t="s">
        <v>1965</v>
      </c>
      <c r="Q69" s="405"/>
      <c r="R69" s="430">
        <v>242.7</v>
      </c>
      <c r="S69" s="431"/>
      <c r="T69" s="432"/>
      <c r="U69" s="427">
        <v>85.61</v>
      </c>
      <c r="V69" s="428"/>
      <c r="W69" s="429"/>
      <c r="X69" s="179">
        <v>328.31</v>
      </c>
      <c r="Y69" s="175" t="str">
        <f t="shared" si="0"/>
        <v>020212</v>
      </c>
    </row>
    <row r="70" spans="1:25" ht="28.9" customHeight="1" x14ac:dyDescent="0.2">
      <c r="A70" s="401" t="s">
        <v>2092</v>
      </c>
      <c r="B70" s="402"/>
      <c r="C70" s="401" t="s">
        <v>2093</v>
      </c>
      <c r="D70" s="403"/>
      <c r="E70" s="403"/>
      <c r="F70" s="403"/>
      <c r="G70" s="403"/>
      <c r="H70" s="403"/>
      <c r="I70" s="403"/>
      <c r="J70" s="403"/>
      <c r="K70" s="403"/>
      <c r="L70" s="403"/>
      <c r="M70" s="403"/>
      <c r="N70" s="403"/>
      <c r="O70" s="402"/>
      <c r="P70" s="404" t="s">
        <v>2094</v>
      </c>
      <c r="Q70" s="405"/>
      <c r="R70" s="433">
        <v>1136.18</v>
      </c>
      <c r="S70" s="434"/>
      <c r="T70" s="435"/>
      <c r="U70" s="406">
        <v>0</v>
      </c>
      <c r="V70" s="407"/>
      <c r="W70" s="408"/>
      <c r="X70" s="180">
        <v>1136.18</v>
      </c>
      <c r="Y70" s="175" t="str">
        <f t="shared" si="0"/>
        <v>020230</v>
      </c>
    </row>
    <row r="71" spans="1:25" ht="28.9" customHeight="1" x14ac:dyDescent="0.2">
      <c r="A71" s="401" t="s">
        <v>2095</v>
      </c>
      <c r="B71" s="402"/>
      <c r="C71" s="401" t="s">
        <v>2096</v>
      </c>
      <c r="D71" s="403"/>
      <c r="E71" s="403"/>
      <c r="F71" s="403"/>
      <c r="G71" s="403"/>
      <c r="H71" s="403"/>
      <c r="I71" s="403"/>
      <c r="J71" s="403"/>
      <c r="K71" s="403"/>
      <c r="L71" s="403"/>
      <c r="M71" s="403"/>
      <c r="N71" s="403"/>
      <c r="O71" s="402"/>
      <c r="P71" s="404" t="s">
        <v>2097</v>
      </c>
      <c r="Q71" s="405"/>
      <c r="R71" s="433">
        <v>2366.4899999999998</v>
      </c>
      <c r="S71" s="434"/>
      <c r="T71" s="435"/>
      <c r="U71" s="406">
        <v>0</v>
      </c>
      <c r="V71" s="407"/>
      <c r="W71" s="408"/>
      <c r="X71" s="180">
        <v>2366.4899999999998</v>
      </c>
      <c r="Y71" s="175" t="str">
        <f t="shared" si="0"/>
        <v>020231</v>
      </c>
    </row>
    <row r="72" spans="1:25" ht="19.350000000000001" customHeight="1" x14ac:dyDescent="0.2">
      <c r="A72" s="401" t="s">
        <v>2098</v>
      </c>
      <c r="B72" s="402"/>
      <c r="C72" s="401" t="s">
        <v>2099</v>
      </c>
      <c r="D72" s="403"/>
      <c r="E72" s="403"/>
      <c r="F72" s="403"/>
      <c r="G72" s="403"/>
      <c r="H72" s="403"/>
      <c r="I72" s="403"/>
      <c r="J72" s="403"/>
      <c r="K72" s="403"/>
      <c r="L72" s="403"/>
      <c r="M72" s="403"/>
      <c r="N72" s="403"/>
      <c r="O72" s="402"/>
      <c r="P72" s="404" t="s">
        <v>2097</v>
      </c>
      <c r="Q72" s="405"/>
      <c r="R72" s="433">
        <v>1327.02</v>
      </c>
      <c r="S72" s="434"/>
      <c r="T72" s="435"/>
      <c r="U72" s="406">
        <v>0</v>
      </c>
      <c r="V72" s="407"/>
      <c r="W72" s="408"/>
      <c r="X72" s="180">
        <v>1327.02</v>
      </c>
      <c r="Y72" s="175" t="str">
        <f t="shared" si="0"/>
        <v>020232</v>
      </c>
    </row>
    <row r="73" spans="1:25" ht="19.350000000000001" customHeight="1" x14ac:dyDescent="0.2">
      <c r="A73" s="401" t="s">
        <v>2100</v>
      </c>
      <c r="B73" s="402"/>
      <c r="C73" s="401" t="s">
        <v>2101</v>
      </c>
      <c r="D73" s="403"/>
      <c r="E73" s="403"/>
      <c r="F73" s="403"/>
      <c r="G73" s="403"/>
      <c r="H73" s="403"/>
      <c r="I73" s="403"/>
      <c r="J73" s="403"/>
      <c r="K73" s="403"/>
      <c r="L73" s="403"/>
      <c r="M73" s="403"/>
      <c r="N73" s="403"/>
      <c r="O73" s="402"/>
      <c r="P73" s="404" t="s">
        <v>2001</v>
      </c>
      <c r="Q73" s="405"/>
      <c r="R73" s="433">
        <v>1549.25</v>
      </c>
      <c r="S73" s="434"/>
      <c r="T73" s="435"/>
      <c r="U73" s="430">
        <v>955.91</v>
      </c>
      <c r="V73" s="431"/>
      <c r="W73" s="432"/>
      <c r="X73" s="180">
        <v>2505.16</v>
      </c>
      <c r="Y73" s="175" t="str">
        <f t="shared" ref="Y73:Y136" si="1">TRIM($A73)</f>
        <v>020302</v>
      </c>
    </row>
    <row r="74" spans="1:25" ht="19.350000000000001" customHeight="1" x14ac:dyDescent="0.2">
      <c r="A74" s="401" t="s">
        <v>2102</v>
      </c>
      <c r="B74" s="402"/>
      <c r="C74" s="401" t="s">
        <v>2103</v>
      </c>
      <c r="D74" s="403"/>
      <c r="E74" s="403"/>
      <c r="F74" s="403"/>
      <c r="G74" s="403"/>
      <c r="H74" s="403"/>
      <c r="I74" s="403"/>
      <c r="J74" s="403"/>
      <c r="K74" s="403"/>
      <c r="L74" s="403"/>
      <c r="M74" s="403"/>
      <c r="N74" s="403"/>
      <c r="O74" s="402"/>
      <c r="P74" s="404" t="s">
        <v>2081</v>
      </c>
      <c r="Q74" s="405"/>
      <c r="R74" s="433">
        <v>2479.34</v>
      </c>
      <c r="S74" s="434"/>
      <c r="T74" s="435"/>
      <c r="U74" s="433">
        <v>1610.93</v>
      </c>
      <c r="V74" s="434"/>
      <c r="W74" s="435"/>
      <c r="X74" s="180">
        <v>4090.27</v>
      </c>
      <c r="Y74" s="175" t="str">
        <f t="shared" si="1"/>
        <v>020303</v>
      </c>
    </row>
    <row r="75" spans="1:25" ht="19.350000000000001" customHeight="1" x14ac:dyDescent="0.2">
      <c r="A75" s="401" t="s">
        <v>2104</v>
      </c>
      <c r="B75" s="402"/>
      <c r="C75" s="401" t="s">
        <v>2105</v>
      </c>
      <c r="D75" s="403"/>
      <c r="E75" s="403"/>
      <c r="F75" s="403"/>
      <c r="G75" s="403"/>
      <c r="H75" s="403"/>
      <c r="I75" s="403"/>
      <c r="J75" s="403"/>
      <c r="K75" s="403"/>
      <c r="L75" s="403"/>
      <c r="M75" s="403"/>
      <c r="N75" s="403"/>
      <c r="O75" s="402"/>
      <c r="P75" s="404" t="s">
        <v>2001</v>
      </c>
      <c r="Q75" s="405"/>
      <c r="R75" s="433">
        <v>1491.09</v>
      </c>
      <c r="S75" s="434"/>
      <c r="T75" s="435"/>
      <c r="U75" s="433">
        <v>2558.5100000000002</v>
      </c>
      <c r="V75" s="434"/>
      <c r="W75" s="435"/>
      <c r="X75" s="180">
        <v>4049.6</v>
      </c>
      <c r="Y75" s="175" t="str">
        <f t="shared" si="1"/>
        <v>020400</v>
      </c>
    </row>
    <row r="76" spans="1:25" ht="9.6" customHeight="1" x14ac:dyDescent="0.2">
      <c r="A76" s="401" t="s">
        <v>2106</v>
      </c>
      <c r="B76" s="402"/>
      <c r="C76" s="401" t="s">
        <v>179</v>
      </c>
      <c r="D76" s="403"/>
      <c r="E76" s="403"/>
      <c r="F76" s="403"/>
      <c r="G76" s="403"/>
      <c r="H76" s="403"/>
      <c r="I76" s="403"/>
      <c r="J76" s="403"/>
      <c r="K76" s="403"/>
      <c r="L76" s="403"/>
      <c r="M76" s="403"/>
      <c r="N76" s="403"/>
      <c r="O76" s="402"/>
      <c r="P76" s="404" t="s">
        <v>2001</v>
      </c>
      <c r="Q76" s="405"/>
      <c r="R76" s="433">
        <v>4525.2700000000004</v>
      </c>
      <c r="S76" s="434"/>
      <c r="T76" s="435"/>
      <c r="U76" s="430">
        <v>936.84</v>
      </c>
      <c r="V76" s="431"/>
      <c r="W76" s="432"/>
      <c r="X76" s="180">
        <v>5462.11</v>
      </c>
      <c r="Y76" s="175" t="str">
        <f t="shared" si="1"/>
        <v>020501</v>
      </c>
    </row>
    <row r="77" spans="1:25" ht="19.350000000000001" customHeight="1" x14ac:dyDescent="0.2">
      <c r="A77" s="401" t="s">
        <v>2107</v>
      </c>
      <c r="B77" s="402"/>
      <c r="C77" s="401" t="s">
        <v>1807</v>
      </c>
      <c r="D77" s="403"/>
      <c r="E77" s="403"/>
      <c r="F77" s="403"/>
      <c r="G77" s="403"/>
      <c r="H77" s="403"/>
      <c r="I77" s="403"/>
      <c r="J77" s="403"/>
      <c r="K77" s="403"/>
      <c r="L77" s="403"/>
      <c r="M77" s="403"/>
      <c r="N77" s="403"/>
      <c r="O77" s="402"/>
      <c r="P77" s="404" t="s">
        <v>1965</v>
      </c>
      <c r="Q77" s="405"/>
      <c r="R77" s="427">
        <v>55.61</v>
      </c>
      <c r="S77" s="428"/>
      <c r="T77" s="429"/>
      <c r="U77" s="427">
        <v>23.1</v>
      </c>
      <c r="V77" s="428"/>
      <c r="W77" s="429"/>
      <c r="X77" s="178">
        <v>78.709999999999994</v>
      </c>
      <c r="Y77" s="175" t="str">
        <f t="shared" si="1"/>
        <v>020600</v>
      </c>
    </row>
    <row r="78" spans="1:25" ht="19.350000000000001" customHeight="1" x14ac:dyDescent="0.2">
      <c r="A78" s="401" t="s">
        <v>2108</v>
      </c>
      <c r="B78" s="402"/>
      <c r="C78" s="401" t="s">
        <v>1808</v>
      </c>
      <c r="D78" s="403"/>
      <c r="E78" s="403"/>
      <c r="F78" s="403"/>
      <c r="G78" s="403"/>
      <c r="H78" s="403"/>
      <c r="I78" s="403"/>
      <c r="J78" s="403"/>
      <c r="K78" s="403"/>
      <c r="L78" s="403"/>
      <c r="M78" s="403"/>
      <c r="N78" s="403"/>
      <c r="O78" s="402"/>
      <c r="P78" s="404" t="s">
        <v>1965</v>
      </c>
      <c r="Q78" s="405"/>
      <c r="R78" s="406">
        <v>4.0199999999999996</v>
      </c>
      <c r="S78" s="407"/>
      <c r="T78" s="408"/>
      <c r="U78" s="406">
        <v>2.16</v>
      </c>
      <c r="V78" s="407"/>
      <c r="W78" s="408"/>
      <c r="X78" s="177">
        <v>6.18</v>
      </c>
      <c r="Y78" s="175" t="str">
        <f t="shared" si="1"/>
        <v>020701</v>
      </c>
    </row>
    <row r="79" spans="1:25" ht="19.350000000000001" customHeight="1" x14ac:dyDescent="0.2">
      <c r="A79" s="401" t="s">
        <v>2109</v>
      </c>
      <c r="B79" s="402"/>
      <c r="C79" s="401" t="s">
        <v>1809</v>
      </c>
      <c r="D79" s="403"/>
      <c r="E79" s="403"/>
      <c r="F79" s="403"/>
      <c r="G79" s="403"/>
      <c r="H79" s="403"/>
      <c r="I79" s="403"/>
      <c r="J79" s="403"/>
      <c r="K79" s="403"/>
      <c r="L79" s="403"/>
      <c r="M79" s="403"/>
      <c r="N79" s="403"/>
      <c r="O79" s="402"/>
      <c r="P79" s="404" t="s">
        <v>1965</v>
      </c>
      <c r="Q79" s="405"/>
      <c r="R79" s="406">
        <v>4.24</v>
      </c>
      <c r="S79" s="407"/>
      <c r="T79" s="408"/>
      <c r="U79" s="406">
        <v>2.09</v>
      </c>
      <c r="V79" s="407"/>
      <c r="W79" s="408"/>
      <c r="X79" s="177">
        <v>6.33</v>
      </c>
      <c r="Y79" s="175" t="str">
        <f t="shared" si="1"/>
        <v>020702</v>
      </c>
    </row>
    <row r="80" spans="1:25" ht="19.350000000000001" customHeight="1" x14ac:dyDescent="0.2">
      <c r="A80" s="401" t="s">
        <v>2110</v>
      </c>
      <c r="B80" s="402"/>
      <c r="C80" s="401" t="s">
        <v>2111</v>
      </c>
      <c r="D80" s="403"/>
      <c r="E80" s="403"/>
      <c r="F80" s="403"/>
      <c r="G80" s="403"/>
      <c r="H80" s="403"/>
      <c r="I80" s="403"/>
      <c r="J80" s="403"/>
      <c r="K80" s="403"/>
      <c r="L80" s="403"/>
      <c r="M80" s="403"/>
      <c r="N80" s="403"/>
      <c r="O80" s="402"/>
      <c r="P80" s="404" t="s">
        <v>1965</v>
      </c>
      <c r="Q80" s="405"/>
      <c r="R80" s="406">
        <v>0.26</v>
      </c>
      <c r="S80" s="407"/>
      <c r="T80" s="408"/>
      <c r="U80" s="406">
        <v>0.14000000000000001</v>
      </c>
      <c r="V80" s="407"/>
      <c r="W80" s="408"/>
      <c r="X80" s="177">
        <v>0.4</v>
      </c>
      <c r="Y80" s="175" t="str">
        <f t="shared" si="1"/>
        <v>020703</v>
      </c>
    </row>
    <row r="81" spans="1:25" ht="9.6" customHeight="1" x14ac:dyDescent="0.2">
      <c r="A81" s="401" t="s">
        <v>2112</v>
      </c>
      <c r="B81" s="402"/>
      <c r="C81" s="401" t="s">
        <v>337</v>
      </c>
      <c r="D81" s="403"/>
      <c r="E81" s="403"/>
      <c r="F81" s="403"/>
      <c r="G81" s="403"/>
      <c r="H81" s="403"/>
      <c r="I81" s="403"/>
      <c r="J81" s="403"/>
      <c r="K81" s="403"/>
      <c r="L81" s="403"/>
      <c r="M81" s="403"/>
      <c r="N81" s="403"/>
      <c r="O81" s="402"/>
      <c r="P81" s="404" t="s">
        <v>2036</v>
      </c>
      <c r="Q81" s="405"/>
      <c r="R81" s="406">
        <v>0</v>
      </c>
      <c r="S81" s="407"/>
      <c r="T81" s="408"/>
      <c r="U81" s="430">
        <v>241</v>
      </c>
      <c r="V81" s="431"/>
      <c r="W81" s="432"/>
      <c r="X81" s="179">
        <v>241</v>
      </c>
      <c r="Y81" s="175" t="str">
        <f t="shared" si="1"/>
        <v>020801</v>
      </c>
    </row>
    <row r="82" spans="1:25" ht="9.6" customHeight="1" x14ac:dyDescent="0.2">
      <c r="A82" s="401" t="s">
        <v>2113</v>
      </c>
      <c r="B82" s="402"/>
      <c r="C82" s="401" t="s">
        <v>338</v>
      </c>
      <c r="D82" s="403"/>
      <c r="E82" s="403"/>
      <c r="F82" s="403"/>
      <c r="G82" s="403"/>
      <c r="H82" s="403"/>
      <c r="I82" s="403"/>
      <c r="J82" s="403"/>
      <c r="K82" s="403"/>
      <c r="L82" s="403"/>
      <c r="M82" s="403"/>
      <c r="N82" s="403"/>
      <c r="O82" s="402"/>
      <c r="P82" s="404" t="s">
        <v>2036</v>
      </c>
      <c r="Q82" s="405"/>
      <c r="R82" s="430">
        <v>405.8</v>
      </c>
      <c r="S82" s="431"/>
      <c r="T82" s="432"/>
      <c r="U82" s="427">
        <v>93.35</v>
      </c>
      <c r="V82" s="428"/>
      <c r="W82" s="429"/>
      <c r="X82" s="179">
        <v>499.15</v>
      </c>
      <c r="Y82" s="175" t="str">
        <f t="shared" si="1"/>
        <v>020807</v>
      </c>
    </row>
    <row r="83" spans="1:25" ht="9.6" customHeight="1" x14ac:dyDescent="0.2">
      <c r="A83" s="401" t="s">
        <v>2114</v>
      </c>
      <c r="B83" s="402"/>
      <c r="C83" s="401" t="s">
        <v>339</v>
      </c>
      <c r="D83" s="403"/>
      <c r="E83" s="403"/>
      <c r="F83" s="403"/>
      <c r="G83" s="403"/>
      <c r="H83" s="403"/>
      <c r="I83" s="403"/>
      <c r="J83" s="403"/>
      <c r="K83" s="403"/>
      <c r="L83" s="403"/>
      <c r="M83" s="403"/>
      <c r="N83" s="403"/>
      <c r="O83" s="402"/>
      <c r="P83" s="404" t="s">
        <v>2001</v>
      </c>
      <c r="Q83" s="405"/>
      <c r="R83" s="430">
        <v>283.64999999999998</v>
      </c>
      <c r="S83" s="431"/>
      <c r="T83" s="432"/>
      <c r="U83" s="430">
        <v>327.33999999999997</v>
      </c>
      <c r="V83" s="431"/>
      <c r="W83" s="432"/>
      <c r="X83" s="179">
        <v>610.99</v>
      </c>
      <c r="Y83" s="175" t="str">
        <f t="shared" si="1"/>
        <v>020808</v>
      </c>
    </row>
    <row r="84" spans="1:25" ht="9.6" customHeight="1" x14ac:dyDescent="0.2">
      <c r="A84" s="401" t="s">
        <v>2115</v>
      </c>
      <c r="B84" s="402"/>
      <c r="C84" s="401" t="s">
        <v>340</v>
      </c>
      <c r="D84" s="403"/>
      <c r="E84" s="403"/>
      <c r="F84" s="403"/>
      <c r="G84" s="403"/>
      <c r="H84" s="403"/>
      <c r="I84" s="403"/>
      <c r="J84" s="403"/>
      <c r="K84" s="403"/>
      <c r="L84" s="403"/>
      <c r="M84" s="403"/>
      <c r="N84" s="403"/>
      <c r="O84" s="402"/>
      <c r="P84" s="404" t="s">
        <v>2036</v>
      </c>
      <c r="Q84" s="405"/>
      <c r="R84" s="430">
        <v>322.23</v>
      </c>
      <c r="S84" s="431"/>
      <c r="T84" s="432"/>
      <c r="U84" s="427">
        <v>68.94</v>
      </c>
      <c r="V84" s="428"/>
      <c r="W84" s="429"/>
      <c r="X84" s="179">
        <v>391.17</v>
      </c>
      <c r="Y84" s="175" t="str">
        <f t="shared" si="1"/>
        <v>021001</v>
      </c>
    </row>
    <row r="85" spans="1:25" ht="19.350000000000001" customHeight="1" x14ac:dyDescent="0.2">
      <c r="A85" s="401" t="s">
        <v>2116</v>
      </c>
      <c r="B85" s="402"/>
      <c r="C85" s="401" t="s">
        <v>2117</v>
      </c>
      <c r="D85" s="403"/>
      <c r="E85" s="403"/>
      <c r="F85" s="403"/>
      <c r="G85" s="403"/>
      <c r="H85" s="403"/>
      <c r="I85" s="403"/>
      <c r="J85" s="403"/>
      <c r="K85" s="403"/>
      <c r="L85" s="403"/>
      <c r="M85" s="403"/>
      <c r="N85" s="403"/>
      <c r="O85" s="402"/>
      <c r="P85" s="404" t="s">
        <v>2036</v>
      </c>
      <c r="Q85" s="405"/>
      <c r="R85" s="430">
        <v>205.47</v>
      </c>
      <c r="S85" s="431"/>
      <c r="T85" s="432"/>
      <c r="U85" s="427">
        <v>64.34</v>
      </c>
      <c r="V85" s="428"/>
      <c r="W85" s="429"/>
      <c r="X85" s="179">
        <v>269.81</v>
      </c>
      <c r="Y85" s="175" t="str">
        <f t="shared" si="1"/>
        <v>021002</v>
      </c>
    </row>
    <row r="86" spans="1:25" ht="9.6" customHeight="1" x14ac:dyDescent="0.2">
      <c r="A86" s="401" t="s">
        <v>2118</v>
      </c>
      <c r="B86" s="402"/>
      <c r="C86" s="401" t="s">
        <v>341</v>
      </c>
      <c r="D86" s="403"/>
      <c r="E86" s="403"/>
      <c r="F86" s="403"/>
      <c r="G86" s="403"/>
      <c r="H86" s="403"/>
      <c r="I86" s="403"/>
      <c r="J86" s="403"/>
      <c r="K86" s="403"/>
      <c r="L86" s="403"/>
      <c r="M86" s="403"/>
      <c r="N86" s="403"/>
      <c r="O86" s="402"/>
      <c r="P86" s="404" t="s">
        <v>2036</v>
      </c>
      <c r="Q86" s="405"/>
      <c r="R86" s="430">
        <v>293.58</v>
      </c>
      <c r="S86" s="431"/>
      <c r="T86" s="432"/>
      <c r="U86" s="427">
        <v>67.69</v>
      </c>
      <c r="V86" s="428"/>
      <c r="W86" s="429"/>
      <c r="X86" s="179">
        <v>361.27</v>
      </c>
      <c r="Y86" s="175" t="str">
        <f t="shared" si="1"/>
        <v>021003</v>
      </c>
    </row>
    <row r="87" spans="1:25" ht="19.350000000000001" customHeight="1" x14ac:dyDescent="0.2">
      <c r="A87" s="401" t="s">
        <v>2119</v>
      </c>
      <c r="B87" s="402"/>
      <c r="C87" s="401" t="s">
        <v>1764</v>
      </c>
      <c r="D87" s="403"/>
      <c r="E87" s="403"/>
      <c r="F87" s="403"/>
      <c r="G87" s="403"/>
      <c r="H87" s="403"/>
      <c r="I87" s="403"/>
      <c r="J87" s="403"/>
      <c r="K87" s="403"/>
      <c r="L87" s="403"/>
      <c r="M87" s="403"/>
      <c r="N87" s="403"/>
      <c r="O87" s="402"/>
      <c r="P87" s="404" t="s">
        <v>1965</v>
      </c>
      <c r="Q87" s="405"/>
      <c r="R87" s="430">
        <v>415.15</v>
      </c>
      <c r="S87" s="431"/>
      <c r="T87" s="432"/>
      <c r="U87" s="406">
        <v>4.24</v>
      </c>
      <c r="V87" s="407"/>
      <c r="W87" s="408"/>
      <c r="X87" s="179">
        <v>419.39</v>
      </c>
      <c r="Y87" s="175" t="str">
        <f t="shared" si="1"/>
        <v>021301</v>
      </c>
    </row>
    <row r="88" spans="1:25" ht="9.6" customHeight="1" x14ac:dyDescent="0.2">
      <c r="A88" s="401" t="s">
        <v>2120</v>
      </c>
      <c r="B88" s="402"/>
      <c r="C88" s="401" t="s">
        <v>343</v>
      </c>
      <c r="D88" s="403"/>
      <c r="E88" s="403"/>
      <c r="F88" s="403"/>
      <c r="G88" s="403"/>
      <c r="H88" s="403"/>
      <c r="I88" s="403"/>
      <c r="J88" s="403"/>
      <c r="K88" s="403"/>
      <c r="L88" s="403"/>
      <c r="M88" s="403"/>
      <c r="N88" s="403"/>
      <c r="O88" s="402"/>
      <c r="P88" s="404" t="s">
        <v>2021</v>
      </c>
      <c r="Q88" s="405"/>
      <c r="R88" s="406">
        <v>9.83</v>
      </c>
      <c r="S88" s="407"/>
      <c r="T88" s="408"/>
      <c r="U88" s="406">
        <v>0</v>
      </c>
      <c r="V88" s="407"/>
      <c r="W88" s="408"/>
      <c r="X88" s="177">
        <v>9.83</v>
      </c>
      <c r="Y88" s="175" t="str">
        <f t="shared" si="1"/>
        <v>021399</v>
      </c>
    </row>
    <row r="89" spans="1:25" ht="9.6" customHeight="1" x14ac:dyDescent="0.2">
      <c r="A89" s="401" t="s">
        <v>2121</v>
      </c>
      <c r="B89" s="402"/>
      <c r="C89" s="401" t="s">
        <v>344</v>
      </c>
      <c r="D89" s="403"/>
      <c r="E89" s="403"/>
      <c r="F89" s="403"/>
      <c r="G89" s="403"/>
      <c r="H89" s="403"/>
      <c r="I89" s="403"/>
      <c r="J89" s="403"/>
      <c r="K89" s="403"/>
      <c r="L89" s="403"/>
      <c r="M89" s="403"/>
      <c r="N89" s="403"/>
      <c r="O89" s="402"/>
      <c r="P89" s="404" t="s">
        <v>2021</v>
      </c>
      <c r="Q89" s="405"/>
      <c r="R89" s="427">
        <v>12.3</v>
      </c>
      <c r="S89" s="428"/>
      <c r="T89" s="429"/>
      <c r="U89" s="406">
        <v>0</v>
      </c>
      <c r="V89" s="407"/>
      <c r="W89" s="408"/>
      <c r="X89" s="178">
        <v>12.3</v>
      </c>
      <c r="Y89" s="175" t="str">
        <f t="shared" si="1"/>
        <v>021400</v>
      </c>
    </row>
    <row r="90" spans="1:25" ht="9.6" customHeight="1" x14ac:dyDescent="0.2">
      <c r="A90" s="401" t="s">
        <v>2122</v>
      </c>
      <c r="B90" s="402"/>
      <c r="C90" s="401" t="s">
        <v>345</v>
      </c>
      <c r="D90" s="403"/>
      <c r="E90" s="403"/>
      <c r="F90" s="403"/>
      <c r="G90" s="403"/>
      <c r="H90" s="403"/>
      <c r="I90" s="403"/>
      <c r="J90" s="403"/>
      <c r="K90" s="403"/>
      <c r="L90" s="403"/>
      <c r="M90" s="403"/>
      <c r="N90" s="403"/>
      <c r="O90" s="402"/>
      <c r="P90" s="404" t="s">
        <v>2123</v>
      </c>
      <c r="Q90" s="405"/>
      <c r="R90" s="406">
        <v>0.96</v>
      </c>
      <c r="S90" s="407"/>
      <c r="T90" s="408"/>
      <c r="U90" s="406">
        <v>0</v>
      </c>
      <c r="V90" s="407"/>
      <c r="W90" s="408"/>
      <c r="X90" s="177">
        <v>0.96</v>
      </c>
      <c r="Y90" s="175" t="str">
        <f t="shared" si="1"/>
        <v>021401</v>
      </c>
    </row>
    <row r="91" spans="1:25" ht="9.6" customHeight="1" x14ac:dyDescent="0.2">
      <c r="A91" s="401" t="s">
        <v>2124</v>
      </c>
      <c r="B91" s="402"/>
      <c r="C91" s="401" t="s">
        <v>346</v>
      </c>
      <c r="D91" s="403"/>
      <c r="E91" s="403"/>
      <c r="F91" s="403"/>
      <c r="G91" s="403"/>
      <c r="H91" s="403"/>
      <c r="I91" s="403"/>
      <c r="J91" s="403"/>
      <c r="K91" s="403"/>
      <c r="L91" s="403"/>
      <c r="M91" s="403"/>
      <c r="N91" s="403"/>
      <c r="O91" s="402"/>
      <c r="P91" s="404" t="s">
        <v>2097</v>
      </c>
      <c r="Q91" s="405"/>
      <c r="R91" s="430">
        <v>134.05000000000001</v>
      </c>
      <c r="S91" s="431"/>
      <c r="T91" s="432"/>
      <c r="U91" s="406">
        <v>0</v>
      </c>
      <c r="V91" s="407"/>
      <c r="W91" s="408"/>
      <c r="X91" s="179">
        <v>134.05000000000001</v>
      </c>
      <c r="Y91" s="175" t="str">
        <f t="shared" si="1"/>
        <v>021402</v>
      </c>
    </row>
    <row r="92" spans="1:25" ht="9.6" customHeight="1" x14ac:dyDescent="0.2">
      <c r="A92" s="401" t="s">
        <v>2125</v>
      </c>
      <c r="B92" s="402"/>
      <c r="C92" s="401" t="s">
        <v>347</v>
      </c>
      <c r="D92" s="403"/>
      <c r="E92" s="403"/>
      <c r="F92" s="403"/>
      <c r="G92" s="403"/>
      <c r="H92" s="403"/>
      <c r="I92" s="403"/>
      <c r="J92" s="403"/>
      <c r="K92" s="403"/>
      <c r="L92" s="403"/>
      <c r="M92" s="403"/>
      <c r="N92" s="403"/>
      <c r="O92" s="402"/>
      <c r="P92" s="404" t="s">
        <v>1965</v>
      </c>
      <c r="Q92" s="405"/>
      <c r="R92" s="406">
        <v>4.18</v>
      </c>
      <c r="S92" s="407"/>
      <c r="T92" s="408"/>
      <c r="U92" s="406">
        <v>0</v>
      </c>
      <c r="V92" s="407"/>
      <c r="W92" s="408"/>
      <c r="X92" s="177">
        <v>4.18</v>
      </c>
      <c r="Y92" s="175" t="str">
        <f t="shared" si="1"/>
        <v>021603</v>
      </c>
    </row>
    <row r="93" spans="1:25" ht="19.350000000000001" customHeight="1" x14ac:dyDescent="0.2">
      <c r="A93" s="401" t="s">
        <v>2126</v>
      </c>
      <c r="B93" s="402"/>
      <c r="C93" s="401" t="s">
        <v>2127</v>
      </c>
      <c r="D93" s="403"/>
      <c r="E93" s="403"/>
      <c r="F93" s="403"/>
      <c r="G93" s="403"/>
      <c r="H93" s="403"/>
      <c r="I93" s="403"/>
      <c r="J93" s="403"/>
      <c r="K93" s="403"/>
      <c r="L93" s="403"/>
      <c r="M93" s="403"/>
      <c r="N93" s="403"/>
      <c r="O93" s="402"/>
      <c r="P93" s="404" t="s">
        <v>1965</v>
      </c>
      <c r="Q93" s="405"/>
      <c r="R93" s="406">
        <v>2.57</v>
      </c>
      <c r="S93" s="407"/>
      <c r="T93" s="408"/>
      <c r="U93" s="406">
        <v>0</v>
      </c>
      <c r="V93" s="407"/>
      <c r="W93" s="408"/>
      <c r="X93" s="177">
        <v>2.57</v>
      </c>
      <c r="Y93" s="175" t="str">
        <f t="shared" si="1"/>
        <v>021610</v>
      </c>
    </row>
    <row r="94" spans="1:25" ht="9.6" customHeight="1" x14ac:dyDescent="0.2">
      <c r="A94" s="409" t="s">
        <v>2128</v>
      </c>
      <c r="B94" s="410"/>
      <c r="C94" s="409" t="s">
        <v>1810</v>
      </c>
      <c r="D94" s="411"/>
      <c r="E94" s="411"/>
      <c r="F94" s="411"/>
      <c r="G94" s="411"/>
      <c r="H94" s="411"/>
      <c r="I94" s="411"/>
      <c r="J94" s="411"/>
      <c r="K94" s="411"/>
      <c r="L94" s="411"/>
      <c r="M94" s="411"/>
      <c r="N94" s="411"/>
      <c r="O94" s="411"/>
      <c r="P94" s="411"/>
      <c r="Q94" s="411"/>
      <c r="R94" s="411"/>
      <c r="S94" s="411"/>
      <c r="T94" s="411"/>
      <c r="U94" s="411"/>
      <c r="V94" s="411"/>
      <c r="W94" s="411"/>
      <c r="X94" s="410"/>
      <c r="Y94" s="175" t="str">
        <f t="shared" si="1"/>
        <v>165</v>
      </c>
    </row>
    <row r="95" spans="1:25" ht="9.6" customHeight="1" x14ac:dyDescent="0.2">
      <c r="A95" s="401" t="s">
        <v>2129</v>
      </c>
      <c r="B95" s="402"/>
      <c r="C95" s="401" t="s">
        <v>1810</v>
      </c>
      <c r="D95" s="403"/>
      <c r="E95" s="403"/>
      <c r="F95" s="403"/>
      <c r="G95" s="403"/>
      <c r="H95" s="403"/>
      <c r="I95" s="403"/>
      <c r="J95" s="403"/>
      <c r="K95" s="403"/>
      <c r="L95" s="403"/>
      <c r="M95" s="403"/>
      <c r="N95" s="403"/>
      <c r="O95" s="402"/>
      <c r="P95" s="404"/>
      <c r="Q95" s="405"/>
      <c r="R95" s="406">
        <v>0</v>
      </c>
      <c r="S95" s="407"/>
      <c r="T95" s="408"/>
      <c r="U95" s="406">
        <v>0</v>
      </c>
      <c r="V95" s="407"/>
      <c r="W95" s="408"/>
      <c r="X95" s="177">
        <v>0</v>
      </c>
      <c r="Y95" s="175" t="str">
        <f t="shared" si="1"/>
        <v>030000</v>
      </c>
    </row>
    <row r="96" spans="1:25" ht="9.6" customHeight="1" x14ac:dyDescent="0.2">
      <c r="A96" s="401" t="s">
        <v>2130</v>
      </c>
      <c r="B96" s="402"/>
      <c r="C96" s="401" t="s">
        <v>2131</v>
      </c>
      <c r="D96" s="403"/>
      <c r="E96" s="403"/>
      <c r="F96" s="403"/>
      <c r="G96" s="403"/>
      <c r="H96" s="403"/>
      <c r="I96" s="403"/>
      <c r="J96" s="403"/>
      <c r="K96" s="403"/>
      <c r="L96" s="403"/>
      <c r="M96" s="403"/>
      <c r="N96" s="403"/>
      <c r="O96" s="402"/>
      <c r="P96" s="404" t="s">
        <v>2021</v>
      </c>
      <c r="Q96" s="405"/>
      <c r="R96" s="427">
        <v>44.02</v>
      </c>
      <c r="S96" s="428"/>
      <c r="T96" s="429"/>
      <c r="U96" s="427">
        <v>14.18</v>
      </c>
      <c r="V96" s="428"/>
      <c r="W96" s="429"/>
      <c r="X96" s="178">
        <v>58.2</v>
      </c>
      <c r="Y96" s="175" t="str">
        <f t="shared" si="1"/>
        <v>030101</v>
      </c>
    </row>
    <row r="97" spans="1:25" ht="9.6" customHeight="1" x14ac:dyDescent="0.2">
      <c r="A97" s="401" t="s">
        <v>2132</v>
      </c>
      <c r="B97" s="402"/>
      <c r="C97" s="401" t="s">
        <v>183</v>
      </c>
      <c r="D97" s="403"/>
      <c r="E97" s="403"/>
      <c r="F97" s="403"/>
      <c r="G97" s="403"/>
      <c r="H97" s="403"/>
      <c r="I97" s="403"/>
      <c r="J97" s="403"/>
      <c r="K97" s="403"/>
      <c r="L97" s="403"/>
      <c r="M97" s="403"/>
      <c r="N97" s="403"/>
      <c r="O97" s="402"/>
      <c r="P97" s="404" t="s">
        <v>2021</v>
      </c>
      <c r="Q97" s="405"/>
      <c r="R97" s="430">
        <v>100</v>
      </c>
      <c r="S97" s="431"/>
      <c r="T97" s="432"/>
      <c r="U97" s="406">
        <v>0</v>
      </c>
      <c r="V97" s="407"/>
      <c r="W97" s="408"/>
      <c r="X97" s="179">
        <v>100</v>
      </c>
      <c r="Y97" s="175" t="str">
        <f t="shared" si="1"/>
        <v>030104</v>
      </c>
    </row>
    <row r="98" spans="1:25" ht="19.350000000000001" customHeight="1" x14ac:dyDescent="0.2">
      <c r="A98" s="401" t="s">
        <v>2133</v>
      </c>
      <c r="B98" s="402"/>
      <c r="C98" s="401" t="s">
        <v>2134</v>
      </c>
      <c r="D98" s="403"/>
      <c r="E98" s="403"/>
      <c r="F98" s="403"/>
      <c r="G98" s="403"/>
      <c r="H98" s="403"/>
      <c r="I98" s="403"/>
      <c r="J98" s="403"/>
      <c r="K98" s="403"/>
      <c r="L98" s="403"/>
      <c r="M98" s="403"/>
      <c r="N98" s="403"/>
      <c r="O98" s="402"/>
      <c r="P98" s="404" t="s">
        <v>2021</v>
      </c>
      <c r="Q98" s="405"/>
      <c r="R98" s="430">
        <v>100</v>
      </c>
      <c r="S98" s="431"/>
      <c r="T98" s="432"/>
      <c r="U98" s="427">
        <v>12.8</v>
      </c>
      <c r="V98" s="428"/>
      <c r="W98" s="429"/>
      <c r="X98" s="179">
        <v>112.8</v>
      </c>
      <c r="Y98" s="175" t="str">
        <f t="shared" si="1"/>
        <v>030105</v>
      </c>
    </row>
    <row r="99" spans="1:25" ht="9.6" customHeight="1" x14ac:dyDescent="0.2">
      <c r="A99" s="401" t="s">
        <v>2135</v>
      </c>
      <c r="B99" s="402"/>
      <c r="C99" s="401" t="s">
        <v>185</v>
      </c>
      <c r="D99" s="403"/>
      <c r="E99" s="403"/>
      <c r="F99" s="403"/>
      <c r="G99" s="403"/>
      <c r="H99" s="403"/>
      <c r="I99" s="403"/>
      <c r="J99" s="403"/>
      <c r="K99" s="403"/>
      <c r="L99" s="403"/>
      <c r="M99" s="403"/>
      <c r="N99" s="403"/>
      <c r="O99" s="402"/>
      <c r="P99" s="404" t="s">
        <v>2021</v>
      </c>
      <c r="Q99" s="405"/>
      <c r="R99" s="427">
        <v>44.02</v>
      </c>
      <c r="S99" s="428"/>
      <c r="T99" s="429"/>
      <c r="U99" s="406">
        <v>0</v>
      </c>
      <c r="V99" s="407"/>
      <c r="W99" s="408"/>
      <c r="X99" s="178">
        <v>44.02</v>
      </c>
      <c r="Y99" s="175" t="str">
        <f t="shared" si="1"/>
        <v>030106</v>
      </c>
    </row>
    <row r="100" spans="1:25" ht="28.9" customHeight="1" x14ac:dyDescent="0.2">
      <c r="A100" s="401" t="s">
        <v>2136</v>
      </c>
      <c r="B100" s="402"/>
      <c r="C100" s="401" t="s">
        <v>2137</v>
      </c>
      <c r="D100" s="403"/>
      <c r="E100" s="403"/>
      <c r="F100" s="403"/>
      <c r="G100" s="403"/>
      <c r="H100" s="403"/>
      <c r="I100" s="403"/>
      <c r="J100" s="403"/>
      <c r="K100" s="403"/>
      <c r="L100" s="403"/>
      <c r="M100" s="403"/>
      <c r="N100" s="403"/>
      <c r="O100" s="402"/>
      <c r="P100" s="404" t="s">
        <v>2138</v>
      </c>
      <c r="Q100" s="405"/>
      <c r="R100" s="406">
        <v>0.8</v>
      </c>
      <c r="S100" s="407"/>
      <c r="T100" s="408"/>
      <c r="U100" s="406">
        <v>0</v>
      </c>
      <c r="V100" s="407"/>
      <c r="W100" s="408"/>
      <c r="X100" s="177">
        <v>0.8</v>
      </c>
      <c r="Y100" s="175" t="str">
        <f t="shared" si="1"/>
        <v>030110</v>
      </c>
    </row>
    <row r="101" spans="1:25" ht="19.350000000000001" customHeight="1" x14ac:dyDescent="0.2">
      <c r="A101" s="401" t="s">
        <v>2139</v>
      </c>
      <c r="B101" s="402"/>
      <c r="C101" s="401" t="s">
        <v>2140</v>
      </c>
      <c r="D101" s="403"/>
      <c r="E101" s="403"/>
      <c r="F101" s="403"/>
      <c r="G101" s="403"/>
      <c r="H101" s="403"/>
      <c r="I101" s="403"/>
      <c r="J101" s="403"/>
      <c r="K101" s="403"/>
      <c r="L101" s="403"/>
      <c r="M101" s="403"/>
      <c r="N101" s="403"/>
      <c r="O101" s="402"/>
      <c r="P101" s="404" t="s">
        <v>2081</v>
      </c>
      <c r="Q101" s="405"/>
      <c r="R101" s="430">
        <v>116.75</v>
      </c>
      <c r="S101" s="431"/>
      <c r="T101" s="432"/>
      <c r="U101" s="430">
        <v>120.98</v>
      </c>
      <c r="V101" s="431"/>
      <c r="W101" s="432"/>
      <c r="X101" s="179">
        <v>237.73</v>
      </c>
      <c r="Y101" s="175" t="str">
        <f t="shared" si="1"/>
        <v>030112</v>
      </c>
    </row>
    <row r="102" spans="1:25" ht="19.350000000000001" customHeight="1" x14ac:dyDescent="0.2">
      <c r="A102" s="401" t="s">
        <v>2141</v>
      </c>
      <c r="B102" s="402"/>
      <c r="C102" s="401" t="s">
        <v>2142</v>
      </c>
      <c r="D102" s="403"/>
      <c r="E102" s="403"/>
      <c r="F102" s="403"/>
      <c r="G102" s="403"/>
      <c r="H102" s="403"/>
      <c r="I102" s="403"/>
      <c r="J102" s="403"/>
      <c r="K102" s="403"/>
      <c r="L102" s="403"/>
      <c r="M102" s="403"/>
      <c r="N102" s="403"/>
      <c r="O102" s="402"/>
      <c r="P102" s="404" t="s">
        <v>2081</v>
      </c>
      <c r="Q102" s="405"/>
      <c r="R102" s="430">
        <v>116.75</v>
      </c>
      <c r="S102" s="431"/>
      <c r="T102" s="432"/>
      <c r="U102" s="430">
        <v>120.98</v>
      </c>
      <c r="V102" s="431"/>
      <c r="W102" s="432"/>
      <c r="X102" s="179">
        <v>237.73</v>
      </c>
      <c r="Y102" s="175" t="str">
        <f t="shared" si="1"/>
        <v>030113</v>
      </c>
    </row>
    <row r="103" spans="1:25" ht="19.350000000000001" customHeight="1" x14ac:dyDescent="0.2">
      <c r="A103" s="401" t="s">
        <v>2143</v>
      </c>
      <c r="B103" s="402"/>
      <c r="C103" s="401" t="s">
        <v>2144</v>
      </c>
      <c r="D103" s="403"/>
      <c r="E103" s="403"/>
      <c r="F103" s="403"/>
      <c r="G103" s="403"/>
      <c r="H103" s="403"/>
      <c r="I103" s="403"/>
      <c r="J103" s="403"/>
      <c r="K103" s="403"/>
      <c r="L103" s="403"/>
      <c r="M103" s="403"/>
      <c r="N103" s="403"/>
      <c r="O103" s="402"/>
      <c r="P103" s="404" t="s">
        <v>2081</v>
      </c>
      <c r="Q103" s="405"/>
      <c r="R103" s="430">
        <v>233.5</v>
      </c>
      <c r="S103" s="431"/>
      <c r="T103" s="432"/>
      <c r="U103" s="430">
        <v>241.97</v>
      </c>
      <c r="V103" s="431"/>
      <c r="W103" s="432"/>
      <c r="X103" s="179">
        <v>475.47</v>
      </c>
      <c r="Y103" s="175" t="str">
        <f t="shared" si="1"/>
        <v>030114</v>
      </c>
    </row>
    <row r="104" spans="1:25" ht="19.350000000000001" customHeight="1" x14ac:dyDescent="0.2">
      <c r="A104" s="401" t="s">
        <v>2145</v>
      </c>
      <c r="B104" s="402"/>
      <c r="C104" s="401" t="s">
        <v>2146</v>
      </c>
      <c r="D104" s="403"/>
      <c r="E104" s="403"/>
      <c r="F104" s="403"/>
      <c r="G104" s="403"/>
      <c r="H104" s="403"/>
      <c r="I104" s="403"/>
      <c r="J104" s="403"/>
      <c r="K104" s="403"/>
      <c r="L104" s="403"/>
      <c r="M104" s="403"/>
      <c r="N104" s="403"/>
      <c r="O104" s="402"/>
      <c r="P104" s="404" t="s">
        <v>2081</v>
      </c>
      <c r="Q104" s="405"/>
      <c r="R104" s="430">
        <v>233.5</v>
      </c>
      <c r="S104" s="431"/>
      <c r="T104" s="432"/>
      <c r="U104" s="430">
        <v>241.97</v>
      </c>
      <c r="V104" s="431"/>
      <c r="W104" s="432"/>
      <c r="X104" s="179">
        <v>475.47</v>
      </c>
      <c r="Y104" s="175" t="str">
        <f t="shared" si="1"/>
        <v>030116</v>
      </c>
    </row>
    <row r="105" spans="1:25" ht="9.6" customHeight="1" x14ac:dyDescent="0.2">
      <c r="A105" s="401" t="s">
        <v>2147</v>
      </c>
      <c r="B105" s="402"/>
      <c r="C105" s="401" t="s">
        <v>187</v>
      </c>
      <c r="D105" s="403"/>
      <c r="E105" s="403"/>
      <c r="F105" s="403"/>
      <c r="G105" s="403"/>
      <c r="H105" s="403"/>
      <c r="I105" s="403"/>
      <c r="J105" s="403"/>
      <c r="K105" s="403"/>
      <c r="L105" s="403"/>
      <c r="M105" s="403"/>
      <c r="N105" s="403"/>
      <c r="O105" s="402"/>
      <c r="P105" s="404" t="s">
        <v>2148</v>
      </c>
      <c r="Q105" s="405"/>
      <c r="R105" s="427">
        <v>13.92</v>
      </c>
      <c r="S105" s="428"/>
      <c r="T105" s="429"/>
      <c r="U105" s="406">
        <v>0</v>
      </c>
      <c r="V105" s="407"/>
      <c r="W105" s="408"/>
      <c r="X105" s="178">
        <v>13.92</v>
      </c>
      <c r="Y105" s="175" t="str">
        <f t="shared" si="1"/>
        <v>030117</v>
      </c>
    </row>
    <row r="106" spans="1:25" ht="9.6" customHeight="1" x14ac:dyDescent="0.2">
      <c r="A106" s="401" t="s">
        <v>2149</v>
      </c>
      <c r="B106" s="402"/>
      <c r="C106" s="401" t="s">
        <v>2150</v>
      </c>
      <c r="D106" s="403"/>
      <c r="E106" s="403"/>
      <c r="F106" s="403"/>
      <c r="G106" s="403"/>
      <c r="H106" s="403"/>
      <c r="I106" s="403"/>
      <c r="J106" s="403"/>
      <c r="K106" s="403"/>
      <c r="L106" s="403"/>
      <c r="M106" s="403"/>
      <c r="N106" s="403"/>
      <c r="O106" s="402"/>
      <c r="P106" s="404" t="s">
        <v>2148</v>
      </c>
      <c r="Q106" s="405"/>
      <c r="R106" s="427">
        <v>13.92</v>
      </c>
      <c r="S106" s="428"/>
      <c r="T106" s="429"/>
      <c r="U106" s="406">
        <v>0</v>
      </c>
      <c r="V106" s="407"/>
      <c r="W106" s="408"/>
      <c r="X106" s="178">
        <v>13.92</v>
      </c>
      <c r="Y106" s="175" t="str">
        <f t="shared" si="1"/>
        <v>030118</v>
      </c>
    </row>
    <row r="107" spans="1:25" ht="9.6" customHeight="1" x14ac:dyDescent="0.2">
      <c r="A107" s="401" t="s">
        <v>2151</v>
      </c>
      <c r="B107" s="402"/>
      <c r="C107" s="401" t="s">
        <v>2152</v>
      </c>
      <c r="D107" s="403"/>
      <c r="E107" s="403"/>
      <c r="F107" s="403"/>
      <c r="G107" s="403"/>
      <c r="H107" s="403"/>
      <c r="I107" s="403"/>
      <c r="J107" s="403"/>
      <c r="K107" s="403"/>
      <c r="L107" s="403"/>
      <c r="M107" s="403"/>
      <c r="N107" s="403"/>
      <c r="O107" s="402"/>
      <c r="P107" s="404" t="s">
        <v>2081</v>
      </c>
      <c r="Q107" s="405"/>
      <c r="R107" s="427">
        <v>44.79</v>
      </c>
      <c r="S107" s="428"/>
      <c r="T107" s="429"/>
      <c r="U107" s="406">
        <v>5.03</v>
      </c>
      <c r="V107" s="407"/>
      <c r="W107" s="408"/>
      <c r="X107" s="178">
        <v>49.82</v>
      </c>
      <c r="Y107" s="175" t="str">
        <f t="shared" si="1"/>
        <v>030119</v>
      </c>
    </row>
    <row r="108" spans="1:25" ht="9.6" customHeight="1" x14ac:dyDescent="0.2">
      <c r="A108" s="409" t="s">
        <v>2153</v>
      </c>
      <c r="B108" s="410"/>
      <c r="C108" s="409" t="s">
        <v>1812</v>
      </c>
      <c r="D108" s="411"/>
      <c r="E108" s="411"/>
      <c r="F108" s="411"/>
      <c r="G108" s="411"/>
      <c r="H108" s="411"/>
      <c r="I108" s="411"/>
      <c r="J108" s="411"/>
      <c r="K108" s="411"/>
      <c r="L108" s="411"/>
      <c r="M108" s="411"/>
      <c r="N108" s="411"/>
      <c r="O108" s="411"/>
      <c r="P108" s="411"/>
      <c r="Q108" s="411"/>
      <c r="R108" s="411"/>
      <c r="S108" s="411"/>
      <c r="T108" s="411"/>
      <c r="U108" s="411"/>
      <c r="V108" s="411"/>
      <c r="W108" s="411"/>
      <c r="X108" s="410"/>
      <c r="Y108" s="175" t="str">
        <f t="shared" si="1"/>
        <v>166</v>
      </c>
    </row>
    <row r="109" spans="1:25" ht="9.6" customHeight="1" x14ac:dyDescent="0.2">
      <c r="A109" s="401" t="s">
        <v>2154</v>
      </c>
      <c r="B109" s="402"/>
      <c r="C109" s="401" t="s">
        <v>2155</v>
      </c>
      <c r="D109" s="403"/>
      <c r="E109" s="403"/>
      <c r="F109" s="403"/>
      <c r="G109" s="403"/>
      <c r="H109" s="403"/>
      <c r="I109" s="403"/>
      <c r="J109" s="403"/>
      <c r="K109" s="403"/>
      <c r="L109" s="403"/>
      <c r="M109" s="403"/>
      <c r="N109" s="403"/>
      <c r="O109" s="402"/>
      <c r="P109" s="404"/>
      <c r="Q109" s="405"/>
      <c r="R109" s="406">
        <v>0</v>
      </c>
      <c r="S109" s="407"/>
      <c r="T109" s="408"/>
      <c r="U109" s="406">
        <v>0</v>
      </c>
      <c r="V109" s="407"/>
      <c r="W109" s="408"/>
      <c r="X109" s="177">
        <v>0</v>
      </c>
      <c r="Y109" s="175" t="str">
        <f t="shared" si="1"/>
        <v>040000</v>
      </c>
    </row>
    <row r="110" spans="1:25" ht="9.6" customHeight="1" x14ac:dyDescent="0.2">
      <c r="A110" s="401" t="s">
        <v>2156</v>
      </c>
      <c r="B110" s="402"/>
      <c r="C110" s="401" t="s">
        <v>92</v>
      </c>
      <c r="D110" s="403"/>
      <c r="E110" s="403"/>
      <c r="F110" s="403"/>
      <c r="G110" s="403"/>
      <c r="H110" s="403"/>
      <c r="I110" s="403"/>
      <c r="J110" s="403"/>
      <c r="K110" s="403"/>
      <c r="L110" s="403"/>
      <c r="M110" s="403"/>
      <c r="N110" s="403"/>
      <c r="O110" s="402"/>
      <c r="P110" s="404" t="s">
        <v>2021</v>
      </c>
      <c r="Q110" s="405"/>
      <c r="R110" s="406">
        <v>0</v>
      </c>
      <c r="S110" s="407"/>
      <c r="T110" s="408"/>
      <c r="U110" s="427">
        <v>50.55</v>
      </c>
      <c r="V110" s="428"/>
      <c r="W110" s="429"/>
      <c r="X110" s="178">
        <v>50.55</v>
      </c>
      <c r="Y110" s="175" t="str">
        <f t="shared" si="1"/>
        <v>040101</v>
      </c>
    </row>
    <row r="111" spans="1:25" ht="9.6" customHeight="1" x14ac:dyDescent="0.2">
      <c r="A111" s="401" t="s">
        <v>2157</v>
      </c>
      <c r="B111" s="402"/>
      <c r="C111" s="401" t="s">
        <v>190</v>
      </c>
      <c r="D111" s="403"/>
      <c r="E111" s="403"/>
      <c r="F111" s="403"/>
      <c r="G111" s="403"/>
      <c r="H111" s="403"/>
      <c r="I111" s="403"/>
      <c r="J111" s="403"/>
      <c r="K111" s="403"/>
      <c r="L111" s="403"/>
      <c r="M111" s="403"/>
      <c r="N111" s="403"/>
      <c r="O111" s="402"/>
      <c r="P111" s="404" t="s">
        <v>2021</v>
      </c>
      <c r="Q111" s="405"/>
      <c r="R111" s="406">
        <v>0</v>
      </c>
      <c r="S111" s="407"/>
      <c r="T111" s="408"/>
      <c r="U111" s="427">
        <v>64</v>
      </c>
      <c r="V111" s="428"/>
      <c r="W111" s="429"/>
      <c r="X111" s="178">
        <v>64</v>
      </c>
      <c r="Y111" s="175" t="str">
        <f t="shared" si="1"/>
        <v>040103</v>
      </c>
    </row>
    <row r="112" spans="1:25" ht="9.6" customHeight="1" x14ac:dyDescent="0.2">
      <c r="A112" s="401" t="s">
        <v>2158</v>
      </c>
      <c r="B112" s="402"/>
      <c r="C112" s="401" t="s">
        <v>191</v>
      </c>
      <c r="D112" s="403"/>
      <c r="E112" s="403"/>
      <c r="F112" s="403"/>
      <c r="G112" s="403"/>
      <c r="H112" s="403"/>
      <c r="I112" s="403"/>
      <c r="J112" s="403"/>
      <c r="K112" s="403"/>
      <c r="L112" s="403"/>
      <c r="M112" s="403"/>
      <c r="N112" s="403"/>
      <c r="O112" s="402"/>
      <c r="P112" s="404" t="s">
        <v>2021</v>
      </c>
      <c r="Q112" s="405"/>
      <c r="R112" s="406">
        <v>0</v>
      </c>
      <c r="S112" s="407"/>
      <c r="T112" s="408"/>
      <c r="U112" s="427">
        <v>71.900000000000006</v>
      </c>
      <c r="V112" s="428"/>
      <c r="W112" s="429"/>
      <c r="X112" s="178">
        <v>71.900000000000006</v>
      </c>
      <c r="Y112" s="175" t="str">
        <f t="shared" si="1"/>
        <v>040104</v>
      </c>
    </row>
    <row r="113" spans="1:25" ht="9.6" customHeight="1" x14ac:dyDescent="0.2">
      <c r="A113" s="401" t="s">
        <v>2159</v>
      </c>
      <c r="B113" s="402"/>
      <c r="C113" s="401" t="s">
        <v>140</v>
      </c>
      <c r="D113" s="403"/>
      <c r="E113" s="403"/>
      <c r="F113" s="403"/>
      <c r="G113" s="403"/>
      <c r="H113" s="403"/>
      <c r="I113" s="403"/>
      <c r="J113" s="403"/>
      <c r="K113" s="403"/>
      <c r="L113" s="403"/>
      <c r="M113" s="403"/>
      <c r="N113" s="403"/>
      <c r="O113" s="402"/>
      <c r="P113" s="404" t="s">
        <v>2021</v>
      </c>
      <c r="Q113" s="405"/>
      <c r="R113" s="406">
        <v>0</v>
      </c>
      <c r="S113" s="407"/>
      <c r="T113" s="408"/>
      <c r="U113" s="427">
        <v>33.49</v>
      </c>
      <c r="V113" s="428"/>
      <c r="W113" s="429"/>
      <c r="X113" s="178">
        <v>33.49</v>
      </c>
      <c r="Y113" s="175" t="str">
        <f t="shared" si="1"/>
        <v>040902</v>
      </c>
    </row>
    <row r="114" spans="1:25" ht="9.6" customHeight="1" x14ac:dyDescent="0.2">
      <c r="A114" s="401" t="s">
        <v>2160</v>
      </c>
      <c r="B114" s="402"/>
      <c r="C114" s="401" t="s">
        <v>192</v>
      </c>
      <c r="D114" s="403"/>
      <c r="E114" s="403"/>
      <c r="F114" s="403"/>
      <c r="G114" s="403"/>
      <c r="H114" s="403"/>
      <c r="I114" s="403"/>
      <c r="J114" s="403"/>
      <c r="K114" s="403"/>
      <c r="L114" s="403"/>
      <c r="M114" s="403"/>
      <c r="N114" s="403"/>
      <c r="O114" s="402"/>
      <c r="P114" s="404" t="s">
        <v>2021</v>
      </c>
      <c r="Q114" s="405"/>
      <c r="R114" s="406">
        <v>0.61</v>
      </c>
      <c r="S114" s="407"/>
      <c r="T114" s="408"/>
      <c r="U114" s="406">
        <v>4.7699999999999996</v>
      </c>
      <c r="V114" s="407"/>
      <c r="W114" s="408"/>
      <c r="X114" s="177">
        <v>5.38</v>
      </c>
      <c r="Y114" s="175" t="str">
        <f t="shared" si="1"/>
        <v>040904</v>
      </c>
    </row>
    <row r="115" spans="1:25" ht="9.6" customHeight="1" x14ac:dyDescent="0.2">
      <c r="A115" s="401" t="s">
        <v>2161</v>
      </c>
      <c r="B115" s="402"/>
      <c r="C115" s="401" t="s">
        <v>193</v>
      </c>
      <c r="D115" s="403"/>
      <c r="E115" s="403"/>
      <c r="F115" s="403"/>
      <c r="G115" s="403"/>
      <c r="H115" s="403"/>
      <c r="I115" s="403"/>
      <c r="J115" s="403"/>
      <c r="K115" s="403"/>
      <c r="L115" s="403"/>
      <c r="M115" s="403"/>
      <c r="N115" s="403"/>
      <c r="O115" s="402"/>
      <c r="P115" s="404" t="s">
        <v>1965</v>
      </c>
      <c r="Q115" s="405"/>
      <c r="R115" s="406">
        <v>0.11</v>
      </c>
      <c r="S115" s="407"/>
      <c r="T115" s="408"/>
      <c r="U115" s="406">
        <v>0.48</v>
      </c>
      <c r="V115" s="407"/>
      <c r="W115" s="408"/>
      <c r="X115" s="177">
        <v>0.59</v>
      </c>
      <c r="Y115" s="175" t="str">
        <f t="shared" si="1"/>
        <v>040905</v>
      </c>
    </row>
    <row r="116" spans="1:25" ht="9.6" customHeight="1" x14ac:dyDescent="0.2">
      <c r="A116" s="401" t="s">
        <v>2162</v>
      </c>
      <c r="B116" s="402"/>
      <c r="C116" s="401" t="s">
        <v>194</v>
      </c>
      <c r="D116" s="403"/>
      <c r="E116" s="403"/>
      <c r="F116" s="403"/>
      <c r="G116" s="403"/>
      <c r="H116" s="403"/>
      <c r="I116" s="403"/>
      <c r="J116" s="403"/>
      <c r="K116" s="403"/>
      <c r="L116" s="403"/>
      <c r="M116" s="403"/>
      <c r="N116" s="403"/>
      <c r="O116" s="402"/>
      <c r="P116" s="404" t="s">
        <v>2021</v>
      </c>
      <c r="Q116" s="405"/>
      <c r="R116" s="406">
        <v>0</v>
      </c>
      <c r="S116" s="407"/>
      <c r="T116" s="408"/>
      <c r="U116" s="427">
        <v>57.72</v>
      </c>
      <c r="V116" s="428"/>
      <c r="W116" s="429"/>
      <c r="X116" s="178">
        <v>57.72</v>
      </c>
      <c r="Y116" s="175" t="str">
        <f t="shared" si="1"/>
        <v>041001</v>
      </c>
    </row>
    <row r="117" spans="1:25" ht="9.6" customHeight="1" x14ac:dyDescent="0.2">
      <c r="A117" s="401" t="s">
        <v>2163</v>
      </c>
      <c r="B117" s="402"/>
      <c r="C117" s="401" t="s">
        <v>195</v>
      </c>
      <c r="D117" s="403"/>
      <c r="E117" s="403"/>
      <c r="F117" s="403"/>
      <c r="G117" s="403"/>
      <c r="H117" s="403"/>
      <c r="I117" s="403"/>
      <c r="J117" s="403"/>
      <c r="K117" s="403"/>
      <c r="L117" s="403"/>
      <c r="M117" s="403"/>
      <c r="N117" s="403"/>
      <c r="O117" s="402"/>
      <c r="P117" s="404" t="s">
        <v>1965</v>
      </c>
      <c r="Q117" s="405"/>
      <c r="R117" s="406">
        <v>0</v>
      </c>
      <c r="S117" s="407"/>
      <c r="T117" s="408"/>
      <c r="U117" s="406">
        <v>7.88</v>
      </c>
      <c r="V117" s="407"/>
      <c r="W117" s="408"/>
      <c r="X117" s="177">
        <v>7.88</v>
      </c>
      <c r="Y117" s="175" t="str">
        <f t="shared" si="1"/>
        <v>041002</v>
      </c>
    </row>
    <row r="118" spans="1:25" ht="9.6" customHeight="1" x14ac:dyDescent="0.2">
      <c r="A118" s="401" t="s">
        <v>2164</v>
      </c>
      <c r="B118" s="402"/>
      <c r="C118" s="401" t="s">
        <v>197</v>
      </c>
      <c r="D118" s="403"/>
      <c r="E118" s="403"/>
      <c r="F118" s="403"/>
      <c r="G118" s="403"/>
      <c r="H118" s="403"/>
      <c r="I118" s="403"/>
      <c r="J118" s="403"/>
      <c r="K118" s="403"/>
      <c r="L118" s="403"/>
      <c r="M118" s="403"/>
      <c r="N118" s="403"/>
      <c r="O118" s="402"/>
      <c r="P118" s="404" t="s">
        <v>2021</v>
      </c>
      <c r="Q118" s="405"/>
      <c r="R118" s="406">
        <v>0</v>
      </c>
      <c r="S118" s="407"/>
      <c r="T118" s="408"/>
      <c r="U118" s="427">
        <v>39.4</v>
      </c>
      <c r="V118" s="428"/>
      <c r="W118" s="429"/>
      <c r="X118" s="178">
        <v>39.4</v>
      </c>
      <c r="Y118" s="175" t="str">
        <f t="shared" si="1"/>
        <v>041003</v>
      </c>
    </row>
    <row r="119" spans="1:25" ht="9.6" customHeight="1" x14ac:dyDescent="0.2">
      <c r="A119" s="401" t="s">
        <v>2165</v>
      </c>
      <c r="B119" s="402"/>
      <c r="C119" s="401" t="s">
        <v>198</v>
      </c>
      <c r="D119" s="403"/>
      <c r="E119" s="403"/>
      <c r="F119" s="403"/>
      <c r="G119" s="403"/>
      <c r="H119" s="403"/>
      <c r="I119" s="403"/>
      <c r="J119" s="403"/>
      <c r="K119" s="403"/>
      <c r="L119" s="403"/>
      <c r="M119" s="403"/>
      <c r="N119" s="403"/>
      <c r="O119" s="402"/>
      <c r="P119" s="404" t="s">
        <v>2021</v>
      </c>
      <c r="Q119" s="405"/>
      <c r="R119" s="406">
        <v>2.41</v>
      </c>
      <c r="S119" s="407"/>
      <c r="T119" s="408"/>
      <c r="U119" s="406">
        <v>0</v>
      </c>
      <c r="V119" s="407"/>
      <c r="W119" s="408"/>
      <c r="X119" s="177">
        <v>2.41</v>
      </c>
      <c r="Y119" s="175" t="str">
        <f t="shared" si="1"/>
        <v>041004</v>
      </c>
    </row>
    <row r="120" spans="1:25" ht="9.6" customHeight="1" x14ac:dyDescent="0.2">
      <c r="A120" s="401" t="s">
        <v>2166</v>
      </c>
      <c r="B120" s="402"/>
      <c r="C120" s="401" t="s">
        <v>199</v>
      </c>
      <c r="D120" s="403"/>
      <c r="E120" s="403"/>
      <c r="F120" s="403"/>
      <c r="G120" s="403"/>
      <c r="H120" s="403"/>
      <c r="I120" s="403"/>
      <c r="J120" s="403"/>
      <c r="K120" s="403"/>
      <c r="L120" s="403"/>
      <c r="M120" s="403"/>
      <c r="N120" s="403"/>
      <c r="O120" s="402"/>
      <c r="P120" s="404" t="s">
        <v>2021</v>
      </c>
      <c r="Q120" s="405"/>
      <c r="R120" s="406">
        <v>1.55</v>
      </c>
      <c r="S120" s="407"/>
      <c r="T120" s="408"/>
      <c r="U120" s="406">
        <v>0</v>
      </c>
      <c r="V120" s="407"/>
      <c r="W120" s="408"/>
      <c r="X120" s="177">
        <v>1.55</v>
      </c>
      <c r="Y120" s="175" t="str">
        <f t="shared" si="1"/>
        <v>041005</v>
      </c>
    </row>
    <row r="121" spans="1:25" ht="9.6" customHeight="1" x14ac:dyDescent="0.2">
      <c r="A121" s="401" t="s">
        <v>2167</v>
      </c>
      <c r="B121" s="402"/>
      <c r="C121" s="401" t="s">
        <v>100</v>
      </c>
      <c r="D121" s="403"/>
      <c r="E121" s="403"/>
      <c r="F121" s="403"/>
      <c r="G121" s="403"/>
      <c r="H121" s="403"/>
      <c r="I121" s="403"/>
      <c r="J121" s="403"/>
      <c r="K121" s="403"/>
      <c r="L121" s="403"/>
      <c r="M121" s="403"/>
      <c r="N121" s="403"/>
      <c r="O121" s="402"/>
      <c r="P121" s="404" t="s">
        <v>2168</v>
      </c>
      <c r="Q121" s="405"/>
      <c r="R121" s="406">
        <v>3</v>
      </c>
      <c r="S121" s="407"/>
      <c r="T121" s="408"/>
      <c r="U121" s="406">
        <v>0</v>
      </c>
      <c r="V121" s="407"/>
      <c r="W121" s="408"/>
      <c r="X121" s="177">
        <v>3</v>
      </c>
      <c r="Y121" s="175" t="str">
        <f t="shared" si="1"/>
        <v>041006</v>
      </c>
    </row>
    <row r="122" spans="1:25" ht="9.6" customHeight="1" x14ac:dyDescent="0.2">
      <c r="A122" s="401" t="s">
        <v>2169</v>
      </c>
      <c r="B122" s="402"/>
      <c r="C122" s="401" t="s">
        <v>201</v>
      </c>
      <c r="D122" s="403"/>
      <c r="E122" s="403"/>
      <c r="F122" s="403"/>
      <c r="G122" s="403"/>
      <c r="H122" s="403"/>
      <c r="I122" s="403"/>
      <c r="J122" s="403"/>
      <c r="K122" s="403"/>
      <c r="L122" s="403"/>
      <c r="M122" s="403"/>
      <c r="N122" s="403"/>
      <c r="O122" s="402"/>
      <c r="P122" s="404" t="s">
        <v>1965</v>
      </c>
      <c r="Q122" s="405"/>
      <c r="R122" s="406">
        <v>0.43</v>
      </c>
      <c r="S122" s="407"/>
      <c r="T122" s="408"/>
      <c r="U122" s="406">
        <v>0</v>
      </c>
      <c r="V122" s="407"/>
      <c r="W122" s="408"/>
      <c r="X122" s="177">
        <v>0.43</v>
      </c>
      <c r="Y122" s="175" t="str">
        <f t="shared" si="1"/>
        <v>041007</v>
      </c>
    </row>
    <row r="123" spans="1:25" ht="9.6" customHeight="1" x14ac:dyDescent="0.2">
      <c r="A123" s="401" t="s">
        <v>2170</v>
      </c>
      <c r="B123" s="402"/>
      <c r="C123" s="401" t="s">
        <v>202</v>
      </c>
      <c r="D123" s="403"/>
      <c r="E123" s="403"/>
      <c r="F123" s="403"/>
      <c r="G123" s="403"/>
      <c r="H123" s="403"/>
      <c r="I123" s="403"/>
      <c r="J123" s="403"/>
      <c r="K123" s="403"/>
      <c r="L123" s="403"/>
      <c r="M123" s="403"/>
      <c r="N123" s="403"/>
      <c r="O123" s="402"/>
      <c r="P123" s="404" t="s">
        <v>2021</v>
      </c>
      <c r="Q123" s="405"/>
      <c r="R123" s="406">
        <v>5.83</v>
      </c>
      <c r="S123" s="407"/>
      <c r="T123" s="408"/>
      <c r="U123" s="406">
        <v>0</v>
      </c>
      <c r="V123" s="407"/>
      <c r="W123" s="408"/>
      <c r="X123" s="177">
        <v>5.83</v>
      </c>
      <c r="Y123" s="175" t="str">
        <f t="shared" si="1"/>
        <v>041008</v>
      </c>
    </row>
    <row r="124" spans="1:25" ht="9.6" customHeight="1" x14ac:dyDescent="0.2">
      <c r="A124" s="401" t="s">
        <v>2171</v>
      </c>
      <c r="B124" s="402"/>
      <c r="C124" s="401" t="s">
        <v>203</v>
      </c>
      <c r="D124" s="403"/>
      <c r="E124" s="403"/>
      <c r="F124" s="403"/>
      <c r="G124" s="403"/>
      <c r="H124" s="403"/>
      <c r="I124" s="403"/>
      <c r="J124" s="403"/>
      <c r="K124" s="403"/>
      <c r="L124" s="403"/>
      <c r="M124" s="403"/>
      <c r="N124" s="403"/>
      <c r="O124" s="402"/>
      <c r="P124" s="404" t="s">
        <v>2021</v>
      </c>
      <c r="Q124" s="405"/>
      <c r="R124" s="406">
        <v>2.41</v>
      </c>
      <c r="S124" s="407"/>
      <c r="T124" s="408"/>
      <c r="U124" s="406">
        <v>0</v>
      </c>
      <c r="V124" s="407"/>
      <c r="W124" s="408"/>
      <c r="X124" s="177">
        <v>2.41</v>
      </c>
      <c r="Y124" s="175" t="str">
        <f t="shared" si="1"/>
        <v>041009</v>
      </c>
    </row>
    <row r="125" spans="1:25" ht="9.6" customHeight="1" x14ac:dyDescent="0.2">
      <c r="A125" s="401" t="s">
        <v>2172</v>
      </c>
      <c r="B125" s="402"/>
      <c r="C125" s="401" t="s">
        <v>204</v>
      </c>
      <c r="D125" s="403"/>
      <c r="E125" s="403"/>
      <c r="F125" s="403"/>
      <c r="G125" s="403"/>
      <c r="H125" s="403"/>
      <c r="I125" s="403"/>
      <c r="J125" s="403"/>
      <c r="K125" s="403"/>
      <c r="L125" s="403"/>
      <c r="M125" s="403"/>
      <c r="N125" s="403"/>
      <c r="O125" s="402"/>
      <c r="P125" s="404" t="s">
        <v>2021</v>
      </c>
      <c r="Q125" s="405"/>
      <c r="R125" s="406">
        <v>1.55</v>
      </c>
      <c r="S125" s="407"/>
      <c r="T125" s="408"/>
      <c r="U125" s="406">
        <v>0</v>
      </c>
      <c r="V125" s="407"/>
      <c r="W125" s="408"/>
      <c r="X125" s="177">
        <v>1.55</v>
      </c>
      <c r="Y125" s="175" t="str">
        <f t="shared" si="1"/>
        <v>041010</v>
      </c>
    </row>
    <row r="126" spans="1:25" ht="19.350000000000001" customHeight="1" x14ac:dyDescent="0.2">
      <c r="A126" s="401" t="s">
        <v>2173</v>
      </c>
      <c r="B126" s="402"/>
      <c r="C126" s="401" t="s">
        <v>2174</v>
      </c>
      <c r="D126" s="403"/>
      <c r="E126" s="403"/>
      <c r="F126" s="403"/>
      <c r="G126" s="403"/>
      <c r="H126" s="403"/>
      <c r="I126" s="403"/>
      <c r="J126" s="403"/>
      <c r="K126" s="403"/>
      <c r="L126" s="403"/>
      <c r="M126" s="403"/>
      <c r="N126" s="403"/>
      <c r="O126" s="402"/>
      <c r="P126" s="404" t="s">
        <v>2021</v>
      </c>
      <c r="Q126" s="405"/>
      <c r="R126" s="406">
        <v>2.08</v>
      </c>
      <c r="S126" s="407"/>
      <c r="T126" s="408"/>
      <c r="U126" s="406">
        <v>5.85</v>
      </c>
      <c r="V126" s="407"/>
      <c r="W126" s="408"/>
      <c r="X126" s="177">
        <v>7.93</v>
      </c>
      <c r="Y126" s="175" t="str">
        <f t="shared" si="1"/>
        <v>041013</v>
      </c>
    </row>
    <row r="127" spans="1:25" ht="19.350000000000001" customHeight="1" x14ac:dyDescent="0.2">
      <c r="A127" s="401" t="s">
        <v>2175</v>
      </c>
      <c r="B127" s="402"/>
      <c r="C127" s="401" t="s">
        <v>2176</v>
      </c>
      <c r="D127" s="403"/>
      <c r="E127" s="403"/>
      <c r="F127" s="403"/>
      <c r="G127" s="403"/>
      <c r="H127" s="403"/>
      <c r="I127" s="403"/>
      <c r="J127" s="403"/>
      <c r="K127" s="403"/>
      <c r="L127" s="403"/>
      <c r="M127" s="403"/>
      <c r="N127" s="403"/>
      <c r="O127" s="402"/>
      <c r="P127" s="404" t="s">
        <v>1965</v>
      </c>
      <c r="Q127" s="405"/>
      <c r="R127" s="406">
        <v>0</v>
      </c>
      <c r="S127" s="407"/>
      <c r="T127" s="408"/>
      <c r="U127" s="406">
        <v>3.63</v>
      </c>
      <c r="V127" s="407"/>
      <c r="W127" s="408"/>
      <c r="X127" s="177">
        <v>3.63</v>
      </c>
      <c r="Y127" s="175" t="str">
        <f t="shared" si="1"/>
        <v>041140</v>
      </c>
    </row>
    <row r="128" spans="1:25" ht="9.6" customHeight="1" x14ac:dyDescent="0.2">
      <c r="A128" s="401" t="s">
        <v>2177</v>
      </c>
      <c r="B128" s="402"/>
      <c r="C128" s="401" t="s">
        <v>93</v>
      </c>
      <c r="D128" s="403"/>
      <c r="E128" s="403"/>
      <c r="F128" s="403"/>
      <c r="G128" s="403"/>
      <c r="H128" s="403"/>
      <c r="I128" s="403"/>
      <c r="J128" s="403"/>
      <c r="K128" s="403"/>
      <c r="L128" s="403"/>
      <c r="M128" s="403"/>
      <c r="N128" s="403"/>
      <c r="O128" s="402"/>
      <c r="P128" s="404" t="s">
        <v>2021</v>
      </c>
      <c r="Q128" s="405"/>
      <c r="R128" s="427">
        <v>17.260000000000002</v>
      </c>
      <c r="S128" s="428"/>
      <c r="T128" s="429"/>
      <c r="U128" s="406">
        <v>0</v>
      </c>
      <c r="V128" s="407"/>
      <c r="W128" s="408"/>
      <c r="X128" s="178">
        <v>17.260000000000002</v>
      </c>
      <c r="Y128" s="175" t="str">
        <f t="shared" si="1"/>
        <v>041146</v>
      </c>
    </row>
    <row r="129" spans="1:25" ht="9.6" customHeight="1" x14ac:dyDescent="0.2">
      <c r="A129" s="401" t="s">
        <v>2178</v>
      </c>
      <c r="B129" s="402"/>
      <c r="C129" s="401" t="s">
        <v>2179</v>
      </c>
      <c r="D129" s="403"/>
      <c r="E129" s="403"/>
      <c r="F129" s="403"/>
      <c r="G129" s="403"/>
      <c r="H129" s="403"/>
      <c r="I129" s="403"/>
      <c r="J129" s="403"/>
      <c r="K129" s="403"/>
      <c r="L129" s="403"/>
      <c r="M129" s="403"/>
      <c r="N129" s="403"/>
      <c r="O129" s="402"/>
      <c r="P129" s="404" t="s">
        <v>2021</v>
      </c>
      <c r="Q129" s="405"/>
      <c r="R129" s="427">
        <v>97.57</v>
      </c>
      <c r="S129" s="428"/>
      <c r="T129" s="429"/>
      <c r="U129" s="427">
        <v>93.66</v>
      </c>
      <c r="V129" s="428"/>
      <c r="W129" s="429"/>
      <c r="X129" s="179">
        <v>191.23</v>
      </c>
      <c r="Y129" s="175" t="str">
        <f t="shared" si="1"/>
        <v>041160</v>
      </c>
    </row>
    <row r="130" spans="1:25" ht="9.6" customHeight="1" x14ac:dyDescent="0.2">
      <c r="A130" s="409" t="s">
        <v>2180</v>
      </c>
      <c r="B130" s="410"/>
      <c r="C130" s="409" t="s">
        <v>1813</v>
      </c>
      <c r="D130" s="411"/>
      <c r="E130" s="411"/>
      <c r="F130" s="411"/>
      <c r="G130" s="411"/>
      <c r="H130" s="411"/>
      <c r="I130" s="411"/>
      <c r="J130" s="411"/>
      <c r="K130" s="411"/>
      <c r="L130" s="411"/>
      <c r="M130" s="411"/>
      <c r="N130" s="411"/>
      <c r="O130" s="411"/>
      <c r="P130" s="411"/>
      <c r="Q130" s="411"/>
      <c r="R130" s="411"/>
      <c r="S130" s="411"/>
      <c r="T130" s="411"/>
      <c r="U130" s="411"/>
      <c r="V130" s="411"/>
      <c r="W130" s="411"/>
      <c r="X130" s="410"/>
      <c r="Y130" s="175" t="str">
        <f t="shared" si="1"/>
        <v>167</v>
      </c>
    </row>
    <row r="131" spans="1:25" ht="9.6" customHeight="1" x14ac:dyDescent="0.2">
      <c r="A131" s="401" t="s">
        <v>2181</v>
      </c>
      <c r="B131" s="402"/>
      <c r="C131" s="401" t="s">
        <v>2182</v>
      </c>
      <c r="D131" s="403"/>
      <c r="E131" s="403"/>
      <c r="F131" s="403"/>
      <c r="G131" s="403"/>
      <c r="H131" s="403"/>
      <c r="I131" s="403"/>
      <c r="J131" s="403"/>
      <c r="K131" s="403"/>
      <c r="L131" s="403"/>
      <c r="M131" s="403"/>
      <c r="N131" s="403"/>
      <c r="O131" s="402"/>
      <c r="P131" s="404"/>
      <c r="Q131" s="405"/>
      <c r="R131" s="406">
        <v>0</v>
      </c>
      <c r="S131" s="407"/>
      <c r="T131" s="408"/>
      <c r="U131" s="406">
        <v>0</v>
      </c>
      <c r="V131" s="407"/>
      <c r="W131" s="408"/>
      <c r="X131" s="177">
        <v>0</v>
      </c>
      <c r="Y131" s="175" t="str">
        <f t="shared" si="1"/>
        <v>050000</v>
      </c>
    </row>
    <row r="132" spans="1:25" ht="9.6" customHeight="1" x14ac:dyDescent="0.2">
      <c r="A132" s="401" t="s">
        <v>2183</v>
      </c>
      <c r="B132" s="402"/>
      <c r="C132" s="401" t="s">
        <v>207</v>
      </c>
      <c r="D132" s="403"/>
      <c r="E132" s="403"/>
      <c r="F132" s="403"/>
      <c r="G132" s="403"/>
      <c r="H132" s="403"/>
      <c r="I132" s="403"/>
      <c r="J132" s="403"/>
      <c r="K132" s="403"/>
      <c r="L132" s="403"/>
      <c r="M132" s="403"/>
      <c r="N132" s="403"/>
      <c r="O132" s="402"/>
      <c r="P132" s="404" t="s">
        <v>2036</v>
      </c>
      <c r="Q132" s="405"/>
      <c r="R132" s="430">
        <v>112.17</v>
      </c>
      <c r="S132" s="431"/>
      <c r="T132" s="432"/>
      <c r="U132" s="406">
        <v>0</v>
      </c>
      <c r="V132" s="407"/>
      <c r="W132" s="408"/>
      <c r="X132" s="179">
        <v>112.17</v>
      </c>
      <c r="Y132" s="175" t="str">
        <f t="shared" si="1"/>
        <v>050101</v>
      </c>
    </row>
    <row r="133" spans="1:25" ht="9.6" customHeight="1" x14ac:dyDescent="0.2">
      <c r="A133" s="401" t="s">
        <v>2184</v>
      </c>
      <c r="B133" s="402"/>
      <c r="C133" s="401" t="s">
        <v>208</v>
      </c>
      <c r="D133" s="403"/>
      <c r="E133" s="403"/>
      <c r="F133" s="403"/>
      <c r="G133" s="403"/>
      <c r="H133" s="403"/>
      <c r="I133" s="403"/>
      <c r="J133" s="403"/>
      <c r="K133" s="403"/>
      <c r="L133" s="403"/>
      <c r="M133" s="403"/>
      <c r="N133" s="403"/>
      <c r="O133" s="402"/>
      <c r="P133" s="404" t="s">
        <v>2185</v>
      </c>
      <c r="Q133" s="405"/>
      <c r="R133" s="406">
        <v>6.4</v>
      </c>
      <c r="S133" s="407"/>
      <c r="T133" s="408"/>
      <c r="U133" s="406">
        <v>0</v>
      </c>
      <c r="V133" s="407"/>
      <c r="W133" s="408"/>
      <c r="X133" s="177">
        <v>6.4</v>
      </c>
      <c r="Y133" s="175" t="str">
        <f t="shared" si="1"/>
        <v>050102</v>
      </c>
    </row>
    <row r="134" spans="1:25" ht="9.6" customHeight="1" x14ac:dyDescent="0.2">
      <c r="A134" s="401" t="s">
        <v>2186</v>
      </c>
      <c r="B134" s="402"/>
      <c r="C134" s="401" t="s">
        <v>209</v>
      </c>
      <c r="D134" s="403"/>
      <c r="E134" s="403"/>
      <c r="F134" s="403"/>
      <c r="G134" s="403"/>
      <c r="H134" s="403"/>
      <c r="I134" s="403"/>
      <c r="J134" s="403"/>
      <c r="K134" s="403"/>
      <c r="L134" s="403"/>
      <c r="M134" s="403"/>
      <c r="N134" s="403"/>
      <c r="O134" s="402"/>
      <c r="P134" s="404" t="s">
        <v>2036</v>
      </c>
      <c r="Q134" s="405"/>
      <c r="R134" s="427">
        <v>82.11</v>
      </c>
      <c r="S134" s="428"/>
      <c r="T134" s="429"/>
      <c r="U134" s="406">
        <v>0</v>
      </c>
      <c r="V134" s="407"/>
      <c r="W134" s="408"/>
      <c r="X134" s="178">
        <v>82.11</v>
      </c>
      <c r="Y134" s="175" t="str">
        <f t="shared" si="1"/>
        <v>050103</v>
      </c>
    </row>
    <row r="135" spans="1:25" ht="9.6" customHeight="1" x14ac:dyDescent="0.2">
      <c r="A135" s="401" t="s">
        <v>2187</v>
      </c>
      <c r="B135" s="402"/>
      <c r="C135" s="401" t="s">
        <v>210</v>
      </c>
      <c r="D135" s="403"/>
      <c r="E135" s="403"/>
      <c r="F135" s="403"/>
      <c r="G135" s="403"/>
      <c r="H135" s="403"/>
      <c r="I135" s="403"/>
      <c r="J135" s="403"/>
      <c r="K135" s="403"/>
      <c r="L135" s="403"/>
      <c r="M135" s="403"/>
      <c r="N135" s="403"/>
      <c r="O135" s="402"/>
      <c r="P135" s="404" t="s">
        <v>2021</v>
      </c>
      <c r="Q135" s="405"/>
      <c r="R135" s="430">
        <v>560.86</v>
      </c>
      <c r="S135" s="431"/>
      <c r="T135" s="432"/>
      <c r="U135" s="430">
        <v>381.16</v>
      </c>
      <c r="V135" s="431"/>
      <c r="W135" s="432"/>
      <c r="X135" s="179">
        <v>942.02</v>
      </c>
      <c r="Y135" s="175" t="str">
        <f t="shared" si="1"/>
        <v>050201</v>
      </c>
    </row>
    <row r="136" spans="1:25" ht="9.6" customHeight="1" x14ac:dyDescent="0.2">
      <c r="A136" s="401" t="s">
        <v>2188</v>
      </c>
      <c r="B136" s="402"/>
      <c r="C136" s="401" t="s">
        <v>211</v>
      </c>
      <c r="D136" s="403"/>
      <c r="E136" s="403"/>
      <c r="F136" s="403"/>
      <c r="G136" s="403"/>
      <c r="H136" s="403"/>
      <c r="I136" s="403"/>
      <c r="J136" s="403"/>
      <c r="K136" s="403"/>
      <c r="L136" s="403"/>
      <c r="M136" s="403"/>
      <c r="N136" s="403"/>
      <c r="O136" s="402"/>
      <c r="P136" s="404" t="s">
        <v>2021</v>
      </c>
      <c r="Q136" s="405"/>
      <c r="R136" s="430">
        <v>300.14999999999998</v>
      </c>
      <c r="S136" s="431"/>
      <c r="T136" s="432"/>
      <c r="U136" s="430">
        <v>341.4</v>
      </c>
      <c r="V136" s="431"/>
      <c r="W136" s="432"/>
      <c r="X136" s="179">
        <v>641.54999999999995</v>
      </c>
      <c r="Y136" s="175" t="str">
        <f t="shared" si="1"/>
        <v>050204</v>
      </c>
    </row>
    <row r="137" spans="1:25" ht="9.6" customHeight="1" x14ac:dyDescent="0.2">
      <c r="A137" s="401" t="s">
        <v>2189</v>
      </c>
      <c r="B137" s="402"/>
      <c r="C137" s="401" t="s">
        <v>351</v>
      </c>
      <c r="D137" s="403"/>
      <c r="E137" s="403"/>
      <c r="F137" s="403"/>
      <c r="G137" s="403"/>
      <c r="H137" s="403"/>
      <c r="I137" s="403"/>
      <c r="J137" s="403"/>
      <c r="K137" s="403"/>
      <c r="L137" s="403"/>
      <c r="M137" s="403"/>
      <c r="N137" s="403"/>
      <c r="O137" s="402"/>
      <c r="P137" s="404" t="s">
        <v>2001</v>
      </c>
      <c r="Q137" s="405"/>
      <c r="R137" s="433">
        <v>1697.48</v>
      </c>
      <c r="S137" s="434"/>
      <c r="T137" s="435"/>
      <c r="U137" s="406">
        <v>0</v>
      </c>
      <c r="V137" s="407"/>
      <c r="W137" s="408"/>
      <c r="X137" s="180">
        <v>1697.48</v>
      </c>
      <c r="Y137" s="175" t="str">
        <f t="shared" ref="Y137:Y200" si="2">TRIM($A137)</f>
        <v>050250</v>
      </c>
    </row>
    <row r="138" spans="1:25" ht="9.6" customHeight="1" x14ac:dyDescent="0.2">
      <c r="A138" s="401" t="s">
        <v>2190</v>
      </c>
      <c r="B138" s="402"/>
      <c r="C138" s="401" t="s">
        <v>352</v>
      </c>
      <c r="D138" s="403"/>
      <c r="E138" s="403"/>
      <c r="F138" s="403"/>
      <c r="G138" s="403"/>
      <c r="H138" s="403"/>
      <c r="I138" s="403"/>
      <c r="J138" s="403"/>
      <c r="K138" s="403"/>
      <c r="L138" s="403"/>
      <c r="M138" s="403"/>
      <c r="N138" s="403"/>
      <c r="O138" s="402"/>
      <c r="P138" s="404" t="s">
        <v>2001</v>
      </c>
      <c r="Q138" s="405"/>
      <c r="R138" s="427">
        <v>16.75</v>
      </c>
      <c r="S138" s="428"/>
      <c r="T138" s="429"/>
      <c r="U138" s="406">
        <v>0</v>
      </c>
      <c r="V138" s="407"/>
      <c r="W138" s="408"/>
      <c r="X138" s="178">
        <v>16.75</v>
      </c>
      <c r="Y138" s="175" t="str">
        <f t="shared" si="2"/>
        <v>050251</v>
      </c>
    </row>
    <row r="139" spans="1:25" ht="19.350000000000001" customHeight="1" x14ac:dyDescent="0.2">
      <c r="A139" s="401" t="s">
        <v>2191</v>
      </c>
      <c r="B139" s="402"/>
      <c r="C139" s="401" t="s">
        <v>2192</v>
      </c>
      <c r="D139" s="403"/>
      <c r="E139" s="403"/>
      <c r="F139" s="403"/>
      <c r="G139" s="403"/>
      <c r="H139" s="403"/>
      <c r="I139" s="403"/>
      <c r="J139" s="403"/>
      <c r="K139" s="403"/>
      <c r="L139" s="403"/>
      <c r="M139" s="403"/>
      <c r="N139" s="403"/>
      <c r="O139" s="402"/>
      <c r="P139" s="404" t="s">
        <v>2036</v>
      </c>
      <c r="Q139" s="405"/>
      <c r="R139" s="427">
        <v>29.99</v>
      </c>
      <c r="S139" s="428"/>
      <c r="T139" s="429"/>
      <c r="U139" s="427">
        <v>36.04</v>
      </c>
      <c r="V139" s="428"/>
      <c r="W139" s="429"/>
      <c r="X139" s="178">
        <v>66.03</v>
      </c>
      <c r="Y139" s="175" t="str">
        <f t="shared" si="2"/>
        <v>050303</v>
      </c>
    </row>
    <row r="140" spans="1:25" ht="19.350000000000001" customHeight="1" x14ac:dyDescent="0.2">
      <c r="A140" s="401" t="s">
        <v>2193</v>
      </c>
      <c r="B140" s="402"/>
      <c r="C140" s="401" t="s">
        <v>2194</v>
      </c>
      <c r="D140" s="403"/>
      <c r="E140" s="403"/>
      <c r="F140" s="403"/>
      <c r="G140" s="403"/>
      <c r="H140" s="403"/>
      <c r="I140" s="403"/>
      <c r="J140" s="403"/>
      <c r="K140" s="403"/>
      <c r="L140" s="403"/>
      <c r="M140" s="403"/>
      <c r="N140" s="403"/>
      <c r="O140" s="402"/>
      <c r="P140" s="404" t="s">
        <v>2036</v>
      </c>
      <c r="Q140" s="405"/>
      <c r="R140" s="427">
        <v>43.24</v>
      </c>
      <c r="S140" s="428"/>
      <c r="T140" s="429"/>
      <c r="U140" s="427">
        <v>51.92</v>
      </c>
      <c r="V140" s="428"/>
      <c r="W140" s="429"/>
      <c r="X140" s="178">
        <v>95.16</v>
      </c>
      <c r="Y140" s="175" t="str">
        <f t="shared" si="2"/>
        <v>050304</v>
      </c>
    </row>
    <row r="141" spans="1:25" ht="19.350000000000001" customHeight="1" x14ac:dyDescent="0.2">
      <c r="A141" s="401" t="s">
        <v>2195</v>
      </c>
      <c r="B141" s="402"/>
      <c r="C141" s="401" t="s">
        <v>2196</v>
      </c>
      <c r="D141" s="403"/>
      <c r="E141" s="403"/>
      <c r="F141" s="403"/>
      <c r="G141" s="403"/>
      <c r="H141" s="403"/>
      <c r="I141" s="403"/>
      <c r="J141" s="403"/>
      <c r="K141" s="403"/>
      <c r="L141" s="403"/>
      <c r="M141" s="403"/>
      <c r="N141" s="403"/>
      <c r="O141" s="402"/>
      <c r="P141" s="404" t="s">
        <v>2081</v>
      </c>
      <c r="Q141" s="405"/>
      <c r="R141" s="427">
        <v>11.07</v>
      </c>
      <c r="S141" s="428"/>
      <c r="T141" s="429"/>
      <c r="U141" s="406">
        <v>7.15</v>
      </c>
      <c r="V141" s="407"/>
      <c r="W141" s="408"/>
      <c r="X141" s="178">
        <v>18.22</v>
      </c>
      <c r="Y141" s="175" t="str">
        <f t="shared" si="2"/>
        <v>050401</v>
      </c>
    </row>
    <row r="142" spans="1:25" ht="19.350000000000001" customHeight="1" x14ac:dyDescent="0.2">
      <c r="A142" s="401" t="s">
        <v>2197</v>
      </c>
      <c r="B142" s="402"/>
      <c r="C142" s="401" t="s">
        <v>2198</v>
      </c>
      <c r="D142" s="403"/>
      <c r="E142" s="403"/>
      <c r="F142" s="403"/>
      <c r="G142" s="403"/>
      <c r="H142" s="403"/>
      <c r="I142" s="403"/>
      <c r="J142" s="403"/>
      <c r="K142" s="403"/>
      <c r="L142" s="403"/>
      <c r="M142" s="403"/>
      <c r="N142" s="403"/>
      <c r="O142" s="402"/>
      <c r="P142" s="404" t="s">
        <v>2081</v>
      </c>
      <c r="Q142" s="405"/>
      <c r="R142" s="427">
        <v>17.489999999999998</v>
      </c>
      <c r="S142" s="428"/>
      <c r="T142" s="429"/>
      <c r="U142" s="427">
        <v>11.44</v>
      </c>
      <c r="V142" s="428"/>
      <c r="W142" s="429"/>
      <c r="X142" s="178">
        <v>28.93</v>
      </c>
      <c r="Y142" s="175" t="str">
        <f t="shared" si="2"/>
        <v>050402</v>
      </c>
    </row>
    <row r="143" spans="1:25" ht="9.6" customHeight="1" x14ac:dyDescent="0.2">
      <c r="A143" s="401" t="s">
        <v>2199</v>
      </c>
      <c r="B143" s="402"/>
      <c r="C143" s="401" t="s">
        <v>212</v>
      </c>
      <c r="D143" s="403"/>
      <c r="E143" s="403"/>
      <c r="F143" s="403"/>
      <c r="G143" s="403"/>
      <c r="H143" s="403"/>
      <c r="I143" s="403"/>
      <c r="J143" s="403"/>
      <c r="K143" s="403"/>
      <c r="L143" s="403"/>
      <c r="M143" s="403"/>
      <c r="N143" s="403"/>
      <c r="O143" s="402"/>
      <c r="P143" s="404" t="s">
        <v>2021</v>
      </c>
      <c r="Q143" s="405"/>
      <c r="R143" s="430">
        <v>163.26</v>
      </c>
      <c r="S143" s="431"/>
      <c r="T143" s="432"/>
      <c r="U143" s="427">
        <v>60.08</v>
      </c>
      <c r="V143" s="428"/>
      <c r="W143" s="429"/>
      <c r="X143" s="179">
        <v>223.34</v>
      </c>
      <c r="Y143" s="175" t="str">
        <f t="shared" si="2"/>
        <v>050620</v>
      </c>
    </row>
    <row r="144" spans="1:25" ht="9.6" customHeight="1" x14ac:dyDescent="0.2">
      <c r="A144" s="401" t="s">
        <v>2200</v>
      </c>
      <c r="B144" s="402"/>
      <c r="C144" s="401" t="s">
        <v>214</v>
      </c>
      <c r="D144" s="403"/>
      <c r="E144" s="403"/>
      <c r="F144" s="403"/>
      <c r="G144" s="403"/>
      <c r="H144" s="403"/>
      <c r="I144" s="403"/>
      <c r="J144" s="403"/>
      <c r="K144" s="403"/>
      <c r="L144" s="403"/>
      <c r="M144" s="403"/>
      <c r="N144" s="403"/>
      <c r="O144" s="402"/>
      <c r="P144" s="404" t="s">
        <v>2021</v>
      </c>
      <c r="Q144" s="405"/>
      <c r="R144" s="406">
        <v>0</v>
      </c>
      <c r="S144" s="407"/>
      <c r="T144" s="408"/>
      <c r="U144" s="427">
        <v>64</v>
      </c>
      <c r="V144" s="428"/>
      <c r="W144" s="429"/>
      <c r="X144" s="178">
        <v>64</v>
      </c>
      <c r="Y144" s="175" t="str">
        <f t="shared" si="2"/>
        <v>050901</v>
      </c>
    </row>
    <row r="145" spans="1:25" ht="9.6" customHeight="1" x14ac:dyDescent="0.2">
      <c r="A145" s="401" t="s">
        <v>2201</v>
      </c>
      <c r="B145" s="402"/>
      <c r="C145" s="401" t="s">
        <v>215</v>
      </c>
      <c r="D145" s="403"/>
      <c r="E145" s="403"/>
      <c r="F145" s="403"/>
      <c r="G145" s="403"/>
      <c r="H145" s="403"/>
      <c r="I145" s="403"/>
      <c r="J145" s="403"/>
      <c r="K145" s="403"/>
      <c r="L145" s="403"/>
      <c r="M145" s="403"/>
      <c r="N145" s="403"/>
      <c r="O145" s="402"/>
      <c r="P145" s="404" t="s">
        <v>1965</v>
      </c>
      <c r="Q145" s="405"/>
      <c r="R145" s="406">
        <v>0</v>
      </c>
      <c r="S145" s="407"/>
      <c r="T145" s="408"/>
      <c r="U145" s="406">
        <v>7.88</v>
      </c>
      <c r="V145" s="407"/>
      <c r="W145" s="408"/>
      <c r="X145" s="177">
        <v>7.88</v>
      </c>
      <c r="Y145" s="175" t="str">
        <f t="shared" si="2"/>
        <v>050902</v>
      </c>
    </row>
    <row r="146" spans="1:25" ht="9.6" customHeight="1" x14ac:dyDescent="0.2">
      <c r="A146" s="401" t="s">
        <v>2202</v>
      </c>
      <c r="B146" s="402"/>
      <c r="C146" s="401" t="s">
        <v>216</v>
      </c>
      <c r="D146" s="403"/>
      <c r="E146" s="403"/>
      <c r="F146" s="403"/>
      <c r="G146" s="403"/>
      <c r="H146" s="403"/>
      <c r="I146" s="403"/>
      <c r="J146" s="403"/>
      <c r="K146" s="403"/>
      <c r="L146" s="403"/>
      <c r="M146" s="403"/>
      <c r="N146" s="403"/>
      <c r="O146" s="402"/>
      <c r="P146" s="404" t="s">
        <v>2021</v>
      </c>
      <c r="Q146" s="405"/>
      <c r="R146" s="406">
        <v>0</v>
      </c>
      <c r="S146" s="407"/>
      <c r="T146" s="408"/>
      <c r="U146" s="427">
        <v>33.49</v>
      </c>
      <c r="V146" s="428"/>
      <c r="W146" s="429"/>
      <c r="X146" s="178">
        <v>33.49</v>
      </c>
      <c r="Y146" s="175" t="str">
        <f t="shared" si="2"/>
        <v>050903</v>
      </c>
    </row>
    <row r="147" spans="1:25" ht="9.6" customHeight="1" x14ac:dyDescent="0.2">
      <c r="A147" s="401" t="s">
        <v>2203</v>
      </c>
      <c r="B147" s="402"/>
      <c r="C147" s="401" t="s">
        <v>353</v>
      </c>
      <c r="D147" s="403"/>
      <c r="E147" s="403"/>
      <c r="F147" s="403"/>
      <c r="G147" s="403"/>
      <c r="H147" s="403"/>
      <c r="I147" s="403"/>
      <c r="J147" s="403"/>
      <c r="K147" s="403"/>
      <c r="L147" s="403"/>
      <c r="M147" s="403"/>
      <c r="N147" s="403"/>
      <c r="O147" s="402"/>
      <c r="P147" s="404" t="s">
        <v>2021</v>
      </c>
      <c r="Q147" s="405"/>
      <c r="R147" s="406">
        <v>0.61</v>
      </c>
      <c r="S147" s="407"/>
      <c r="T147" s="408"/>
      <c r="U147" s="406">
        <v>4.7699999999999996</v>
      </c>
      <c r="V147" s="407"/>
      <c r="W147" s="408"/>
      <c r="X147" s="177">
        <v>5.38</v>
      </c>
      <c r="Y147" s="175" t="str">
        <f t="shared" si="2"/>
        <v>050905</v>
      </c>
    </row>
    <row r="148" spans="1:25" ht="9.6" customHeight="1" x14ac:dyDescent="0.2">
      <c r="A148" s="401" t="s">
        <v>2204</v>
      </c>
      <c r="B148" s="402"/>
      <c r="C148" s="401" t="s">
        <v>354</v>
      </c>
      <c r="D148" s="403"/>
      <c r="E148" s="403"/>
      <c r="F148" s="403"/>
      <c r="G148" s="403"/>
      <c r="H148" s="403"/>
      <c r="I148" s="403"/>
      <c r="J148" s="403"/>
      <c r="K148" s="403"/>
      <c r="L148" s="403"/>
      <c r="M148" s="403"/>
      <c r="N148" s="403"/>
      <c r="O148" s="402"/>
      <c r="P148" s="404" t="s">
        <v>1965</v>
      </c>
      <c r="Q148" s="405"/>
      <c r="R148" s="406">
        <v>0.11</v>
      </c>
      <c r="S148" s="407"/>
      <c r="T148" s="408"/>
      <c r="U148" s="406">
        <v>0.48</v>
      </c>
      <c r="V148" s="407"/>
      <c r="W148" s="408"/>
      <c r="X148" s="177">
        <v>0.59</v>
      </c>
      <c r="Y148" s="175" t="str">
        <f t="shared" si="2"/>
        <v>050907</v>
      </c>
    </row>
    <row r="149" spans="1:25" ht="9.6" customHeight="1" x14ac:dyDescent="0.2">
      <c r="A149" s="401" t="s">
        <v>2205</v>
      </c>
      <c r="B149" s="402"/>
      <c r="C149" s="401" t="s">
        <v>355</v>
      </c>
      <c r="D149" s="403"/>
      <c r="E149" s="403"/>
      <c r="F149" s="403"/>
      <c r="G149" s="403"/>
      <c r="H149" s="403"/>
      <c r="I149" s="403"/>
      <c r="J149" s="403"/>
      <c r="K149" s="403"/>
      <c r="L149" s="403"/>
      <c r="M149" s="403"/>
      <c r="N149" s="403"/>
      <c r="O149" s="402"/>
      <c r="P149" s="404" t="s">
        <v>2021</v>
      </c>
      <c r="Q149" s="405"/>
      <c r="R149" s="406">
        <v>0</v>
      </c>
      <c r="S149" s="407"/>
      <c r="T149" s="408"/>
      <c r="U149" s="430">
        <v>335.9</v>
      </c>
      <c r="V149" s="431"/>
      <c r="W149" s="432"/>
      <c r="X149" s="179">
        <v>335.9</v>
      </c>
      <c r="Y149" s="175" t="str">
        <f t="shared" si="2"/>
        <v>051001</v>
      </c>
    </row>
    <row r="150" spans="1:25" ht="9.6" customHeight="1" x14ac:dyDescent="0.2">
      <c r="A150" s="401" t="s">
        <v>2206</v>
      </c>
      <c r="B150" s="402"/>
      <c r="C150" s="401" t="s">
        <v>356</v>
      </c>
      <c r="D150" s="403"/>
      <c r="E150" s="403"/>
      <c r="F150" s="403"/>
      <c r="G150" s="403"/>
      <c r="H150" s="403"/>
      <c r="I150" s="403"/>
      <c r="J150" s="403"/>
      <c r="K150" s="403"/>
      <c r="L150" s="403"/>
      <c r="M150" s="403"/>
      <c r="N150" s="403"/>
      <c r="O150" s="402"/>
      <c r="P150" s="404" t="s">
        <v>2021</v>
      </c>
      <c r="Q150" s="405"/>
      <c r="R150" s="406">
        <v>0</v>
      </c>
      <c r="S150" s="407"/>
      <c r="T150" s="408"/>
      <c r="U150" s="430">
        <v>305.37</v>
      </c>
      <c r="V150" s="431"/>
      <c r="W150" s="432"/>
      <c r="X150" s="179">
        <v>305.37</v>
      </c>
      <c r="Y150" s="175" t="str">
        <f t="shared" si="2"/>
        <v>051002</v>
      </c>
    </row>
    <row r="151" spans="1:25" ht="9.6" customHeight="1" x14ac:dyDescent="0.2">
      <c r="A151" s="401" t="s">
        <v>2207</v>
      </c>
      <c r="B151" s="402"/>
      <c r="C151" s="401" t="s">
        <v>357</v>
      </c>
      <c r="D151" s="403"/>
      <c r="E151" s="403"/>
      <c r="F151" s="403"/>
      <c r="G151" s="403"/>
      <c r="H151" s="403"/>
      <c r="I151" s="403"/>
      <c r="J151" s="403"/>
      <c r="K151" s="403"/>
      <c r="L151" s="403"/>
      <c r="M151" s="403"/>
      <c r="N151" s="403"/>
      <c r="O151" s="402"/>
      <c r="P151" s="404" t="s">
        <v>1965</v>
      </c>
      <c r="Q151" s="405"/>
      <c r="R151" s="427">
        <v>29.25</v>
      </c>
      <c r="S151" s="428"/>
      <c r="T151" s="429"/>
      <c r="U151" s="427">
        <v>63.02</v>
      </c>
      <c r="V151" s="428"/>
      <c r="W151" s="429"/>
      <c r="X151" s="178">
        <v>92.27</v>
      </c>
      <c r="Y151" s="175" t="str">
        <f t="shared" si="2"/>
        <v>051009</v>
      </c>
    </row>
    <row r="152" spans="1:25" ht="19.350000000000001" customHeight="1" x14ac:dyDescent="0.2">
      <c r="A152" s="401" t="s">
        <v>2208</v>
      </c>
      <c r="B152" s="402"/>
      <c r="C152" s="401" t="s">
        <v>2209</v>
      </c>
      <c r="D152" s="403"/>
      <c r="E152" s="403"/>
      <c r="F152" s="403"/>
      <c r="G152" s="403"/>
      <c r="H152" s="403"/>
      <c r="I152" s="403"/>
      <c r="J152" s="403"/>
      <c r="K152" s="403"/>
      <c r="L152" s="403"/>
      <c r="M152" s="403"/>
      <c r="N152" s="403"/>
      <c r="O152" s="402"/>
      <c r="P152" s="404" t="s">
        <v>2021</v>
      </c>
      <c r="Q152" s="405"/>
      <c r="R152" s="430">
        <v>499.26</v>
      </c>
      <c r="S152" s="431"/>
      <c r="T152" s="432"/>
      <c r="U152" s="430">
        <v>116.12</v>
      </c>
      <c r="V152" s="431"/>
      <c r="W152" s="432"/>
      <c r="X152" s="179">
        <v>615.38</v>
      </c>
      <c r="Y152" s="175" t="str">
        <f t="shared" si="2"/>
        <v>051015</v>
      </c>
    </row>
    <row r="153" spans="1:25" ht="19.350000000000001" customHeight="1" x14ac:dyDescent="0.2">
      <c r="A153" s="401" t="s">
        <v>2210</v>
      </c>
      <c r="B153" s="402"/>
      <c r="C153" s="401" t="s">
        <v>2211</v>
      </c>
      <c r="D153" s="403"/>
      <c r="E153" s="403"/>
      <c r="F153" s="403"/>
      <c r="G153" s="403"/>
      <c r="H153" s="403"/>
      <c r="I153" s="403"/>
      <c r="J153" s="403"/>
      <c r="K153" s="403"/>
      <c r="L153" s="403"/>
      <c r="M153" s="403"/>
      <c r="N153" s="403"/>
      <c r="O153" s="402"/>
      <c r="P153" s="404" t="s">
        <v>2021</v>
      </c>
      <c r="Q153" s="405"/>
      <c r="R153" s="430">
        <v>508.89</v>
      </c>
      <c r="S153" s="431"/>
      <c r="T153" s="432"/>
      <c r="U153" s="430">
        <v>116.12</v>
      </c>
      <c r="V153" s="431"/>
      <c r="W153" s="432"/>
      <c r="X153" s="179">
        <v>625.01</v>
      </c>
      <c r="Y153" s="175" t="str">
        <f t="shared" si="2"/>
        <v>051017</v>
      </c>
    </row>
    <row r="154" spans="1:25" ht="9.6" customHeight="1" x14ac:dyDescent="0.2">
      <c r="A154" s="401" t="s">
        <v>2212</v>
      </c>
      <c r="B154" s="402"/>
      <c r="C154" s="401" t="s">
        <v>2213</v>
      </c>
      <c r="D154" s="403"/>
      <c r="E154" s="403"/>
      <c r="F154" s="403"/>
      <c r="G154" s="403"/>
      <c r="H154" s="403"/>
      <c r="I154" s="403"/>
      <c r="J154" s="403"/>
      <c r="K154" s="403"/>
      <c r="L154" s="403"/>
      <c r="M154" s="403"/>
      <c r="N154" s="403"/>
      <c r="O154" s="402"/>
      <c r="P154" s="404" t="s">
        <v>2021</v>
      </c>
      <c r="Q154" s="405"/>
      <c r="R154" s="430">
        <v>588.29</v>
      </c>
      <c r="S154" s="431"/>
      <c r="T154" s="432"/>
      <c r="U154" s="406">
        <v>0</v>
      </c>
      <c r="V154" s="407"/>
      <c r="W154" s="408"/>
      <c r="X154" s="179">
        <v>588.29</v>
      </c>
      <c r="Y154" s="175" t="str">
        <f t="shared" si="2"/>
        <v>051020</v>
      </c>
    </row>
    <row r="155" spans="1:25" ht="19.350000000000001" customHeight="1" x14ac:dyDescent="0.2">
      <c r="A155" s="401" t="s">
        <v>2214</v>
      </c>
      <c r="B155" s="402"/>
      <c r="C155" s="401" t="s">
        <v>2215</v>
      </c>
      <c r="D155" s="403"/>
      <c r="E155" s="403"/>
      <c r="F155" s="403"/>
      <c r="G155" s="403"/>
      <c r="H155" s="403"/>
      <c r="I155" s="403"/>
      <c r="J155" s="403"/>
      <c r="K155" s="403"/>
      <c r="L155" s="403"/>
      <c r="M155" s="403"/>
      <c r="N155" s="403"/>
      <c r="O155" s="402"/>
      <c r="P155" s="404" t="s">
        <v>2021</v>
      </c>
      <c r="Q155" s="405"/>
      <c r="R155" s="430">
        <v>525.45000000000005</v>
      </c>
      <c r="S155" s="431"/>
      <c r="T155" s="432"/>
      <c r="U155" s="427">
        <v>50.81</v>
      </c>
      <c r="V155" s="428"/>
      <c r="W155" s="429"/>
      <c r="X155" s="179">
        <v>576.26</v>
      </c>
      <c r="Y155" s="175" t="str">
        <f t="shared" si="2"/>
        <v>051023</v>
      </c>
    </row>
    <row r="156" spans="1:25" ht="19.350000000000001" customHeight="1" x14ac:dyDescent="0.2">
      <c r="A156" s="401" t="s">
        <v>2216</v>
      </c>
      <c r="B156" s="402"/>
      <c r="C156" s="401" t="s">
        <v>2217</v>
      </c>
      <c r="D156" s="403"/>
      <c r="E156" s="403"/>
      <c r="F156" s="403"/>
      <c r="G156" s="403"/>
      <c r="H156" s="403"/>
      <c r="I156" s="403"/>
      <c r="J156" s="403"/>
      <c r="K156" s="403"/>
      <c r="L156" s="403"/>
      <c r="M156" s="403"/>
      <c r="N156" s="403"/>
      <c r="O156" s="402"/>
      <c r="P156" s="404" t="s">
        <v>2021</v>
      </c>
      <c r="Q156" s="405"/>
      <c r="R156" s="430">
        <v>437.49</v>
      </c>
      <c r="S156" s="431"/>
      <c r="T156" s="432"/>
      <c r="U156" s="430">
        <v>116.12</v>
      </c>
      <c r="V156" s="431"/>
      <c r="W156" s="432"/>
      <c r="X156" s="179">
        <v>553.61</v>
      </c>
      <c r="Y156" s="175" t="str">
        <f t="shared" si="2"/>
        <v>051024</v>
      </c>
    </row>
    <row r="157" spans="1:25" ht="19.350000000000001" customHeight="1" x14ac:dyDescent="0.2">
      <c r="A157" s="401" t="s">
        <v>2218</v>
      </c>
      <c r="B157" s="402"/>
      <c r="C157" s="401" t="s">
        <v>2219</v>
      </c>
      <c r="D157" s="403"/>
      <c r="E157" s="403"/>
      <c r="F157" s="403"/>
      <c r="G157" s="403"/>
      <c r="H157" s="403"/>
      <c r="I157" s="403"/>
      <c r="J157" s="403"/>
      <c r="K157" s="403"/>
      <c r="L157" s="403"/>
      <c r="M157" s="403"/>
      <c r="N157" s="403"/>
      <c r="O157" s="402"/>
      <c r="P157" s="404" t="s">
        <v>2021</v>
      </c>
      <c r="Q157" s="405"/>
      <c r="R157" s="430">
        <v>471.85</v>
      </c>
      <c r="S157" s="431"/>
      <c r="T157" s="432"/>
      <c r="U157" s="430">
        <v>197</v>
      </c>
      <c r="V157" s="431"/>
      <c r="W157" s="432"/>
      <c r="X157" s="179">
        <v>668.85</v>
      </c>
      <c r="Y157" s="175" t="str">
        <f t="shared" si="2"/>
        <v>051025</v>
      </c>
    </row>
    <row r="158" spans="1:25" ht="9.6" customHeight="1" x14ac:dyDescent="0.2">
      <c r="A158" s="401" t="s">
        <v>2220</v>
      </c>
      <c r="B158" s="402"/>
      <c r="C158" s="401" t="s">
        <v>359</v>
      </c>
      <c r="D158" s="403"/>
      <c r="E158" s="403"/>
      <c r="F158" s="403"/>
      <c r="G158" s="403"/>
      <c r="H158" s="403"/>
      <c r="I158" s="403"/>
      <c r="J158" s="403"/>
      <c r="K158" s="403"/>
      <c r="L158" s="403"/>
      <c r="M158" s="403"/>
      <c r="N158" s="403"/>
      <c r="O158" s="402"/>
      <c r="P158" s="404" t="s">
        <v>2021</v>
      </c>
      <c r="Q158" s="405"/>
      <c r="R158" s="406">
        <v>0.13</v>
      </c>
      <c r="S158" s="407"/>
      <c r="T158" s="408"/>
      <c r="U158" s="427">
        <v>55.73</v>
      </c>
      <c r="V158" s="428"/>
      <c r="W158" s="429"/>
      <c r="X158" s="178">
        <v>55.86</v>
      </c>
      <c r="Y158" s="175" t="str">
        <f t="shared" si="2"/>
        <v>051026</v>
      </c>
    </row>
    <row r="159" spans="1:25" ht="9.6" customHeight="1" x14ac:dyDescent="0.2">
      <c r="A159" s="401" t="s">
        <v>2221</v>
      </c>
      <c r="B159" s="402"/>
      <c r="C159" s="401" t="s">
        <v>361</v>
      </c>
      <c r="D159" s="403"/>
      <c r="E159" s="403"/>
      <c r="F159" s="403"/>
      <c r="G159" s="403"/>
      <c r="H159" s="403"/>
      <c r="I159" s="403"/>
      <c r="J159" s="403"/>
      <c r="K159" s="403"/>
      <c r="L159" s="403"/>
      <c r="M159" s="403"/>
      <c r="N159" s="403"/>
      <c r="O159" s="402"/>
      <c r="P159" s="404" t="s">
        <v>2021</v>
      </c>
      <c r="Q159" s="405"/>
      <c r="R159" s="430">
        <v>249.4</v>
      </c>
      <c r="S159" s="431"/>
      <c r="T159" s="432"/>
      <c r="U159" s="427">
        <v>39.4</v>
      </c>
      <c r="V159" s="428"/>
      <c r="W159" s="429"/>
      <c r="X159" s="179">
        <v>288.8</v>
      </c>
      <c r="Y159" s="175" t="str">
        <f t="shared" si="2"/>
        <v>051027</v>
      </c>
    </row>
    <row r="160" spans="1:25" ht="9.6" customHeight="1" x14ac:dyDescent="0.2">
      <c r="A160" s="401" t="s">
        <v>2222</v>
      </c>
      <c r="B160" s="402"/>
      <c r="C160" s="401" t="s">
        <v>2223</v>
      </c>
      <c r="D160" s="403"/>
      <c r="E160" s="403"/>
      <c r="F160" s="403"/>
      <c r="G160" s="403"/>
      <c r="H160" s="403"/>
      <c r="I160" s="403"/>
      <c r="J160" s="403"/>
      <c r="K160" s="403"/>
      <c r="L160" s="403"/>
      <c r="M160" s="403"/>
      <c r="N160" s="403"/>
      <c r="O160" s="402"/>
      <c r="P160" s="404" t="s">
        <v>2021</v>
      </c>
      <c r="Q160" s="405"/>
      <c r="R160" s="430">
        <v>521.72</v>
      </c>
      <c r="S160" s="431"/>
      <c r="T160" s="432"/>
      <c r="U160" s="430">
        <v>116.12</v>
      </c>
      <c r="V160" s="431"/>
      <c r="W160" s="432"/>
      <c r="X160" s="179">
        <v>637.84</v>
      </c>
      <c r="Y160" s="175" t="str">
        <f t="shared" si="2"/>
        <v>051029</v>
      </c>
    </row>
    <row r="161" spans="1:25" ht="9.6" customHeight="1" x14ac:dyDescent="0.2">
      <c r="A161" s="401" t="s">
        <v>2224</v>
      </c>
      <c r="B161" s="402"/>
      <c r="C161" s="401" t="s">
        <v>219</v>
      </c>
      <c r="D161" s="403"/>
      <c r="E161" s="403"/>
      <c r="F161" s="403"/>
      <c r="G161" s="403"/>
      <c r="H161" s="403"/>
      <c r="I161" s="403"/>
      <c r="J161" s="403"/>
      <c r="K161" s="403"/>
      <c r="L161" s="403"/>
      <c r="M161" s="403"/>
      <c r="N161" s="403"/>
      <c r="O161" s="402"/>
      <c r="P161" s="404" t="s">
        <v>2021</v>
      </c>
      <c r="Q161" s="405"/>
      <c r="R161" s="430">
        <v>487.93</v>
      </c>
      <c r="S161" s="431"/>
      <c r="T161" s="432"/>
      <c r="U161" s="430">
        <v>116.12</v>
      </c>
      <c r="V161" s="431"/>
      <c r="W161" s="432"/>
      <c r="X161" s="179">
        <v>604.04999999999995</v>
      </c>
      <c r="Y161" s="175" t="str">
        <f t="shared" si="2"/>
        <v>051030</v>
      </c>
    </row>
    <row r="162" spans="1:25" ht="19.350000000000001" customHeight="1" x14ac:dyDescent="0.2">
      <c r="A162" s="401" t="s">
        <v>2225</v>
      </c>
      <c r="B162" s="402"/>
      <c r="C162" s="401" t="s">
        <v>2226</v>
      </c>
      <c r="D162" s="403"/>
      <c r="E162" s="403"/>
      <c r="F162" s="403"/>
      <c r="G162" s="403"/>
      <c r="H162" s="403"/>
      <c r="I162" s="403"/>
      <c r="J162" s="403"/>
      <c r="K162" s="403"/>
      <c r="L162" s="403"/>
      <c r="M162" s="403"/>
      <c r="N162" s="403"/>
      <c r="O162" s="402"/>
      <c r="P162" s="404" t="s">
        <v>2021</v>
      </c>
      <c r="Q162" s="405"/>
      <c r="R162" s="430">
        <v>566.1</v>
      </c>
      <c r="S162" s="431"/>
      <c r="T162" s="432"/>
      <c r="U162" s="427">
        <v>50.81</v>
      </c>
      <c r="V162" s="428"/>
      <c r="W162" s="429"/>
      <c r="X162" s="179">
        <v>616.91</v>
      </c>
      <c r="Y162" s="175" t="str">
        <f t="shared" si="2"/>
        <v>051031</v>
      </c>
    </row>
    <row r="163" spans="1:25" ht="19.350000000000001" customHeight="1" x14ac:dyDescent="0.2">
      <c r="A163" s="401" t="s">
        <v>2227</v>
      </c>
      <c r="B163" s="402"/>
      <c r="C163" s="401" t="s">
        <v>2228</v>
      </c>
      <c r="D163" s="403"/>
      <c r="E163" s="403"/>
      <c r="F163" s="403"/>
      <c r="G163" s="403"/>
      <c r="H163" s="403"/>
      <c r="I163" s="403"/>
      <c r="J163" s="403"/>
      <c r="K163" s="403"/>
      <c r="L163" s="403"/>
      <c r="M163" s="403"/>
      <c r="N163" s="403"/>
      <c r="O163" s="402"/>
      <c r="P163" s="404" t="s">
        <v>2021</v>
      </c>
      <c r="Q163" s="405"/>
      <c r="R163" s="430">
        <v>571.20000000000005</v>
      </c>
      <c r="S163" s="431"/>
      <c r="T163" s="432"/>
      <c r="U163" s="427">
        <v>50.81</v>
      </c>
      <c r="V163" s="428"/>
      <c r="W163" s="429"/>
      <c r="X163" s="179">
        <v>622.01</v>
      </c>
      <c r="Y163" s="175" t="str">
        <f t="shared" si="2"/>
        <v>051032</v>
      </c>
    </row>
    <row r="164" spans="1:25" ht="19.350000000000001" customHeight="1" x14ac:dyDescent="0.2">
      <c r="A164" s="401" t="s">
        <v>2229</v>
      </c>
      <c r="B164" s="402"/>
      <c r="C164" s="401" t="s">
        <v>2230</v>
      </c>
      <c r="D164" s="403"/>
      <c r="E164" s="403"/>
      <c r="F164" s="403"/>
      <c r="G164" s="403"/>
      <c r="H164" s="403"/>
      <c r="I164" s="403"/>
      <c r="J164" s="403"/>
      <c r="K164" s="403"/>
      <c r="L164" s="403"/>
      <c r="M164" s="403"/>
      <c r="N164" s="403"/>
      <c r="O164" s="402"/>
      <c r="P164" s="404" t="s">
        <v>2021</v>
      </c>
      <c r="Q164" s="405"/>
      <c r="R164" s="430">
        <v>594.15</v>
      </c>
      <c r="S164" s="431"/>
      <c r="T164" s="432"/>
      <c r="U164" s="427">
        <v>50.81</v>
      </c>
      <c r="V164" s="428"/>
      <c r="W164" s="429"/>
      <c r="X164" s="179">
        <v>644.96</v>
      </c>
      <c r="Y164" s="175" t="str">
        <f t="shared" si="2"/>
        <v>051033</v>
      </c>
    </row>
    <row r="165" spans="1:25" ht="9.6" customHeight="1" x14ac:dyDescent="0.2">
      <c r="A165" s="401" t="s">
        <v>2231</v>
      </c>
      <c r="B165" s="402"/>
      <c r="C165" s="401" t="s">
        <v>220</v>
      </c>
      <c r="D165" s="403"/>
      <c r="E165" s="403"/>
      <c r="F165" s="403"/>
      <c r="G165" s="403"/>
      <c r="H165" s="403"/>
      <c r="I165" s="403"/>
      <c r="J165" s="403"/>
      <c r="K165" s="403"/>
      <c r="L165" s="403"/>
      <c r="M165" s="403"/>
      <c r="N165" s="403"/>
      <c r="O165" s="402"/>
      <c r="P165" s="404" t="s">
        <v>2021</v>
      </c>
      <c r="Q165" s="405"/>
      <c r="R165" s="430">
        <v>596.70000000000005</v>
      </c>
      <c r="S165" s="431"/>
      <c r="T165" s="432"/>
      <c r="U165" s="406">
        <v>0</v>
      </c>
      <c r="V165" s="407"/>
      <c r="W165" s="408"/>
      <c r="X165" s="179">
        <v>596.70000000000005</v>
      </c>
      <c r="Y165" s="175" t="str">
        <f t="shared" si="2"/>
        <v>051035</v>
      </c>
    </row>
    <row r="166" spans="1:25" ht="9.6" customHeight="1" x14ac:dyDescent="0.2">
      <c r="A166" s="401" t="s">
        <v>2232</v>
      </c>
      <c r="B166" s="402"/>
      <c r="C166" s="401" t="s">
        <v>221</v>
      </c>
      <c r="D166" s="403"/>
      <c r="E166" s="403"/>
      <c r="F166" s="403"/>
      <c r="G166" s="403"/>
      <c r="H166" s="403"/>
      <c r="I166" s="403"/>
      <c r="J166" s="403"/>
      <c r="K166" s="403"/>
      <c r="L166" s="403"/>
      <c r="M166" s="403"/>
      <c r="N166" s="403"/>
      <c r="O166" s="402"/>
      <c r="P166" s="404" t="s">
        <v>2021</v>
      </c>
      <c r="Q166" s="405"/>
      <c r="R166" s="430">
        <v>600.09</v>
      </c>
      <c r="S166" s="431"/>
      <c r="T166" s="432"/>
      <c r="U166" s="406">
        <v>0</v>
      </c>
      <c r="V166" s="407"/>
      <c r="W166" s="408"/>
      <c r="X166" s="179">
        <v>600.09</v>
      </c>
      <c r="Y166" s="175" t="str">
        <f t="shared" si="2"/>
        <v>051036</v>
      </c>
    </row>
    <row r="167" spans="1:25" ht="9.6" customHeight="1" x14ac:dyDescent="0.2">
      <c r="A167" s="401" t="s">
        <v>2233</v>
      </c>
      <c r="B167" s="402"/>
      <c r="C167" s="401" t="s">
        <v>222</v>
      </c>
      <c r="D167" s="403"/>
      <c r="E167" s="403"/>
      <c r="F167" s="403"/>
      <c r="G167" s="403"/>
      <c r="H167" s="403"/>
      <c r="I167" s="403"/>
      <c r="J167" s="403"/>
      <c r="K167" s="403"/>
      <c r="L167" s="403"/>
      <c r="M167" s="403"/>
      <c r="N167" s="403"/>
      <c r="O167" s="402"/>
      <c r="P167" s="404" t="s">
        <v>2021</v>
      </c>
      <c r="Q167" s="405"/>
      <c r="R167" s="430">
        <v>629</v>
      </c>
      <c r="S167" s="431"/>
      <c r="T167" s="432"/>
      <c r="U167" s="406">
        <v>0</v>
      </c>
      <c r="V167" s="407"/>
      <c r="W167" s="408"/>
      <c r="X167" s="179">
        <v>629</v>
      </c>
      <c r="Y167" s="175" t="str">
        <f t="shared" si="2"/>
        <v>051037</v>
      </c>
    </row>
    <row r="168" spans="1:25" ht="9.6" customHeight="1" x14ac:dyDescent="0.2">
      <c r="A168" s="401" t="s">
        <v>2234</v>
      </c>
      <c r="B168" s="402"/>
      <c r="C168" s="401" t="s">
        <v>362</v>
      </c>
      <c r="D168" s="403"/>
      <c r="E168" s="403"/>
      <c r="F168" s="403"/>
      <c r="G168" s="403"/>
      <c r="H168" s="403"/>
      <c r="I168" s="403"/>
      <c r="J168" s="403"/>
      <c r="K168" s="403"/>
      <c r="L168" s="403"/>
      <c r="M168" s="403"/>
      <c r="N168" s="403"/>
      <c r="O168" s="402"/>
      <c r="P168" s="404" t="s">
        <v>2021</v>
      </c>
      <c r="Q168" s="405"/>
      <c r="R168" s="427">
        <v>55.48</v>
      </c>
      <c r="S168" s="428"/>
      <c r="T168" s="429"/>
      <c r="U168" s="406">
        <v>0</v>
      </c>
      <c r="V168" s="407"/>
      <c r="W168" s="408"/>
      <c r="X168" s="178">
        <v>55.48</v>
      </c>
      <c r="Y168" s="175" t="str">
        <f t="shared" si="2"/>
        <v>051045</v>
      </c>
    </row>
    <row r="169" spans="1:25" ht="9.6" customHeight="1" x14ac:dyDescent="0.2">
      <c r="A169" s="401" t="s">
        <v>2235</v>
      </c>
      <c r="B169" s="402"/>
      <c r="C169" s="401" t="s">
        <v>363</v>
      </c>
      <c r="D169" s="403"/>
      <c r="E169" s="403"/>
      <c r="F169" s="403"/>
      <c r="G169" s="403"/>
      <c r="H169" s="403"/>
      <c r="I169" s="403"/>
      <c r="J169" s="403"/>
      <c r="K169" s="403"/>
      <c r="L169" s="403"/>
      <c r="M169" s="403"/>
      <c r="N169" s="403"/>
      <c r="O169" s="402"/>
      <c r="P169" s="404" t="s">
        <v>2021</v>
      </c>
      <c r="Q169" s="405"/>
      <c r="R169" s="406">
        <v>0</v>
      </c>
      <c r="S169" s="407"/>
      <c r="T169" s="408"/>
      <c r="U169" s="427">
        <v>66.88</v>
      </c>
      <c r="V169" s="428"/>
      <c r="W169" s="429"/>
      <c r="X169" s="178">
        <v>66.88</v>
      </c>
      <c r="Y169" s="175" t="str">
        <f t="shared" si="2"/>
        <v>051055</v>
      </c>
    </row>
    <row r="170" spans="1:25" ht="19.350000000000001" customHeight="1" x14ac:dyDescent="0.2">
      <c r="A170" s="401" t="s">
        <v>2236</v>
      </c>
      <c r="B170" s="402"/>
      <c r="C170" s="401" t="s">
        <v>2237</v>
      </c>
      <c r="D170" s="403"/>
      <c r="E170" s="403"/>
      <c r="F170" s="403"/>
      <c r="G170" s="403"/>
      <c r="H170" s="403"/>
      <c r="I170" s="403"/>
      <c r="J170" s="403"/>
      <c r="K170" s="403"/>
      <c r="L170" s="403"/>
      <c r="M170" s="403"/>
      <c r="N170" s="403"/>
      <c r="O170" s="402"/>
      <c r="P170" s="404" t="s">
        <v>2021</v>
      </c>
      <c r="Q170" s="405"/>
      <c r="R170" s="406">
        <v>0.13</v>
      </c>
      <c r="S170" s="407"/>
      <c r="T170" s="408"/>
      <c r="U170" s="427">
        <v>55.73</v>
      </c>
      <c r="V170" s="428"/>
      <c r="W170" s="429"/>
      <c r="X170" s="178">
        <v>55.86</v>
      </c>
      <c r="Y170" s="175" t="str">
        <f t="shared" si="2"/>
        <v>051060</v>
      </c>
    </row>
    <row r="171" spans="1:25" ht="9.6" customHeight="1" x14ac:dyDescent="0.2">
      <c r="A171" s="401" t="s">
        <v>2238</v>
      </c>
      <c r="B171" s="402"/>
      <c r="C171" s="401" t="s">
        <v>229</v>
      </c>
      <c r="D171" s="403"/>
      <c r="E171" s="403"/>
      <c r="F171" s="403"/>
      <c r="G171" s="403"/>
      <c r="H171" s="403"/>
      <c r="I171" s="403"/>
      <c r="J171" s="403"/>
      <c r="K171" s="403"/>
      <c r="L171" s="403"/>
      <c r="M171" s="403"/>
      <c r="N171" s="403"/>
      <c r="O171" s="402"/>
      <c r="P171" s="404" t="s">
        <v>2239</v>
      </c>
      <c r="Q171" s="405"/>
      <c r="R171" s="427">
        <v>10.02</v>
      </c>
      <c r="S171" s="428"/>
      <c r="T171" s="429"/>
      <c r="U171" s="406">
        <v>3.38</v>
      </c>
      <c r="V171" s="407"/>
      <c r="W171" s="408"/>
      <c r="X171" s="178">
        <v>13.4</v>
      </c>
      <c r="Y171" s="175" t="str">
        <f t="shared" si="2"/>
        <v>052002</v>
      </c>
    </row>
    <row r="172" spans="1:25" ht="9.6" customHeight="1" x14ac:dyDescent="0.2">
      <c r="A172" s="401" t="s">
        <v>2240</v>
      </c>
      <c r="B172" s="402"/>
      <c r="C172" s="401" t="s">
        <v>231</v>
      </c>
      <c r="D172" s="403"/>
      <c r="E172" s="403"/>
      <c r="F172" s="403"/>
      <c r="G172" s="403"/>
      <c r="H172" s="403"/>
      <c r="I172" s="403"/>
      <c r="J172" s="403"/>
      <c r="K172" s="403"/>
      <c r="L172" s="403"/>
      <c r="M172" s="403"/>
      <c r="N172" s="403"/>
      <c r="O172" s="402"/>
      <c r="P172" s="404" t="s">
        <v>2239</v>
      </c>
      <c r="Q172" s="405"/>
      <c r="R172" s="406">
        <v>7.74</v>
      </c>
      <c r="S172" s="407"/>
      <c r="T172" s="408"/>
      <c r="U172" s="406">
        <v>3.88</v>
      </c>
      <c r="V172" s="407"/>
      <c r="W172" s="408"/>
      <c r="X172" s="178">
        <v>11.62</v>
      </c>
      <c r="Y172" s="175" t="str">
        <f t="shared" si="2"/>
        <v>052003</v>
      </c>
    </row>
    <row r="173" spans="1:25" ht="9.6" customHeight="1" x14ac:dyDescent="0.2">
      <c r="A173" s="401" t="s">
        <v>2241</v>
      </c>
      <c r="B173" s="402"/>
      <c r="C173" s="401" t="s">
        <v>233</v>
      </c>
      <c r="D173" s="403"/>
      <c r="E173" s="403"/>
      <c r="F173" s="403"/>
      <c r="G173" s="403"/>
      <c r="H173" s="403"/>
      <c r="I173" s="403"/>
      <c r="J173" s="403"/>
      <c r="K173" s="403"/>
      <c r="L173" s="403"/>
      <c r="M173" s="403"/>
      <c r="N173" s="403"/>
      <c r="O173" s="402"/>
      <c r="P173" s="404" t="s">
        <v>2239</v>
      </c>
      <c r="Q173" s="405"/>
      <c r="R173" s="406">
        <v>7.6</v>
      </c>
      <c r="S173" s="407"/>
      <c r="T173" s="408"/>
      <c r="U173" s="406">
        <v>3.88</v>
      </c>
      <c r="V173" s="407"/>
      <c r="W173" s="408"/>
      <c r="X173" s="178">
        <v>11.48</v>
      </c>
      <c r="Y173" s="175" t="str">
        <f t="shared" si="2"/>
        <v>052004</v>
      </c>
    </row>
    <row r="174" spans="1:25" ht="9.6" customHeight="1" x14ac:dyDescent="0.2">
      <c r="A174" s="401" t="s">
        <v>2242</v>
      </c>
      <c r="B174" s="402"/>
      <c r="C174" s="401" t="s">
        <v>235</v>
      </c>
      <c r="D174" s="403"/>
      <c r="E174" s="403"/>
      <c r="F174" s="403"/>
      <c r="G174" s="403"/>
      <c r="H174" s="403"/>
      <c r="I174" s="403"/>
      <c r="J174" s="403"/>
      <c r="K174" s="403"/>
      <c r="L174" s="403"/>
      <c r="M174" s="403"/>
      <c r="N174" s="403"/>
      <c r="O174" s="402"/>
      <c r="P174" s="404" t="s">
        <v>2239</v>
      </c>
      <c r="Q174" s="405"/>
      <c r="R174" s="406">
        <v>7.55</v>
      </c>
      <c r="S174" s="407"/>
      <c r="T174" s="408"/>
      <c r="U174" s="406">
        <v>3.88</v>
      </c>
      <c r="V174" s="407"/>
      <c r="W174" s="408"/>
      <c r="X174" s="178">
        <v>11.43</v>
      </c>
      <c r="Y174" s="175" t="str">
        <f t="shared" si="2"/>
        <v>052005</v>
      </c>
    </row>
    <row r="175" spans="1:25" ht="9.6" customHeight="1" x14ac:dyDescent="0.2">
      <c r="A175" s="401" t="s">
        <v>2243</v>
      </c>
      <c r="B175" s="402"/>
      <c r="C175" s="401" t="s">
        <v>236</v>
      </c>
      <c r="D175" s="403"/>
      <c r="E175" s="403"/>
      <c r="F175" s="403"/>
      <c r="G175" s="403"/>
      <c r="H175" s="403"/>
      <c r="I175" s="403"/>
      <c r="J175" s="403"/>
      <c r="K175" s="403"/>
      <c r="L175" s="403"/>
      <c r="M175" s="403"/>
      <c r="N175" s="403"/>
      <c r="O175" s="402"/>
      <c r="P175" s="404" t="s">
        <v>2239</v>
      </c>
      <c r="Q175" s="405"/>
      <c r="R175" s="406">
        <v>7.66</v>
      </c>
      <c r="S175" s="407"/>
      <c r="T175" s="408"/>
      <c r="U175" s="406">
        <v>4.8499999999999996</v>
      </c>
      <c r="V175" s="407"/>
      <c r="W175" s="408"/>
      <c r="X175" s="178">
        <v>12.51</v>
      </c>
      <c r="Y175" s="175" t="str">
        <f t="shared" si="2"/>
        <v>052006</v>
      </c>
    </row>
    <row r="176" spans="1:25" ht="9.6" customHeight="1" x14ac:dyDescent="0.2">
      <c r="A176" s="401" t="s">
        <v>2244</v>
      </c>
      <c r="B176" s="402"/>
      <c r="C176" s="401" t="s">
        <v>237</v>
      </c>
      <c r="D176" s="403"/>
      <c r="E176" s="403"/>
      <c r="F176" s="403"/>
      <c r="G176" s="403"/>
      <c r="H176" s="403"/>
      <c r="I176" s="403"/>
      <c r="J176" s="403"/>
      <c r="K176" s="403"/>
      <c r="L176" s="403"/>
      <c r="M176" s="403"/>
      <c r="N176" s="403"/>
      <c r="O176" s="402"/>
      <c r="P176" s="404" t="s">
        <v>2239</v>
      </c>
      <c r="Q176" s="405"/>
      <c r="R176" s="406">
        <v>7.39</v>
      </c>
      <c r="S176" s="407"/>
      <c r="T176" s="408"/>
      <c r="U176" s="406">
        <v>4.8499999999999996</v>
      </c>
      <c r="V176" s="407"/>
      <c r="W176" s="408"/>
      <c r="X176" s="178">
        <v>12.24</v>
      </c>
      <c r="Y176" s="175" t="str">
        <f t="shared" si="2"/>
        <v>052007</v>
      </c>
    </row>
    <row r="177" spans="1:25" ht="9.6" customHeight="1" x14ac:dyDescent="0.2">
      <c r="A177" s="401" t="s">
        <v>2245</v>
      </c>
      <c r="B177" s="402"/>
      <c r="C177" s="401" t="s">
        <v>238</v>
      </c>
      <c r="D177" s="403"/>
      <c r="E177" s="403"/>
      <c r="F177" s="403"/>
      <c r="G177" s="403"/>
      <c r="H177" s="403"/>
      <c r="I177" s="403"/>
      <c r="J177" s="403"/>
      <c r="K177" s="403"/>
      <c r="L177" s="403"/>
      <c r="M177" s="403"/>
      <c r="N177" s="403"/>
      <c r="O177" s="402"/>
      <c r="P177" s="404" t="s">
        <v>2239</v>
      </c>
      <c r="Q177" s="405"/>
      <c r="R177" s="406">
        <v>7.37</v>
      </c>
      <c r="S177" s="407"/>
      <c r="T177" s="408"/>
      <c r="U177" s="406">
        <v>4.8499999999999996</v>
      </c>
      <c r="V177" s="407"/>
      <c r="W177" s="408"/>
      <c r="X177" s="178">
        <v>12.22</v>
      </c>
      <c r="Y177" s="175" t="str">
        <f t="shared" si="2"/>
        <v>052008</v>
      </c>
    </row>
    <row r="178" spans="1:25" ht="9.6" customHeight="1" x14ac:dyDescent="0.2">
      <c r="A178" s="401" t="s">
        <v>2246</v>
      </c>
      <c r="B178" s="402"/>
      <c r="C178" s="401" t="s">
        <v>239</v>
      </c>
      <c r="D178" s="403"/>
      <c r="E178" s="403"/>
      <c r="F178" s="403"/>
      <c r="G178" s="403"/>
      <c r="H178" s="403"/>
      <c r="I178" s="403"/>
      <c r="J178" s="403"/>
      <c r="K178" s="403"/>
      <c r="L178" s="403"/>
      <c r="M178" s="403"/>
      <c r="N178" s="403"/>
      <c r="O178" s="402"/>
      <c r="P178" s="404" t="s">
        <v>2239</v>
      </c>
      <c r="Q178" s="405"/>
      <c r="R178" s="406">
        <v>7.27</v>
      </c>
      <c r="S178" s="407"/>
      <c r="T178" s="408"/>
      <c r="U178" s="406">
        <v>4.8499999999999996</v>
      </c>
      <c r="V178" s="407"/>
      <c r="W178" s="408"/>
      <c r="X178" s="178">
        <v>12.12</v>
      </c>
      <c r="Y178" s="175" t="str">
        <f t="shared" si="2"/>
        <v>052010</v>
      </c>
    </row>
    <row r="179" spans="1:25" ht="9.6" customHeight="1" x14ac:dyDescent="0.2">
      <c r="A179" s="401" t="s">
        <v>2247</v>
      </c>
      <c r="B179" s="402"/>
      <c r="C179" s="401" t="s">
        <v>240</v>
      </c>
      <c r="D179" s="403"/>
      <c r="E179" s="403"/>
      <c r="F179" s="403"/>
      <c r="G179" s="403"/>
      <c r="H179" s="403"/>
      <c r="I179" s="403"/>
      <c r="J179" s="403"/>
      <c r="K179" s="403"/>
      <c r="L179" s="403"/>
      <c r="M179" s="403"/>
      <c r="N179" s="403"/>
      <c r="O179" s="402"/>
      <c r="P179" s="404" t="s">
        <v>2239</v>
      </c>
      <c r="Q179" s="405"/>
      <c r="R179" s="406">
        <v>9.91</v>
      </c>
      <c r="S179" s="407"/>
      <c r="T179" s="408"/>
      <c r="U179" s="406">
        <v>3.38</v>
      </c>
      <c r="V179" s="407"/>
      <c r="W179" s="408"/>
      <c r="X179" s="178">
        <v>13.29</v>
      </c>
      <c r="Y179" s="175" t="str">
        <f t="shared" si="2"/>
        <v>052012</v>
      </c>
    </row>
    <row r="180" spans="1:25" ht="9.6" customHeight="1" x14ac:dyDescent="0.2">
      <c r="A180" s="401" t="s">
        <v>2248</v>
      </c>
      <c r="B180" s="402"/>
      <c r="C180" s="401" t="s">
        <v>241</v>
      </c>
      <c r="D180" s="403"/>
      <c r="E180" s="403"/>
      <c r="F180" s="403"/>
      <c r="G180" s="403"/>
      <c r="H180" s="403"/>
      <c r="I180" s="403"/>
      <c r="J180" s="403"/>
      <c r="K180" s="403"/>
      <c r="L180" s="403"/>
      <c r="M180" s="403"/>
      <c r="N180" s="403"/>
      <c r="O180" s="402"/>
      <c r="P180" s="404" t="s">
        <v>2239</v>
      </c>
      <c r="Q180" s="405"/>
      <c r="R180" s="406">
        <v>8.8800000000000008</v>
      </c>
      <c r="S180" s="407"/>
      <c r="T180" s="408"/>
      <c r="U180" s="406">
        <v>3.38</v>
      </c>
      <c r="V180" s="407"/>
      <c r="W180" s="408"/>
      <c r="X180" s="178">
        <v>12.26</v>
      </c>
      <c r="Y180" s="175" t="str">
        <f t="shared" si="2"/>
        <v>052014</v>
      </c>
    </row>
    <row r="181" spans="1:25" ht="9.6" customHeight="1" x14ac:dyDescent="0.2">
      <c r="A181" s="409" t="s">
        <v>2249</v>
      </c>
      <c r="B181" s="410"/>
      <c r="C181" s="409" t="s">
        <v>1829</v>
      </c>
      <c r="D181" s="411"/>
      <c r="E181" s="411"/>
      <c r="F181" s="411"/>
      <c r="G181" s="411"/>
      <c r="H181" s="411"/>
      <c r="I181" s="411"/>
      <c r="J181" s="411"/>
      <c r="K181" s="411"/>
      <c r="L181" s="411"/>
      <c r="M181" s="411"/>
      <c r="N181" s="411"/>
      <c r="O181" s="411"/>
      <c r="P181" s="411"/>
      <c r="Q181" s="411"/>
      <c r="R181" s="411"/>
      <c r="S181" s="411"/>
      <c r="T181" s="411"/>
      <c r="U181" s="411"/>
      <c r="V181" s="411"/>
      <c r="W181" s="411"/>
      <c r="X181" s="410"/>
      <c r="Y181" s="175" t="str">
        <f t="shared" si="2"/>
        <v>168</v>
      </c>
    </row>
    <row r="182" spans="1:25" ht="9.6" customHeight="1" x14ac:dyDescent="0.2">
      <c r="A182" s="401" t="s">
        <v>2250</v>
      </c>
      <c r="B182" s="402"/>
      <c r="C182" s="401" t="s">
        <v>1829</v>
      </c>
      <c r="D182" s="403"/>
      <c r="E182" s="403"/>
      <c r="F182" s="403"/>
      <c r="G182" s="403"/>
      <c r="H182" s="403"/>
      <c r="I182" s="403"/>
      <c r="J182" s="403"/>
      <c r="K182" s="403"/>
      <c r="L182" s="403"/>
      <c r="M182" s="403"/>
      <c r="N182" s="403"/>
      <c r="O182" s="402"/>
      <c r="P182" s="404"/>
      <c r="Q182" s="405"/>
      <c r="R182" s="406">
        <v>0</v>
      </c>
      <c r="S182" s="407"/>
      <c r="T182" s="408"/>
      <c r="U182" s="406">
        <v>0</v>
      </c>
      <c r="V182" s="407"/>
      <c r="W182" s="408"/>
      <c r="X182" s="177">
        <v>0</v>
      </c>
      <c r="Y182" s="175" t="str">
        <f t="shared" si="2"/>
        <v>060000</v>
      </c>
    </row>
    <row r="183" spans="1:25" ht="9.6" customHeight="1" x14ac:dyDescent="0.2">
      <c r="A183" s="401" t="s">
        <v>2251</v>
      </c>
      <c r="B183" s="402"/>
      <c r="C183" s="401" t="s">
        <v>224</v>
      </c>
      <c r="D183" s="403"/>
      <c r="E183" s="403"/>
      <c r="F183" s="403"/>
      <c r="G183" s="403"/>
      <c r="H183" s="403"/>
      <c r="I183" s="403"/>
      <c r="J183" s="403"/>
      <c r="K183" s="403"/>
      <c r="L183" s="403"/>
      <c r="M183" s="403"/>
      <c r="N183" s="403"/>
      <c r="O183" s="402"/>
      <c r="P183" s="404" t="s">
        <v>2021</v>
      </c>
      <c r="Q183" s="405"/>
      <c r="R183" s="433">
        <v>1914.19</v>
      </c>
      <c r="S183" s="434"/>
      <c r="T183" s="435"/>
      <c r="U183" s="430">
        <v>984.5</v>
      </c>
      <c r="V183" s="431"/>
      <c r="W183" s="432"/>
      <c r="X183" s="180">
        <v>2898.69</v>
      </c>
      <c r="Y183" s="175" t="str">
        <f t="shared" si="2"/>
        <v>060010</v>
      </c>
    </row>
    <row r="184" spans="1:25" ht="9.6" customHeight="1" x14ac:dyDescent="0.2">
      <c r="A184" s="401" t="s">
        <v>2252</v>
      </c>
      <c r="B184" s="402"/>
      <c r="C184" s="401" t="s">
        <v>369</v>
      </c>
      <c r="D184" s="403"/>
      <c r="E184" s="403"/>
      <c r="F184" s="403"/>
      <c r="G184" s="403"/>
      <c r="H184" s="403"/>
      <c r="I184" s="403"/>
      <c r="J184" s="403"/>
      <c r="K184" s="403"/>
      <c r="L184" s="403"/>
      <c r="M184" s="403"/>
      <c r="N184" s="403"/>
      <c r="O184" s="402"/>
      <c r="P184" s="404" t="s">
        <v>370</v>
      </c>
      <c r="Q184" s="405"/>
      <c r="R184" s="427">
        <v>26</v>
      </c>
      <c r="S184" s="428"/>
      <c r="T184" s="429"/>
      <c r="U184" s="406">
        <v>1.97</v>
      </c>
      <c r="V184" s="407"/>
      <c r="W184" s="408"/>
      <c r="X184" s="178">
        <v>27.97</v>
      </c>
      <c r="Y184" s="175" t="str">
        <f t="shared" si="2"/>
        <v>060103</v>
      </c>
    </row>
    <row r="185" spans="1:25" ht="9.6" customHeight="1" x14ac:dyDescent="0.2">
      <c r="A185" s="401" t="s">
        <v>2253</v>
      </c>
      <c r="B185" s="402"/>
      <c r="C185" s="401" t="s">
        <v>371</v>
      </c>
      <c r="D185" s="403"/>
      <c r="E185" s="403"/>
      <c r="F185" s="403"/>
      <c r="G185" s="403"/>
      <c r="H185" s="403"/>
      <c r="I185" s="403"/>
      <c r="J185" s="403"/>
      <c r="K185" s="403"/>
      <c r="L185" s="403"/>
      <c r="M185" s="403"/>
      <c r="N185" s="403"/>
      <c r="O185" s="402"/>
      <c r="P185" s="404" t="s">
        <v>2254</v>
      </c>
      <c r="Q185" s="405"/>
      <c r="R185" s="427">
        <v>33.33</v>
      </c>
      <c r="S185" s="428"/>
      <c r="T185" s="429"/>
      <c r="U185" s="406">
        <v>4.16</v>
      </c>
      <c r="V185" s="407"/>
      <c r="W185" s="408"/>
      <c r="X185" s="178">
        <v>37.49</v>
      </c>
      <c r="Y185" s="175" t="str">
        <f t="shared" si="2"/>
        <v>060104</v>
      </c>
    </row>
    <row r="186" spans="1:25" ht="9.6" customHeight="1" x14ac:dyDescent="0.2">
      <c r="A186" s="401" t="s">
        <v>2255</v>
      </c>
      <c r="B186" s="402"/>
      <c r="C186" s="401" t="s">
        <v>373</v>
      </c>
      <c r="D186" s="403"/>
      <c r="E186" s="403"/>
      <c r="F186" s="403"/>
      <c r="G186" s="403"/>
      <c r="H186" s="403"/>
      <c r="I186" s="403"/>
      <c r="J186" s="403"/>
      <c r="K186" s="403"/>
      <c r="L186" s="403"/>
      <c r="M186" s="403"/>
      <c r="N186" s="403"/>
      <c r="O186" s="402"/>
      <c r="P186" s="404" t="s">
        <v>370</v>
      </c>
      <c r="Q186" s="405"/>
      <c r="R186" s="427">
        <v>20.99</v>
      </c>
      <c r="S186" s="428"/>
      <c r="T186" s="429"/>
      <c r="U186" s="406">
        <v>5.34</v>
      </c>
      <c r="V186" s="407"/>
      <c r="W186" s="408"/>
      <c r="X186" s="178">
        <v>26.33</v>
      </c>
      <c r="Y186" s="175" t="str">
        <f t="shared" si="2"/>
        <v>060105</v>
      </c>
    </row>
    <row r="187" spans="1:25" ht="9.6" customHeight="1" x14ac:dyDescent="0.2">
      <c r="A187" s="401" t="s">
        <v>2256</v>
      </c>
      <c r="B187" s="402"/>
      <c r="C187" s="401" t="s">
        <v>374</v>
      </c>
      <c r="D187" s="403"/>
      <c r="E187" s="403"/>
      <c r="F187" s="403"/>
      <c r="G187" s="403"/>
      <c r="H187" s="403"/>
      <c r="I187" s="403"/>
      <c r="J187" s="403"/>
      <c r="K187" s="403"/>
      <c r="L187" s="403"/>
      <c r="M187" s="403"/>
      <c r="N187" s="403"/>
      <c r="O187" s="402"/>
      <c r="P187" s="404" t="s">
        <v>1965</v>
      </c>
      <c r="Q187" s="405"/>
      <c r="R187" s="427">
        <v>29.58</v>
      </c>
      <c r="S187" s="428"/>
      <c r="T187" s="429"/>
      <c r="U187" s="406">
        <v>2.63</v>
      </c>
      <c r="V187" s="407"/>
      <c r="W187" s="408"/>
      <c r="X187" s="178">
        <v>32.21</v>
      </c>
      <c r="Y187" s="175" t="str">
        <f t="shared" si="2"/>
        <v>060160</v>
      </c>
    </row>
    <row r="188" spans="1:25" ht="19.350000000000001" customHeight="1" x14ac:dyDescent="0.2">
      <c r="A188" s="401" t="s">
        <v>2257</v>
      </c>
      <c r="B188" s="402"/>
      <c r="C188" s="401" t="s">
        <v>2258</v>
      </c>
      <c r="D188" s="403"/>
      <c r="E188" s="403"/>
      <c r="F188" s="403"/>
      <c r="G188" s="403"/>
      <c r="H188" s="403"/>
      <c r="I188" s="403"/>
      <c r="J188" s="403"/>
      <c r="K188" s="403"/>
      <c r="L188" s="403"/>
      <c r="M188" s="403"/>
      <c r="N188" s="403"/>
      <c r="O188" s="402"/>
      <c r="P188" s="404" t="s">
        <v>1965</v>
      </c>
      <c r="Q188" s="405"/>
      <c r="R188" s="427">
        <v>11.23</v>
      </c>
      <c r="S188" s="428"/>
      <c r="T188" s="429"/>
      <c r="U188" s="427">
        <v>12.5</v>
      </c>
      <c r="V188" s="428"/>
      <c r="W188" s="429"/>
      <c r="X188" s="178">
        <v>23.73</v>
      </c>
      <c r="Y188" s="175" t="str">
        <f t="shared" si="2"/>
        <v>060180</v>
      </c>
    </row>
    <row r="189" spans="1:25" ht="9.6" customHeight="1" x14ac:dyDescent="0.2">
      <c r="A189" s="401" t="s">
        <v>2259</v>
      </c>
      <c r="B189" s="402"/>
      <c r="C189" s="401" t="s">
        <v>376</v>
      </c>
      <c r="D189" s="403"/>
      <c r="E189" s="403"/>
      <c r="F189" s="403"/>
      <c r="G189" s="403"/>
      <c r="H189" s="403"/>
      <c r="I189" s="403"/>
      <c r="J189" s="403"/>
      <c r="K189" s="403"/>
      <c r="L189" s="403"/>
      <c r="M189" s="403"/>
      <c r="N189" s="403"/>
      <c r="O189" s="402"/>
      <c r="P189" s="404" t="s">
        <v>1965</v>
      </c>
      <c r="Q189" s="405"/>
      <c r="R189" s="427">
        <v>26.99</v>
      </c>
      <c r="S189" s="428"/>
      <c r="T189" s="429"/>
      <c r="U189" s="427">
        <v>14.78</v>
      </c>
      <c r="V189" s="428"/>
      <c r="W189" s="429"/>
      <c r="X189" s="178">
        <v>41.77</v>
      </c>
      <c r="Y189" s="175" t="str">
        <f t="shared" si="2"/>
        <v>060191</v>
      </c>
    </row>
    <row r="190" spans="1:25" ht="9.6" customHeight="1" x14ac:dyDescent="0.2">
      <c r="A190" s="401" t="s">
        <v>2260</v>
      </c>
      <c r="B190" s="402"/>
      <c r="C190" s="401" t="s">
        <v>377</v>
      </c>
      <c r="D190" s="403"/>
      <c r="E190" s="403"/>
      <c r="F190" s="403"/>
      <c r="G190" s="403"/>
      <c r="H190" s="403"/>
      <c r="I190" s="403"/>
      <c r="J190" s="403"/>
      <c r="K190" s="403"/>
      <c r="L190" s="403"/>
      <c r="M190" s="403"/>
      <c r="N190" s="403"/>
      <c r="O190" s="402"/>
      <c r="P190" s="404" t="s">
        <v>1965</v>
      </c>
      <c r="Q190" s="405"/>
      <c r="R190" s="427">
        <v>17.149999999999999</v>
      </c>
      <c r="S190" s="428"/>
      <c r="T190" s="429"/>
      <c r="U190" s="427">
        <v>14.78</v>
      </c>
      <c r="V190" s="428"/>
      <c r="W190" s="429"/>
      <c r="X190" s="178">
        <v>31.93</v>
      </c>
      <c r="Y190" s="175" t="str">
        <f t="shared" si="2"/>
        <v>060192</v>
      </c>
    </row>
    <row r="191" spans="1:25" ht="9.6" customHeight="1" x14ac:dyDescent="0.2">
      <c r="A191" s="401" t="s">
        <v>2261</v>
      </c>
      <c r="B191" s="402"/>
      <c r="C191" s="401" t="s">
        <v>378</v>
      </c>
      <c r="D191" s="403"/>
      <c r="E191" s="403"/>
      <c r="F191" s="403"/>
      <c r="G191" s="403"/>
      <c r="H191" s="403"/>
      <c r="I191" s="403"/>
      <c r="J191" s="403"/>
      <c r="K191" s="403"/>
      <c r="L191" s="403"/>
      <c r="M191" s="403"/>
      <c r="N191" s="403"/>
      <c r="O191" s="402"/>
      <c r="P191" s="404" t="s">
        <v>1965</v>
      </c>
      <c r="Q191" s="405"/>
      <c r="R191" s="427">
        <v>59.69</v>
      </c>
      <c r="S191" s="428"/>
      <c r="T191" s="429"/>
      <c r="U191" s="430">
        <v>121.22</v>
      </c>
      <c r="V191" s="431"/>
      <c r="W191" s="432"/>
      <c r="X191" s="179">
        <v>180.91</v>
      </c>
      <c r="Y191" s="175" t="str">
        <f t="shared" si="2"/>
        <v>060201</v>
      </c>
    </row>
    <row r="192" spans="1:25" ht="9.6" customHeight="1" x14ac:dyDescent="0.2">
      <c r="A192" s="401" t="s">
        <v>2262</v>
      </c>
      <c r="B192" s="402"/>
      <c r="C192" s="401" t="s">
        <v>379</v>
      </c>
      <c r="D192" s="403"/>
      <c r="E192" s="403"/>
      <c r="F192" s="403"/>
      <c r="G192" s="403"/>
      <c r="H192" s="403"/>
      <c r="I192" s="403"/>
      <c r="J192" s="403"/>
      <c r="K192" s="403"/>
      <c r="L192" s="403"/>
      <c r="M192" s="403"/>
      <c r="N192" s="403"/>
      <c r="O192" s="402"/>
      <c r="P192" s="404" t="s">
        <v>1965</v>
      </c>
      <c r="Q192" s="405"/>
      <c r="R192" s="427">
        <v>78.349999999999994</v>
      </c>
      <c r="S192" s="428"/>
      <c r="T192" s="429"/>
      <c r="U192" s="427">
        <v>70.59</v>
      </c>
      <c r="V192" s="428"/>
      <c r="W192" s="429"/>
      <c r="X192" s="179">
        <v>148.94</v>
      </c>
      <c r="Y192" s="175" t="str">
        <f t="shared" si="2"/>
        <v>060202</v>
      </c>
    </row>
    <row r="193" spans="1:25" ht="9.6" customHeight="1" x14ac:dyDescent="0.2">
      <c r="A193" s="401" t="s">
        <v>2263</v>
      </c>
      <c r="B193" s="402"/>
      <c r="C193" s="401" t="s">
        <v>225</v>
      </c>
      <c r="D193" s="403"/>
      <c r="E193" s="403"/>
      <c r="F193" s="403"/>
      <c r="G193" s="403"/>
      <c r="H193" s="403"/>
      <c r="I193" s="403"/>
      <c r="J193" s="403"/>
      <c r="K193" s="403"/>
      <c r="L193" s="403"/>
      <c r="M193" s="403"/>
      <c r="N193" s="403"/>
      <c r="O193" s="402"/>
      <c r="P193" s="404" t="s">
        <v>1965</v>
      </c>
      <c r="Q193" s="405"/>
      <c r="R193" s="427">
        <v>49.14</v>
      </c>
      <c r="S193" s="428"/>
      <c r="T193" s="429"/>
      <c r="U193" s="427">
        <v>58.1</v>
      </c>
      <c r="V193" s="428"/>
      <c r="W193" s="429"/>
      <c r="X193" s="179">
        <v>107.24</v>
      </c>
      <c r="Y193" s="175" t="str">
        <f t="shared" si="2"/>
        <v>060203</v>
      </c>
    </row>
    <row r="194" spans="1:25" ht="9.6" customHeight="1" x14ac:dyDescent="0.2">
      <c r="A194" s="401" t="s">
        <v>2264</v>
      </c>
      <c r="B194" s="402"/>
      <c r="C194" s="401" t="s">
        <v>226</v>
      </c>
      <c r="D194" s="403"/>
      <c r="E194" s="403"/>
      <c r="F194" s="403"/>
      <c r="G194" s="403"/>
      <c r="H194" s="403"/>
      <c r="I194" s="403"/>
      <c r="J194" s="403"/>
      <c r="K194" s="403"/>
      <c r="L194" s="403"/>
      <c r="M194" s="403"/>
      <c r="N194" s="403"/>
      <c r="O194" s="402"/>
      <c r="P194" s="404" t="s">
        <v>1965</v>
      </c>
      <c r="Q194" s="405"/>
      <c r="R194" s="427">
        <v>46.86</v>
      </c>
      <c r="S194" s="428"/>
      <c r="T194" s="429"/>
      <c r="U194" s="427">
        <v>54.58</v>
      </c>
      <c r="V194" s="428"/>
      <c r="W194" s="429"/>
      <c r="X194" s="179">
        <v>101.44</v>
      </c>
      <c r="Y194" s="175" t="str">
        <f t="shared" si="2"/>
        <v>060204</v>
      </c>
    </row>
    <row r="195" spans="1:25" ht="9.6" customHeight="1" x14ac:dyDescent="0.2">
      <c r="A195" s="401" t="s">
        <v>2265</v>
      </c>
      <c r="B195" s="402"/>
      <c r="C195" s="401" t="s">
        <v>228</v>
      </c>
      <c r="D195" s="403"/>
      <c r="E195" s="403"/>
      <c r="F195" s="403"/>
      <c r="G195" s="403"/>
      <c r="H195" s="403"/>
      <c r="I195" s="403"/>
      <c r="J195" s="403"/>
      <c r="K195" s="403"/>
      <c r="L195" s="403"/>
      <c r="M195" s="403"/>
      <c r="N195" s="403"/>
      <c r="O195" s="402"/>
      <c r="P195" s="404" t="s">
        <v>1965</v>
      </c>
      <c r="Q195" s="405"/>
      <c r="R195" s="427">
        <v>26.27</v>
      </c>
      <c r="S195" s="428"/>
      <c r="T195" s="429"/>
      <c r="U195" s="427">
        <v>31.05</v>
      </c>
      <c r="V195" s="428"/>
      <c r="W195" s="429"/>
      <c r="X195" s="178">
        <v>57.32</v>
      </c>
      <c r="Y195" s="175" t="str">
        <f t="shared" si="2"/>
        <v>060205</v>
      </c>
    </row>
    <row r="196" spans="1:25" ht="9.6" customHeight="1" x14ac:dyDescent="0.2">
      <c r="A196" s="401" t="s">
        <v>2266</v>
      </c>
      <c r="B196" s="402"/>
      <c r="C196" s="401" t="s">
        <v>380</v>
      </c>
      <c r="D196" s="403"/>
      <c r="E196" s="403"/>
      <c r="F196" s="403"/>
      <c r="G196" s="403"/>
      <c r="H196" s="403"/>
      <c r="I196" s="403"/>
      <c r="J196" s="403"/>
      <c r="K196" s="403"/>
      <c r="L196" s="403"/>
      <c r="M196" s="403"/>
      <c r="N196" s="403"/>
      <c r="O196" s="402"/>
      <c r="P196" s="404" t="s">
        <v>1965</v>
      </c>
      <c r="Q196" s="405"/>
      <c r="R196" s="430">
        <v>128.25</v>
      </c>
      <c r="S196" s="431"/>
      <c r="T196" s="432"/>
      <c r="U196" s="427">
        <v>77.2</v>
      </c>
      <c r="V196" s="428"/>
      <c r="W196" s="429"/>
      <c r="X196" s="179">
        <v>205.45</v>
      </c>
      <c r="Y196" s="175" t="str">
        <f t="shared" si="2"/>
        <v>060206</v>
      </c>
    </row>
    <row r="197" spans="1:25" ht="9.6" customHeight="1" x14ac:dyDescent="0.2">
      <c r="A197" s="401" t="s">
        <v>2267</v>
      </c>
      <c r="B197" s="402"/>
      <c r="C197" s="401" t="s">
        <v>381</v>
      </c>
      <c r="D197" s="403"/>
      <c r="E197" s="403"/>
      <c r="F197" s="403"/>
      <c r="G197" s="403"/>
      <c r="H197" s="403"/>
      <c r="I197" s="403"/>
      <c r="J197" s="403"/>
      <c r="K197" s="403"/>
      <c r="L197" s="403"/>
      <c r="M197" s="403"/>
      <c r="N197" s="403"/>
      <c r="O197" s="402"/>
      <c r="P197" s="404" t="s">
        <v>1965</v>
      </c>
      <c r="Q197" s="405"/>
      <c r="R197" s="427">
        <v>68.88</v>
      </c>
      <c r="S197" s="428"/>
      <c r="T197" s="429"/>
      <c r="U197" s="427">
        <v>65.709999999999994</v>
      </c>
      <c r="V197" s="428"/>
      <c r="W197" s="429"/>
      <c r="X197" s="179">
        <v>134.59</v>
      </c>
      <c r="Y197" s="175" t="str">
        <f t="shared" si="2"/>
        <v>060207</v>
      </c>
    </row>
    <row r="198" spans="1:25" ht="9.6" customHeight="1" x14ac:dyDescent="0.2">
      <c r="A198" s="401" t="s">
        <v>2268</v>
      </c>
      <c r="B198" s="402"/>
      <c r="C198" s="401" t="s">
        <v>382</v>
      </c>
      <c r="D198" s="403"/>
      <c r="E198" s="403"/>
      <c r="F198" s="403"/>
      <c r="G198" s="403"/>
      <c r="H198" s="403"/>
      <c r="I198" s="403"/>
      <c r="J198" s="403"/>
      <c r="K198" s="403"/>
      <c r="L198" s="403"/>
      <c r="M198" s="403"/>
      <c r="N198" s="403"/>
      <c r="O198" s="402"/>
      <c r="P198" s="404" t="s">
        <v>1965</v>
      </c>
      <c r="Q198" s="405"/>
      <c r="R198" s="427">
        <v>46.92</v>
      </c>
      <c r="S198" s="428"/>
      <c r="T198" s="429"/>
      <c r="U198" s="427">
        <v>63.52</v>
      </c>
      <c r="V198" s="428"/>
      <c r="W198" s="429"/>
      <c r="X198" s="179">
        <v>110.44</v>
      </c>
      <c r="Y198" s="175" t="str">
        <f t="shared" si="2"/>
        <v>060208</v>
      </c>
    </row>
    <row r="199" spans="1:25" ht="9.6" customHeight="1" x14ac:dyDescent="0.2">
      <c r="A199" s="401" t="s">
        <v>2269</v>
      </c>
      <c r="B199" s="402"/>
      <c r="C199" s="401" t="s">
        <v>383</v>
      </c>
      <c r="D199" s="403"/>
      <c r="E199" s="403"/>
      <c r="F199" s="403"/>
      <c r="G199" s="403"/>
      <c r="H199" s="403"/>
      <c r="I199" s="403"/>
      <c r="J199" s="403"/>
      <c r="K199" s="403"/>
      <c r="L199" s="403"/>
      <c r="M199" s="403"/>
      <c r="N199" s="403"/>
      <c r="O199" s="402"/>
      <c r="P199" s="404" t="s">
        <v>1965</v>
      </c>
      <c r="Q199" s="405"/>
      <c r="R199" s="427">
        <v>34.36</v>
      </c>
      <c r="S199" s="428"/>
      <c r="T199" s="429"/>
      <c r="U199" s="427">
        <v>61.06</v>
      </c>
      <c r="V199" s="428"/>
      <c r="W199" s="429"/>
      <c r="X199" s="178">
        <v>95.42</v>
      </c>
      <c r="Y199" s="175" t="str">
        <f t="shared" si="2"/>
        <v>060209</v>
      </c>
    </row>
    <row r="200" spans="1:25" ht="9.6" customHeight="1" x14ac:dyDescent="0.2">
      <c r="A200" s="401" t="s">
        <v>2270</v>
      </c>
      <c r="B200" s="402"/>
      <c r="C200" s="401" t="s">
        <v>384</v>
      </c>
      <c r="D200" s="403"/>
      <c r="E200" s="403"/>
      <c r="F200" s="403"/>
      <c r="G200" s="403"/>
      <c r="H200" s="403"/>
      <c r="I200" s="403"/>
      <c r="J200" s="403"/>
      <c r="K200" s="403"/>
      <c r="L200" s="403"/>
      <c r="M200" s="403"/>
      <c r="N200" s="403"/>
      <c r="O200" s="402"/>
      <c r="P200" s="404" t="s">
        <v>1965</v>
      </c>
      <c r="Q200" s="405"/>
      <c r="R200" s="427">
        <v>48.3</v>
      </c>
      <c r="S200" s="428"/>
      <c r="T200" s="429"/>
      <c r="U200" s="427">
        <v>63.52</v>
      </c>
      <c r="V200" s="428"/>
      <c r="W200" s="429"/>
      <c r="X200" s="179">
        <v>111.82</v>
      </c>
      <c r="Y200" s="175" t="str">
        <f t="shared" si="2"/>
        <v>060210</v>
      </c>
    </row>
    <row r="201" spans="1:25" ht="19.350000000000001" customHeight="1" x14ac:dyDescent="0.2">
      <c r="A201" s="401" t="s">
        <v>2271</v>
      </c>
      <c r="B201" s="402"/>
      <c r="C201" s="401" t="s">
        <v>2272</v>
      </c>
      <c r="D201" s="403"/>
      <c r="E201" s="403"/>
      <c r="F201" s="403"/>
      <c r="G201" s="403"/>
      <c r="H201" s="403"/>
      <c r="I201" s="403"/>
      <c r="J201" s="403"/>
      <c r="K201" s="403"/>
      <c r="L201" s="403"/>
      <c r="M201" s="403"/>
      <c r="N201" s="403"/>
      <c r="O201" s="402"/>
      <c r="P201" s="404" t="s">
        <v>1965</v>
      </c>
      <c r="Q201" s="405"/>
      <c r="R201" s="427">
        <v>56.21</v>
      </c>
      <c r="S201" s="428"/>
      <c r="T201" s="429"/>
      <c r="U201" s="427">
        <v>63.52</v>
      </c>
      <c r="V201" s="428"/>
      <c r="W201" s="429"/>
      <c r="X201" s="179">
        <v>119.73</v>
      </c>
      <c r="Y201" s="175" t="str">
        <f t="shared" ref="Y201:Y264" si="3">TRIM($A201)</f>
        <v>060212</v>
      </c>
    </row>
    <row r="202" spans="1:25" ht="19.350000000000001" customHeight="1" x14ac:dyDescent="0.2">
      <c r="A202" s="401" t="s">
        <v>2273</v>
      </c>
      <c r="B202" s="402"/>
      <c r="C202" s="401" t="s">
        <v>2274</v>
      </c>
      <c r="D202" s="403"/>
      <c r="E202" s="403"/>
      <c r="F202" s="403"/>
      <c r="G202" s="403"/>
      <c r="H202" s="403"/>
      <c r="I202" s="403"/>
      <c r="J202" s="403"/>
      <c r="K202" s="403"/>
      <c r="L202" s="403"/>
      <c r="M202" s="403"/>
      <c r="N202" s="403"/>
      <c r="O202" s="402"/>
      <c r="P202" s="404" t="s">
        <v>1965</v>
      </c>
      <c r="Q202" s="405"/>
      <c r="R202" s="427">
        <v>82.51</v>
      </c>
      <c r="S202" s="428"/>
      <c r="T202" s="429"/>
      <c r="U202" s="427">
        <v>65.709999999999994</v>
      </c>
      <c r="V202" s="428"/>
      <c r="W202" s="429"/>
      <c r="X202" s="179">
        <v>148.22</v>
      </c>
      <c r="Y202" s="175" t="str">
        <f t="shared" si="3"/>
        <v>060213</v>
      </c>
    </row>
    <row r="203" spans="1:25" ht="19.350000000000001" customHeight="1" x14ac:dyDescent="0.2">
      <c r="A203" s="401" t="s">
        <v>2275</v>
      </c>
      <c r="B203" s="402"/>
      <c r="C203" s="401" t="s">
        <v>2276</v>
      </c>
      <c r="D203" s="403"/>
      <c r="E203" s="403"/>
      <c r="F203" s="403"/>
      <c r="G203" s="403"/>
      <c r="H203" s="403"/>
      <c r="I203" s="403"/>
      <c r="J203" s="403"/>
      <c r="K203" s="403"/>
      <c r="L203" s="403"/>
      <c r="M203" s="403"/>
      <c r="N203" s="403"/>
      <c r="O203" s="402"/>
      <c r="P203" s="404" t="s">
        <v>1965</v>
      </c>
      <c r="Q203" s="405"/>
      <c r="R203" s="430">
        <v>152.69999999999999</v>
      </c>
      <c r="S203" s="431"/>
      <c r="T203" s="432"/>
      <c r="U203" s="427">
        <v>77.2</v>
      </c>
      <c r="V203" s="428"/>
      <c r="W203" s="429"/>
      <c r="X203" s="179">
        <v>229.9</v>
      </c>
      <c r="Y203" s="175" t="str">
        <f t="shared" si="3"/>
        <v>060214</v>
      </c>
    </row>
    <row r="204" spans="1:25" ht="9.6" customHeight="1" x14ac:dyDescent="0.2">
      <c r="A204" s="401" t="s">
        <v>2277</v>
      </c>
      <c r="B204" s="402"/>
      <c r="C204" s="401" t="s">
        <v>229</v>
      </c>
      <c r="D204" s="403"/>
      <c r="E204" s="403"/>
      <c r="F204" s="403"/>
      <c r="G204" s="403"/>
      <c r="H204" s="403"/>
      <c r="I204" s="403"/>
      <c r="J204" s="403"/>
      <c r="K204" s="403"/>
      <c r="L204" s="403"/>
      <c r="M204" s="403"/>
      <c r="N204" s="403"/>
      <c r="O204" s="402"/>
      <c r="P204" s="404" t="s">
        <v>2239</v>
      </c>
      <c r="Q204" s="405"/>
      <c r="R204" s="427">
        <v>10.02</v>
      </c>
      <c r="S204" s="428"/>
      <c r="T204" s="429"/>
      <c r="U204" s="406">
        <v>3.38</v>
      </c>
      <c r="V204" s="407"/>
      <c r="W204" s="408"/>
      <c r="X204" s="178">
        <v>13.4</v>
      </c>
      <c r="Y204" s="175" t="str">
        <f t="shared" si="3"/>
        <v>060302</v>
      </c>
    </row>
    <row r="205" spans="1:25" ht="9.6" customHeight="1" x14ac:dyDescent="0.2">
      <c r="A205" s="401" t="s">
        <v>2278</v>
      </c>
      <c r="B205" s="402"/>
      <c r="C205" s="401" t="s">
        <v>231</v>
      </c>
      <c r="D205" s="403"/>
      <c r="E205" s="403"/>
      <c r="F205" s="403"/>
      <c r="G205" s="403"/>
      <c r="H205" s="403"/>
      <c r="I205" s="403"/>
      <c r="J205" s="403"/>
      <c r="K205" s="403"/>
      <c r="L205" s="403"/>
      <c r="M205" s="403"/>
      <c r="N205" s="403"/>
      <c r="O205" s="402"/>
      <c r="P205" s="404" t="s">
        <v>2239</v>
      </c>
      <c r="Q205" s="405"/>
      <c r="R205" s="406">
        <v>7.74</v>
      </c>
      <c r="S205" s="407"/>
      <c r="T205" s="408"/>
      <c r="U205" s="406">
        <v>3.88</v>
      </c>
      <c r="V205" s="407"/>
      <c r="W205" s="408"/>
      <c r="X205" s="178">
        <v>11.62</v>
      </c>
      <c r="Y205" s="175" t="str">
        <f t="shared" si="3"/>
        <v>060303</v>
      </c>
    </row>
    <row r="206" spans="1:25" ht="9.6" customHeight="1" x14ac:dyDescent="0.2">
      <c r="A206" s="401" t="s">
        <v>2279</v>
      </c>
      <c r="B206" s="402"/>
      <c r="C206" s="401" t="s">
        <v>233</v>
      </c>
      <c r="D206" s="403"/>
      <c r="E206" s="403"/>
      <c r="F206" s="403"/>
      <c r="G206" s="403"/>
      <c r="H206" s="403"/>
      <c r="I206" s="403"/>
      <c r="J206" s="403"/>
      <c r="K206" s="403"/>
      <c r="L206" s="403"/>
      <c r="M206" s="403"/>
      <c r="N206" s="403"/>
      <c r="O206" s="402"/>
      <c r="P206" s="404" t="s">
        <v>2239</v>
      </c>
      <c r="Q206" s="405"/>
      <c r="R206" s="406">
        <v>7.6</v>
      </c>
      <c r="S206" s="407"/>
      <c r="T206" s="408"/>
      <c r="U206" s="406">
        <v>3.88</v>
      </c>
      <c r="V206" s="407"/>
      <c r="W206" s="408"/>
      <c r="X206" s="178">
        <v>11.48</v>
      </c>
      <c r="Y206" s="175" t="str">
        <f t="shared" si="3"/>
        <v>060304</v>
      </c>
    </row>
    <row r="207" spans="1:25" ht="9.6" customHeight="1" x14ac:dyDescent="0.2">
      <c r="A207" s="401" t="s">
        <v>2280</v>
      </c>
      <c r="B207" s="402"/>
      <c r="C207" s="401" t="s">
        <v>235</v>
      </c>
      <c r="D207" s="403"/>
      <c r="E207" s="403"/>
      <c r="F207" s="403"/>
      <c r="G207" s="403"/>
      <c r="H207" s="403"/>
      <c r="I207" s="403"/>
      <c r="J207" s="403"/>
      <c r="K207" s="403"/>
      <c r="L207" s="403"/>
      <c r="M207" s="403"/>
      <c r="N207" s="403"/>
      <c r="O207" s="402"/>
      <c r="P207" s="404" t="s">
        <v>2239</v>
      </c>
      <c r="Q207" s="405"/>
      <c r="R207" s="406">
        <v>7.55</v>
      </c>
      <c r="S207" s="407"/>
      <c r="T207" s="408"/>
      <c r="U207" s="406">
        <v>3.88</v>
      </c>
      <c r="V207" s="407"/>
      <c r="W207" s="408"/>
      <c r="X207" s="178">
        <v>11.43</v>
      </c>
      <c r="Y207" s="175" t="str">
        <f t="shared" si="3"/>
        <v>060305</v>
      </c>
    </row>
    <row r="208" spans="1:25" ht="9.6" customHeight="1" x14ac:dyDescent="0.2">
      <c r="A208" s="401" t="s">
        <v>2281</v>
      </c>
      <c r="B208" s="402"/>
      <c r="C208" s="401" t="s">
        <v>236</v>
      </c>
      <c r="D208" s="403"/>
      <c r="E208" s="403"/>
      <c r="F208" s="403"/>
      <c r="G208" s="403"/>
      <c r="H208" s="403"/>
      <c r="I208" s="403"/>
      <c r="J208" s="403"/>
      <c r="K208" s="403"/>
      <c r="L208" s="403"/>
      <c r="M208" s="403"/>
      <c r="N208" s="403"/>
      <c r="O208" s="402"/>
      <c r="P208" s="404" t="s">
        <v>2239</v>
      </c>
      <c r="Q208" s="405"/>
      <c r="R208" s="406">
        <v>7.66</v>
      </c>
      <c r="S208" s="407"/>
      <c r="T208" s="408"/>
      <c r="U208" s="406">
        <v>4.8499999999999996</v>
      </c>
      <c r="V208" s="407"/>
      <c r="W208" s="408"/>
      <c r="X208" s="178">
        <v>12.51</v>
      </c>
      <c r="Y208" s="175" t="str">
        <f t="shared" si="3"/>
        <v>060306</v>
      </c>
    </row>
    <row r="209" spans="1:25" ht="9.6" customHeight="1" x14ac:dyDescent="0.2">
      <c r="A209" s="401" t="s">
        <v>2282</v>
      </c>
      <c r="B209" s="402"/>
      <c r="C209" s="401" t="s">
        <v>237</v>
      </c>
      <c r="D209" s="403"/>
      <c r="E209" s="403"/>
      <c r="F209" s="403"/>
      <c r="G209" s="403"/>
      <c r="H209" s="403"/>
      <c r="I209" s="403"/>
      <c r="J209" s="403"/>
      <c r="K209" s="403"/>
      <c r="L209" s="403"/>
      <c r="M209" s="403"/>
      <c r="N209" s="403"/>
      <c r="O209" s="402"/>
      <c r="P209" s="404" t="s">
        <v>2239</v>
      </c>
      <c r="Q209" s="405"/>
      <c r="R209" s="406">
        <v>7.39</v>
      </c>
      <c r="S209" s="407"/>
      <c r="T209" s="408"/>
      <c r="U209" s="406">
        <v>4.8499999999999996</v>
      </c>
      <c r="V209" s="407"/>
      <c r="W209" s="408"/>
      <c r="X209" s="178">
        <v>12.24</v>
      </c>
      <c r="Y209" s="175" t="str">
        <f t="shared" si="3"/>
        <v>060307</v>
      </c>
    </row>
    <row r="210" spans="1:25" ht="9.6" customHeight="1" x14ac:dyDescent="0.2">
      <c r="A210" s="401" t="s">
        <v>2283</v>
      </c>
      <c r="B210" s="402"/>
      <c r="C210" s="401" t="s">
        <v>238</v>
      </c>
      <c r="D210" s="403"/>
      <c r="E210" s="403"/>
      <c r="F210" s="403"/>
      <c r="G210" s="403"/>
      <c r="H210" s="403"/>
      <c r="I210" s="403"/>
      <c r="J210" s="403"/>
      <c r="K210" s="403"/>
      <c r="L210" s="403"/>
      <c r="M210" s="403"/>
      <c r="N210" s="403"/>
      <c r="O210" s="402"/>
      <c r="P210" s="404" t="s">
        <v>2239</v>
      </c>
      <c r="Q210" s="405"/>
      <c r="R210" s="406">
        <v>7.37</v>
      </c>
      <c r="S210" s="407"/>
      <c r="T210" s="408"/>
      <c r="U210" s="406">
        <v>4.8499999999999996</v>
      </c>
      <c r="V210" s="407"/>
      <c r="W210" s="408"/>
      <c r="X210" s="178">
        <v>12.22</v>
      </c>
      <c r="Y210" s="175" t="str">
        <f t="shared" si="3"/>
        <v>060308</v>
      </c>
    </row>
    <row r="211" spans="1:25" ht="9.6" customHeight="1" x14ac:dyDescent="0.2">
      <c r="A211" s="401" t="s">
        <v>2284</v>
      </c>
      <c r="B211" s="402"/>
      <c r="C211" s="401" t="s">
        <v>239</v>
      </c>
      <c r="D211" s="403"/>
      <c r="E211" s="403"/>
      <c r="F211" s="403"/>
      <c r="G211" s="403"/>
      <c r="H211" s="403"/>
      <c r="I211" s="403"/>
      <c r="J211" s="403"/>
      <c r="K211" s="403"/>
      <c r="L211" s="403"/>
      <c r="M211" s="403"/>
      <c r="N211" s="403"/>
      <c r="O211" s="402"/>
      <c r="P211" s="404" t="s">
        <v>2239</v>
      </c>
      <c r="Q211" s="405"/>
      <c r="R211" s="406">
        <v>7.27</v>
      </c>
      <c r="S211" s="407"/>
      <c r="T211" s="408"/>
      <c r="U211" s="406">
        <v>4.8499999999999996</v>
      </c>
      <c r="V211" s="407"/>
      <c r="W211" s="408"/>
      <c r="X211" s="178">
        <v>12.12</v>
      </c>
      <c r="Y211" s="175" t="str">
        <f t="shared" si="3"/>
        <v>060310</v>
      </c>
    </row>
    <row r="212" spans="1:25" ht="9.6" customHeight="1" x14ac:dyDescent="0.2">
      <c r="A212" s="401" t="s">
        <v>2285</v>
      </c>
      <c r="B212" s="402"/>
      <c r="C212" s="401" t="s">
        <v>240</v>
      </c>
      <c r="D212" s="403"/>
      <c r="E212" s="403"/>
      <c r="F212" s="403"/>
      <c r="G212" s="403"/>
      <c r="H212" s="403"/>
      <c r="I212" s="403"/>
      <c r="J212" s="403"/>
      <c r="K212" s="403"/>
      <c r="L212" s="403"/>
      <c r="M212" s="403"/>
      <c r="N212" s="403"/>
      <c r="O212" s="402"/>
      <c r="P212" s="404" t="s">
        <v>2239</v>
      </c>
      <c r="Q212" s="405"/>
      <c r="R212" s="406">
        <v>9.91</v>
      </c>
      <c r="S212" s="407"/>
      <c r="T212" s="408"/>
      <c r="U212" s="406">
        <v>3.38</v>
      </c>
      <c r="V212" s="407"/>
      <c r="W212" s="408"/>
      <c r="X212" s="178">
        <v>13.29</v>
      </c>
      <c r="Y212" s="175" t="str">
        <f t="shared" si="3"/>
        <v>060312</v>
      </c>
    </row>
    <row r="213" spans="1:25" ht="9.6" customHeight="1" x14ac:dyDescent="0.2">
      <c r="A213" s="401" t="s">
        <v>2286</v>
      </c>
      <c r="B213" s="402"/>
      <c r="C213" s="401" t="s">
        <v>241</v>
      </c>
      <c r="D213" s="403"/>
      <c r="E213" s="403"/>
      <c r="F213" s="403"/>
      <c r="G213" s="403"/>
      <c r="H213" s="403"/>
      <c r="I213" s="403"/>
      <c r="J213" s="403"/>
      <c r="K213" s="403"/>
      <c r="L213" s="403"/>
      <c r="M213" s="403"/>
      <c r="N213" s="403"/>
      <c r="O213" s="402"/>
      <c r="P213" s="404" t="s">
        <v>2239</v>
      </c>
      <c r="Q213" s="405"/>
      <c r="R213" s="406">
        <v>8.8800000000000008</v>
      </c>
      <c r="S213" s="407"/>
      <c r="T213" s="408"/>
      <c r="U213" s="406">
        <v>3.38</v>
      </c>
      <c r="V213" s="407"/>
      <c r="W213" s="408"/>
      <c r="X213" s="178">
        <v>12.26</v>
      </c>
      <c r="Y213" s="175" t="str">
        <f t="shared" si="3"/>
        <v>060314</v>
      </c>
    </row>
    <row r="214" spans="1:25" ht="9.6" customHeight="1" x14ac:dyDescent="0.2">
      <c r="A214" s="401" t="s">
        <v>2287</v>
      </c>
      <c r="B214" s="402"/>
      <c r="C214" s="401" t="s">
        <v>385</v>
      </c>
      <c r="D214" s="403"/>
      <c r="E214" s="403"/>
      <c r="F214" s="403"/>
      <c r="G214" s="403"/>
      <c r="H214" s="403"/>
      <c r="I214" s="403"/>
      <c r="J214" s="403"/>
      <c r="K214" s="403"/>
      <c r="L214" s="403"/>
      <c r="M214" s="403"/>
      <c r="N214" s="403"/>
      <c r="O214" s="402"/>
      <c r="P214" s="404" t="s">
        <v>2021</v>
      </c>
      <c r="Q214" s="405"/>
      <c r="R214" s="430">
        <v>249.4</v>
      </c>
      <c r="S214" s="431"/>
      <c r="T214" s="432"/>
      <c r="U214" s="427">
        <v>39.4</v>
      </c>
      <c r="V214" s="428"/>
      <c r="W214" s="429"/>
      <c r="X214" s="179">
        <v>288.8</v>
      </c>
      <c r="Y214" s="175" t="str">
        <f t="shared" si="3"/>
        <v>060470</v>
      </c>
    </row>
    <row r="215" spans="1:25" ht="9.6" customHeight="1" x14ac:dyDescent="0.2">
      <c r="A215" s="401" t="s">
        <v>2288</v>
      </c>
      <c r="B215" s="402"/>
      <c r="C215" s="401" t="s">
        <v>351</v>
      </c>
      <c r="D215" s="403"/>
      <c r="E215" s="403"/>
      <c r="F215" s="403"/>
      <c r="G215" s="403"/>
      <c r="H215" s="403"/>
      <c r="I215" s="403"/>
      <c r="J215" s="403"/>
      <c r="K215" s="403"/>
      <c r="L215" s="403"/>
      <c r="M215" s="403"/>
      <c r="N215" s="403"/>
      <c r="O215" s="402"/>
      <c r="P215" s="404" t="s">
        <v>2001</v>
      </c>
      <c r="Q215" s="405"/>
      <c r="R215" s="433">
        <v>1697.48</v>
      </c>
      <c r="S215" s="434"/>
      <c r="T215" s="435"/>
      <c r="U215" s="406">
        <v>0</v>
      </c>
      <c r="V215" s="407"/>
      <c r="W215" s="408"/>
      <c r="X215" s="180">
        <v>1697.48</v>
      </c>
      <c r="Y215" s="175" t="str">
        <f t="shared" si="3"/>
        <v>060486</v>
      </c>
    </row>
    <row r="216" spans="1:25" ht="9.6" customHeight="1" x14ac:dyDescent="0.2">
      <c r="A216" s="401" t="s">
        <v>2289</v>
      </c>
      <c r="B216" s="402"/>
      <c r="C216" s="401" t="s">
        <v>352</v>
      </c>
      <c r="D216" s="403"/>
      <c r="E216" s="403"/>
      <c r="F216" s="403"/>
      <c r="G216" s="403"/>
      <c r="H216" s="403"/>
      <c r="I216" s="403"/>
      <c r="J216" s="403"/>
      <c r="K216" s="403"/>
      <c r="L216" s="403"/>
      <c r="M216" s="403"/>
      <c r="N216" s="403"/>
      <c r="O216" s="402"/>
      <c r="P216" s="404" t="s">
        <v>2001</v>
      </c>
      <c r="Q216" s="405"/>
      <c r="R216" s="427">
        <v>16.75</v>
      </c>
      <c r="S216" s="428"/>
      <c r="T216" s="429"/>
      <c r="U216" s="406">
        <v>0</v>
      </c>
      <c r="V216" s="407"/>
      <c r="W216" s="408"/>
      <c r="X216" s="178">
        <v>16.75</v>
      </c>
      <c r="Y216" s="175" t="str">
        <f t="shared" si="3"/>
        <v>060487</v>
      </c>
    </row>
    <row r="217" spans="1:25" ht="19.350000000000001" customHeight="1" x14ac:dyDescent="0.2">
      <c r="A217" s="401" t="s">
        <v>2290</v>
      </c>
      <c r="B217" s="402"/>
      <c r="C217" s="401" t="s">
        <v>2291</v>
      </c>
      <c r="D217" s="403"/>
      <c r="E217" s="403"/>
      <c r="F217" s="403"/>
      <c r="G217" s="403"/>
      <c r="H217" s="403"/>
      <c r="I217" s="403"/>
      <c r="J217" s="403"/>
      <c r="K217" s="403"/>
      <c r="L217" s="403"/>
      <c r="M217" s="403"/>
      <c r="N217" s="403"/>
      <c r="O217" s="402"/>
      <c r="P217" s="404" t="s">
        <v>2021</v>
      </c>
      <c r="Q217" s="405"/>
      <c r="R217" s="430">
        <v>499.26</v>
      </c>
      <c r="S217" s="431"/>
      <c r="T217" s="432"/>
      <c r="U217" s="430">
        <v>116.12</v>
      </c>
      <c r="V217" s="431"/>
      <c r="W217" s="432"/>
      <c r="X217" s="179">
        <v>615.38</v>
      </c>
      <c r="Y217" s="175" t="str">
        <f t="shared" si="3"/>
        <v>060505</v>
      </c>
    </row>
    <row r="218" spans="1:25" ht="9.6" customHeight="1" x14ac:dyDescent="0.2">
      <c r="A218" s="401" t="s">
        <v>2292</v>
      </c>
      <c r="B218" s="402"/>
      <c r="C218" s="401" t="s">
        <v>386</v>
      </c>
      <c r="D218" s="403"/>
      <c r="E218" s="403"/>
      <c r="F218" s="403"/>
      <c r="G218" s="403"/>
      <c r="H218" s="403"/>
      <c r="I218" s="403"/>
      <c r="J218" s="403"/>
      <c r="K218" s="403"/>
      <c r="L218" s="403"/>
      <c r="M218" s="403"/>
      <c r="N218" s="403"/>
      <c r="O218" s="402"/>
      <c r="P218" s="404" t="s">
        <v>2021</v>
      </c>
      <c r="Q218" s="405"/>
      <c r="R218" s="430">
        <v>508.89</v>
      </c>
      <c r="S218" s="431"/>
      <c r="T218" s="432"/>
      <c r="U218" s="430">
        <v>116.12</v>
      </c>
      <c r="V218" s="431"/>
      <c r="W218" s="432"/>
      <c r="X218" s="179">
        <v>625.01</v>
      </c>
      <c r="Y218" s="175" t="str">
        <f t="shared" si="3"/>
        <v>060507</v>
      </c>
    </row>
    <row r="219" spans="1:25" ht="9.6" customHeight="1" x14ac:dyDescent="0.2">
      <c r="A219" s="401" t="s">
        <v>2293</v>
      </c>
      <c r="B219" s="402"/>
      <c r="C219" s="401" t="s">
        <v>217</v>
      </c>
      <c r="D219" s="403"/>
      <c r="E219" s="403"/>
      <c r="F219" s="403"/>
      <c r="G219" s="403"/>
      <c r="H219" s="403"/>
      <c r="I219" s="403"/>
      <c r="J219" s="403"/>
      <c r="K219" s="403"/>
      <c r="L219" s="403"/>
      <c r="M219" s="403"/>
      <c r="N219" s="403"/>
      <c r="O219" s="402"/>
      <c r="P219" s="404" t="s">
        <v>2021</v>
      </c>
      <c r="Q219" s="405"/>
      <c r="R219" s="430">
        <v>588.29</v>
      </c>
      <c r="S219" s="431"/>
      <c r="T219" s="432"/>
      <c r="U219" s="406">
        <v>0</v>
      </c>
      <c r="V219" s="407"/>
      <c r="W219" s="408"/>
      <c r="X219" s="179">
        <v>588.29</v>
      </c>
      <c r="Y219" s="175" t="str">
        <f t="shared" si="3"/>
        <v>060510</v>
      </c>
    </row>
    <row r="220" spans="1:25" ht="19.350000000000001" customHeight="1" x14ac:dyDescent="0.2">
      <c r="A220" s="401" t="s">
        <v>2294</v>
      </c>
      <c r="B220" s="402"/>
      <c r="C220" s="401" t="s">
        <v>2295</v>
      </c>
      <c r="D220" s="403"/>
      <c r="E220" s="403"/>
      <c r="F220" s="403"/>
      <c r="G220" s="403"/>
      <c r="H220" s="403"/>
      <c r="I220" s="403"/>
      <c r="J220" s="403"/>
      <c r="K220" s="403"/>
      <c r="L220" s="403"/>
      <c r="M220" s="403"/>
      <c r="N220" s="403"/>
      <c r="O220" s="402"/>
      <c r="P220" s="404" t="s">
        <v>2021</v>
      </c>
      <c r="Q220" s="405"/>
      <c r="R220" s="430">
        <v>566.1</v>
      </c>
      <c r="S220" s="431"/>
      <c r="T220" s="432"/>
      <c r="U220" s="427">
        <v>50.81</v>
      </c>
      <c r="V220" s="428"/>
      <c r="W220" s="429"/>
      <c r="X220" s="179">
        <v>616.91</v>
      </c>
      <c r="Y220" s="175" t="str">
        <f t="shared" si="3"/>
        <v>060512</v>
      </c>
    </row>
    <row r="221" spans="1:25" ht="19.350000000000001" customHeight="1" x14ac:dyDescent="0.2">
      <c r="A221" s="401" t="s">
        <v>2296</v>
      </c>
      <c r="B221" s="402"/>
      <c r="C221" s="401" t="s">
        <v>2219</v>
      </c>
      <c r="D221" s="403"/>
      <c r="E221" s="403"/>
      <c r="F221" s="403"/>
      <c r="G221" s="403"/>
      <c r="H221" s="403"/>
      <c r="I221" s="403"/>
      <c r="J221" s="403"/>
      <c r="K221" s="403"/>
      <c r="L221" s="403"/>
      <c r="M221" s="403"/>
      <c r="N221" s="403"/>
      <c r="O221" s="402"/>
      <c r="P221" s="404" t="s">
        <v>2021</v>
      </c>
      <c r="Q221" s="405"/>
      <c r="R221" s="430">
        <v>471.85</v>
      </c>
      <c r="S221" s="431"/>
      <c r="T221" s="432"/>
      <c r="U221" s="430">
        <v>197</v>
      </c>
      <c r="V221" s="431"/>
      <c r="W221" s="432"/>
      <c r="X221" s="179">
        <v>668.85</v>
      </c>
      <c r="Y221" s="175" t="str">
        <f t="shared" si="3"/>
        <v>060513</v>
      </c>
    </row>
    <row r="222" spans="1:25" ht="19.350000000000001" customHeight="1" x14ac:dyDescent="0.2">
      <c r="A222" s="401" t="s">
        <v>2297</v>
      </c>
      <c r="B222" s="402"/>
      <c r="C222" s="401" t="s">
        <v>2298</v>
      </c>
      <c r="D222" s="403"/>
      <c r="E222" s="403"/>
      <c r="F222" s="403"/>
      <c r="G222" s="403"/>
      <c r="H222" s="403"/>
      <c r="I222" s="403"/>
      <c r="J222" s="403"/>
      <c r="K222" s="403"/>
      <c r="L222" s="403"/>
      <c r="M222" s="403"/>
      <c r="N222" s="403"/>
      <c r="O222" s="402"/>
      <c r="P222" s="404" t="s">
        <v>2021</v>
      </c>
      <c r="Q222" s="405"/>
      <c r="R222" s="430">
        <v>437.49</v>
      </c>
      <c r="S222" s="431"/>
      <c r="T222" s="432"/>
      <c r="U222" s="430">
        <v>116.12</v>
      </c>
      <c r="V222" s="431"/>
      <c r="W222" s="432"/>
      <c r="X222" s="179">
        <v>553.61</v>
      </c>
      <c r="Y222" s="175" t="str">
        <f t="shared" si="3"/>
        <v>060514</v>
      </c>
    </row>
    <row r="223" spans="1:25" ht="19.350000000000001" customHeight="1" x14ac:dyDescent="0.2">
      <c r="A223" s="401" t="s">
        <v>2299</v>
      </c>
      <c r="B223" s="402"/>
      <c r="C223" s="401" t="s">
        <v>2300</v>
      </c>
      <c r="D223" s="403"/>
      <c r="E223" s="403"/>
      <c r="F223" s="403"/>
      <c r="G223" s="403"/>
      <c r="H223" s="403"/>
      <c r="I223" s="403"/>
      <c r="J223" s="403"/>
      <c r="K223" s="403"/>
      <c r="L223" s="403"/>
      <c r="M223" s="403"/>
      <c r="N223" s="403"/>
      <c r="O223" s="402"/>
      <c r="P223" s="404" t="s">
        <v>2021</v>
      </c>
      <c r="Q223" s="405"/>
      <c r="R223" s="430">
        <v>525.45000000000005</v>
      </c>
      <c r="S223" s="431"/>
      <c r="T223" s="432"/>
      <c r="U223" s="427">
        <v>50.81</v>
      </c>
      <c r="V223" s="428"/>
      <c r="W223" s="429"/>
      <c r="X223" s="179">
        <v>576.26</v>
      </c>
      <c r="Y223" s="175" t="str">
        <f t="shared" si="3"/>
        <v>060515</v>
      </c>
    </row>
    <row r="224" spans="1:25" ht="9.6" customHeight="1" x14ac:dyDescent="0.2">
      <c r="A224" s="401" t="s">
        <v>2301</v>
      </c>
      <c r="B224" s="402"/>
      <c r="C224" s="401" t="s">
        <v>66</v>
      </c>
      <c r="D224" s="403"/>
      <c r="E224" s="403"/>
      <c r="F224" s="403"/>
      <c r="G224" s="403"/>
      <c r="H224" s="403"/>
      <c r="I224" s="403"/>
      <c r="J224" s="403"/>
      <c r="K224" s="403"/>
      <c r="L224" s="403"/>
      <c r="M224" s="403"/>
      <c r="N224" s="403"/>
      <c r="O224" s="402"/>
      <c r="P224" s="404" t="s">
        <v>2021</v>
      </c>
      <c r="Q224" s="405"/>
      <c r="R224" s="430">
        <v>487.93</v>
      </c>
      <c r="S224" s="431"/>
      <c r="T224" s="432"/>
      <c r="U224" s="430">
        <v>116.12</v>
      </c>
      <c r="V224" s="431"/>
      <c r="W224" s="432"/>
      <c r="X224" s="179">
        <v>604.04999999999995</v>
      </c>
      <c r="Y224" s="175" t="str">
        <f t="shared" si="3"/>
        <v>060517</v>
      </c>
    </row>
    <row r="225" spans="1:25" ht="9.6" customHeight="1" x14ac:dyDescent="0.2">
      <c r="A225" s="401" t="s">
        <v>2302</v>
      </c>
      <c r="B225" s="402"/>
      <c r="C225" s="401" t="s">
        <v>2223</v>
      </c>
      <c r="D225" s="403"/>
      <c r="E225" s="403"/>
      <c r="F225" s="403"/>
      <c r="G225" s="403"/>
      <c r="H225" s="403"/>
      <c r="I225" s="403"/>
      <c r="J225" s="403"/>
      <c r="K225" s="403"/>
      <c r="L225" s="403"/>
      <c r="M225" s="403"/>
      <c r="N225" s="403"/>
      <c r="O225" s="402"/>
      <c r="P225" s="404" t="s">
        <v>2021</v>
      </c>
      <c r="Q225" s="405"/>
      <c r="R225" s="430">
        <v>521.72</v>
      </c>
      <c r="S225" s="431"/>
      <c r="T225" s="432"/>
      <c r="U225" s="430">
        <v>116.12</v>
      </c>
      <c r="V225" s="431"/>
      <c r="W225" s="432"/>
      <c r="X225" s="179">
        <v>637.84</v>
      </c>
      <c r="Y225" s="175" t="str">
        <f t="shared" si="3"/>
        <v>060518</v>
      </c>
    </row>
    <row r="226" spans="1:25" ht="19.350000000000001" customHeight="1" x14ac:dyDescent="0.2">
      <c r="A226" s="401" t="s">
        <v>2303</v>
      </c>
      <c r="B226" s="402"/>
      <c r="C226" s="401" t="s">
        <v>2304</v>
      </c>
      <c r="D226" s="403"/>
      <c r="E226" s="403"/>
      <c r="F226" s="403"/>
      <c r="G226" s="403"/>
      <c r="H226" s="403"/>
      <c r="I226" s="403"/>
      <c r="J226" s="403"/>
      <c r="K226" s="403"/>
      <c r="L226" s="403"/>
      <c r="M226" s="403"/>
      <c r="N226" s="403"/>
      <c r="O226" s="402"/>
      <c r="P226" s="404" t="s">
        <v>2021</v>
      </c>
      <c r="Q226" s="405"/>
      <c r="R226" s="430">
        <v>571.20000000000005</v>
      </c>
      <c r="S226" s="431"/>
      <c r="T226" s="432"/>
      <c r="U226" s="427">
        <v>50.81</v>
      </c>
      <c r="V226" s="428"/>
      <c r="W226" s="429"/>
      <c r="X226" s="179">
        <v>622.01</v>
      </c>
      <c r="Y226" s="175" t="str">
        <f t="shared" si="3"/>
        <v>060520</v>
      </c>
    </row>
    <row r="227" spans="1:25" ht="19.350000000000001" customHeight="1" x14ac:dyDescent="0.2">
      <c r="A227" s="401" t="s">
        <v>2305</v>
      </c>
      <c r="B227" s="402"/>
      <c r="C227" s="401" t="s">
        <v>2306</v>
      </c>
      <c r="D227" s="403"/>
      <c r="E227" s="403"/>
      <c r="F227" s="403"/>
      <c r="G227" s="403"/>
      <c r="H227" s="403"/>
      <c r="I227" s="403"/>
      <c r="J227" s="403"/>
      <c r="K227" s="403"/>
      <c r="L227" s="403"/>
      <c r="M227" s="403"/>
      <c r="N227" s="403"/>
      <c r="O227" s="402"/>
      <c r="P227" s="404" t="s">
        <v>2021</v>
      </c>
      <c r="Q227" s="405"/>
      <c r="R227" s="430">
        <v>594.15</v>
      </c>
      <c r="S227" s="431"/>
      <c r="T227" s="432"/>
      <c r="U227" s="427">
        <v>50.81</v>
      </c>
      <c r="V227" s="428"/>
      <c r="W227" s="429"/>
      <c r="X227" s="179">
        <v>644.96</v>
      </c>
      <c r="Y227" s="175" t="str">
        <f t="shared" si="3"/>
        <v>060521</v>
      </c>
    </row>
    <row r="228" spans="1:25" ht="9.6" customHeight="1" x14ac:dyDescent="0.2">
      <c r="A228" s="401" t="s">
        <v>2307</v>
      </c>
      <c r="B228" s="402"/>
      <c r="C228" s="401" t="s">
        <v>220</v>
      </c>
      <c r="D228" s="403"/>
      <c r="E228" s="403"/>
      <c r="F228" s="403"/>
      <c r="G228" s="403"/>
      <c r="H228" s="403"/>
      <c r="I228" s="403"/>
      <c r="J228" s="403"/>
      <c r="K228" s="403"/>
      <c r="L228" s="403"/>
      <c r="M228" s="403"/>
      <c r="N228" s="403"/>
      <c r="O228" s="402"/>
      <c r="P228" s="404" t="s">
        <v>2021</v>
      </c>
      <c r="Q228" s="405"/>
      <c r="R228" s="430">
        <v>596.70000000000005</v>
      </c>
      <c r="S228" s="431"/>
      <c r="T228" s="432"/>
      <c r="U228" s="406">
        <v>0</v>
      </c>
      <c r="V228" s="407"/>
      <c r="W228" s="408"/>
      <c r="X228" s="179">
        <v>596.70000000000005</v>
      </c>
      <c r="Y228" s="175" t="str">
        <f t="shared" si="3"/>
        <v>060523</v>
      </c>
    </row>
    <row r="229" spans="1:25" ht="9.6" customHeight="1" x14ac:dyDescent="0.2">
      <c r="A229" s="401" t="s">
        <v>2308</v>
      </c>
      <c r="B229" s="402"/>
      <c r="C229" s="401" t="s">
        <v>221</v>
      </c>
      <c r="D229" s="403"/>
      <c r="E229" s="403"/>
      <c r="F229" s="403"/>
      <c r="G229" s="403"/>
      <c r="H229" s="403"/>
      <c r="I229" s="403"/>
      <c r="J229" s="403"/>
      <c r="K229" s="403"/>
      <c r="L229" s="403"/>
      <c r="M229" s="403"/>
      <c r="N229" s="403"/>
      <c r="O229" s="402"/>
      <c r="P229" s="404" t="s">
        <v>2021</v>
      </c>
      <c r="Q229" s="405"/>
      <c r="R229" s="430">
        <v>600.09</v>
      </c>
      <c r="S229" s="431"/>
      <c r="T229" s="432"/>
      <c r="U229" s="406">
        <v>0</v>
      </c>
      <c r="V229" s="407"/>
      <c r="W229" s="408"/>
      <c r="X229" s="179">
        <v>600.09</v>
      </c>
      <c r="Y229" s="175" t="str">
        <f t="shared" si="3"/>
        <v>060524</v>
      </c>
    </row>
    <row r="230" spans="1:25" ht="9.6" customHeight="1" x14ac:dyDescent="0.2">
      <c r="A230" s="401" t="s">
        <v>2309</v>
      </c>
      <c r="B230" s="402"/>
      <c r="C230" s="401" t="s">
        <v>222</v>
      </c>
      <c r="D230" s="403"/>
      <c r="E230" s="403"/>
      <c r="F230" s="403"/>
      <c r="G230" s="403"/>
      <c r="H230" s="403"/>
      <c r="I230" s="403"/>
      <c r="J230" s="403"/>
      <c r="K230" s="403"/>
      <c r="L230" s="403"/>
      <c r="M230" s="403"/>
      <c r="N230" s="403"/>
      <c r="O230" s="402"/>
      <c r="P230" s="404" t="s">
        <v>2021</v>
      </c>
      <c r="Q230" s="405"/>
      <c r="R230" s="430">
        <v>629</v>
      </c>
      <c r="S230" s="431"/>
      <c r="T230" s="432"/>
      <c r="U230" s="406">
        <v>0</v>
      </c>
      <c r="V230" s="407"/>
      <c r="W230" s="408"/>
      <c r="X230" s="179">
        <v>629</v>
      </c>
      <c r="Y230" s="175" t="str">
        <f t="shared" si="3"/>
        <v>060525</v>
      </c>
    </row>
    <row r="231" spans="1:25" ht="19.350000000000001" customHeight="1" x14ac:dyDescent="0.2">
      <c r="A231" s="401" t="s">
        <v>2310</v>
      </c>
      <c r="B231" s="402"/>
      <c r="C231" s="401" t="s">
        <v>2311</v>
      </c>
      <c r="D231" s="403"/>
      <c r="E231" s="403"/>
      <c r="F231" s="403"/>
      <c r="G231" s="403"/>
      <c r="H231" s="403"/>
      <c r="I231" s="403"/>
      <c r="J231" s="403"/>
      <c r="K231" s="403"/>
      <c r="L231" s="403"/>
      <c r="M231" s="403"/>
      <c r="N231" s="403"/>
      <c r="O231" s="402"/>
      <c r="P231" s="404" t="s">
        <v>2021</v>
      </c>
      <c r="Q231" s="405"/>
      <c r="R231" s="406">
        <v>0.13</v>
      </c>
      <c r="S231" s="407"/>
      <c r="T231" s="408"/>
      <c r="U231" s="427">
        <v>65.599999999999994</v>
      </c>
      <c r="V231" s="428"/>
      <c r="W231" s="429"/>
      <c r="X231" s="178">
        <v>65.73</v>
      </c>
      <c r="Y231" s="175" t="str">
        <f t="shared" si="3"/>
        <v>060800</v>
      </c>
    </row>
    <row r="232" spans="1:25" ht="9.6" customHeight="1" x14ac:dyDescent="0.2">
      <c r="A232" s="401" t="s">
        <v>2312</v>
      </c>
      <c r="B232" s="402"/>
      <c r="C232" s="401" t="s">
        <v>389</v>
      </c>
      <c r="D232" s="403"/>
      <c r="E232" s="403"/>
      <c r="F232" s="403"/>
      <c r="G232" s="403"/>
      <c r="H232" s="403"/>
      <c r="I232" s="403"/>
      <c r="J232" s="403"/>
      <c r="K232" s="403"/>
      <c r="L232" s="403"/>
      <c r="M232" s="403"/>
      <c r="N232" s="403"/>
      <c r="O232" s="402"/>
      <c r="P232" s="404" t="s">
        <v>2021</v>
      </c>
      <c r="Q232" s="405"/>
      <c r="R232" s="406">
        <v>0</v>
      </c>
      <c r="S232" s="407"/>
      <c r="T232" s="408"/>
      <c r="U232" s="427">
        <v>66.88</v>
      </c>
      <c r="V232" s="428"/>
      <c r="W232" s="429"/>
      <c r="X232" s="178">
        <v>66.88</v>
      </c>
      <c r="Y232" s="175" t="str">
        <f t="shared" si="3"/>
        <v>060801</v>
      </c>
    </row>
    <row r="233" spans="1:25" ht="9.6" customHeight="1" x14ac:dyDescent="0.2">
      <c r="A233" s="401" t="s">
        <v>2313</v>
      </c>
      <c r="B233" s="402"/>
      <c r="C233" s="401" t="s">
        <v>390</v>
      </c>
      <c r="D233" s="403"/>
      <c r="E233" s="403"/>
      <c r="F233" s="403"/>
      <c r="G233" s="403"/>
      <c r="H233" s="403"/>
      <c r="I233" s="403"/>
      <c r="J233" s="403"/>
      <c r="K233" s="403"/>
      <c r="L233" s="403"/>
      <c r="M233" s="403"/>
      <c r="N233" s="403"/>
      <c r="O233" s="402"/>
      <c r="P233" s="404" t="s">
        <v>2021</v>
      </c>
      <c r="Q233" s="405"/>
      <c r="R233" s="406">
        <v>0.13</v>
      </c>
      <c r="S233" s="407"/>
      <c r="T233" s="408"/>
      <c r="U233" s="427">
        <v>65.599999999999994</v>
      </c>
      <c r="V233" s="428"/>
      <c r="W233" s="429"/>
      <c r="X233" s="178">
        <v>65.73</v>
      </c>
      <c r="Y233" s="175" t="str">
        <f t="shared" si="3"/>
        <v>060802</v>
      </c>
    </row>
    <row r="234" spans="1:25" ht="9.6" customHeight="1" x14ac:dyDescent="0.2">
      <c r="A234" s="401" t="s">
        <v>2314</v>
      </c>
      <c r="B234" s="402"/>
      <c r="C234" s="401" t="s">
        <v>2315</v>
      </c>
      <c r="D234" s="403"/>
      <c r="E234" s="403"/>
      <c r="F234" s="403"/>
      <c r="G234" s="403"/>
      <c r="H234" s="403"/>
      <c r="I234" s="403"/>
      <c r="J234" s="403"/>
      <c r="K234" s="403"/>
      <c r="L234" s="403"/>
      <c r="M234" s="403"/>
      <c r="N234" s="403"/>
      <c r="O234" s="402"/>
      <c r="P234" s="404" t="s">
        <v>2021</v>
      </c>
      <c r="Q234" s="405"/>
      <c r="R234" s="427">
        <v>55.48</v>
      </c>
      <c r="S234" s="428"/>
      <c r="T234" s="429"/>
      <c r="U234" s="406">
        <v>0</v>
      </c>
      <c r="V234" s="407"/>
      <c r="W234" s="408"/>
      <c r="X234" s="178">
        <v>55.48</v>
      </c>
      <c r="Y234" s="175" t="str">
        <f t="shared" si="3"/>
        <v>060803</v>
      </c>
    </row>
    <row r="235" spans="1:25" ht="19.350000000000001" customHeight="1" x14ac:dyDescent="0.2">
      <c r="A235" s="401" t="s">
        <v>2316</v>
      </c>
      <c r="B235" s="402"/>
      <c r="C235" s="401" t="s">
        <v>2317</v>
      </c>
      <c r="D235" s="403"/>
      <c r="E235" s="403"/>
      <c r="F235" s="403"/>
      <c r="G235" s="403"/>
      <c r="H235" s="403"/>
      <c r="I235" s="403"/>
      <c r="J235" s="403"/>
      <c r="K235" s="403"/>
      <c r="L235" s="403"/>
      <c r="M235" s="403"/>
      <c r="N235" s="403"/>
      <c r="O235" s="402"/>
      <c r="P235" s="404" t="s">
        <v>1965</v>
      </c>
      <c r="Q235" s="405"/>
      <c r="R235" s="427">
        <v>98.59</v>
      </c>
      <c r="S235" s="428"/>
      <c r="T235" s="429"/>
      <c r="U235" s="427">
        <v>27.03</v>
      </c>
      <c r="V235" s="428"/>
      <c r="W235" s="429"/>
      <c r="X235" s="179">
        <v>125.62</v>
      </c>
      <c r="Y235" s="175" t="str">
        <f t="shared" si="3"/>
        <v>061101</v>
      </c>
    </row>
    <row r="236" spans="1:25" ht="19.350000000000001" customHeight="1" x14ac:dyDescent="0.2">
      <c r="A236" s="401" t="s">
        <v>2318</v>
      </c>
      <c r="B236" s="402"/>
      <c r="C236" s="401" t="s">
        <v>2319</v>
      </c>
      <c r="D236" s="403"/>
      <c r="E236" s="403"/>
      <c r="F236" s="403"/>
      <c r="G236" s="403"/>
      <c r="H236" s="403"/>
      <c r="I236" s="403"/>
      <c r="J236" s="403"/>
      <c r="K236" s="403"/>
      <c r="L236" s="403"/>
      <c r="M236" s="403"/>
      <c r="N236" s="403"/>
      <c r="O236" s="402"/>
      <c r="P236" s="404" t="s">
        <v>1965</v>
      </c>
      <c r="Q236" s="405"/>
      <c r="R236" s="430">
        <v>112.55</v>
      </c>
      <c r="S236" s="431"/>
      <c r="T236" s="432"/>
      <c r="U236" s="427">
        <v>30.04</v>
      </c>
      <c r="V236" s="428"/>
      <c r="W236" s="429"/>
      <c r="X236" s="179">
        <v>142.59</v>
      </c>
      <c r="Y236" s="175" t="str">
        <f t="shared" si="3"/>
        <v>061102</v>
      </c>
    </row>
    <row r="237" spans="1:25" ht="9.6" customHeight="1" x14ac:dyDescent="0.2">
      <c r="A237" s="401" t="s">
        <v>2320</v>
      </c>
      <c r="B237" s="402"/>
      <c r="C237" s="401" t="s">
        <v>391</v>
      </c>
      <c r="D237" s="403"/>
      <c r="E237" s="403"/>
      <c r="F237" s="403"/>
      <c r="G237" s="403"/>
      <c r="H237" s="403"/>
      <c r="I237" s="403"/>
      <c r="J237" s="403"/>
      <c r="K237" s="403"/>
      <c r="L237" s="403"/>
      <c r="M237" s="403"/>
      <c r="N237" s="403"/>
      <c r="O237" s="402"/>
      <c r="P237" s="404" t="s">
        <v>1965</v>
      </c>
      <c r="Q237" s="405"/>
      <c r="R237" s="427">
        <v>34.409999999999997</v>
      </c>
      <c r="S237" s="428"/>
      <c r="T237" s="429"/>
      <c r="U237" s="427">
        <v>19.329999999999998</v>
      </c>
      <c r="V237" s="428"/>
      <c r="W237" s="429"/>
      <c r="X237" s="178">
        <v>53.74</v>
      </c>
      <c r="Y237" s="175" t="str">
        <f t="shared" si="3"/>
        <v>061106</v>
      </c>
    </row>
    <row r="238" spans="1:25" ht="9.6" customHeight="1" x14ac:dyDescent="0.2">
      <c r="A238" s="401" t="s">
        <v>2321</v>
      </c>
      <c r="B238" s="402"/>
      <c r="C238" s="401" t="s">
        <v>392</v>
      </c>
      <c r="D238" s="403"/>
      <c r="E238" s="403"/>
      <c r="F238" s="403"/>
      <c r="G238" s="403"/>
      <c r="H238" s="403"/>
      <c r="I238" s="403"/>
      <c r="J238" s="403"/>
      <c r="K238" s="403"/>
      <c r="L238" s="403"/>
      <c r="M238" s="403"/>
      <c r="N238" s="403"/>
      <c r="O238" s="402"/>
      <c r="P238" s="404" t="s">
        <v>1965</v>
      </c>
      <c r="Q238" s="405"/>
      <c r="R238" s="427">
        <v>20.71</v>
      </c>
      <c r="S238" s="428"/>
      <c r="T238" s="429"/>
      <c r="U238" s="427">
        <v>15.73</v>
      </c>
      <c r="V238" s="428"/>
      <c r="W238" s="429"/>
      <c r="X238" s="178">
        <v>36.44</v>
      </c>
      <c r="Y238" s="175" t="str">
        <f t="shared" si="3"/>
        <v>061107</v>
      </c>
    </row>
    <row r="239" spans="1:25" ht="9.6" customHeight="1" x14ac:dyDescent="0.2">
      <c r="A239" s="401" t="s">
        <v>2322</v>
      </c>
      <c r="B239" s="402"/>
      <c r="C239" s="401" t="s">
        <v>393</v>
      </c>
      <c r="D239" s="403"/>
      <c r="E239" s="403"/>
      <c r="F239" s="403"/>
      <c r="G239" s="403"/>
      <c r="H239" s="403"/>
      <c r="I239" s="403"/>
      <c r="J239" s="403"/>
      <c r="K239" s="403"/>
      <c r="L239" s="403"/>
      <c r="M239" s="403"/>
      <c r="N239" s="403"/>
      <c r="O239" s="402"/>
      <c r="P239" s="404" t="s">
        <v>1965</v>
      </c>
      <c r="Q239" s="405"/>
      <c r="R239" s="427">
        <v>16.12</v>
      </c>
      <c r="S239" s="428"/>
      <c r="T239" s="429"/>
      <c r="U239" s="427">
        <v>14.54</v>
      </c>
      <c r="V239" s="428"/>
      <c r="W239" s="429"/>
      <c r="X239" s="178">
        <v>30.66</v>
      </c>
      <c r="Y239" s="175" t="str">
        <f t="shared" si="3"/>
        <v>061108</v>
      </c>
    </row>
    <row r="240" spans="1:25" ht="9.6" customHeight="1" x14ac:dyDescent="0.2">
      <c r="A240" s="401" t="s">
        <v>2323</v>
      </c>
      <c r="B240" s="402"/>
      <c r="C240" s="401" t="s">
        <v>394</v>
      </c>
      <c r="D240" s="403"/>
      <c r="E240" s="403"/>
      <c r="F240" s="403"/>
      <c r="G240" s="403"/>
      <c r="H240" s="403"/>
      <c r="I240" s="403"/>
      <c r="J240" s="403"/>
      <c r="K240" s="403"/>
      <c r="L240" s="403"/>
      <c r="M240" s="403"/>
      <c r="N240" s="403"/>
      <c r="O240" s="402"/>
      <c r="P240" s="404" t="s">
        <v>1986</v>
      </c>
      <c r="Q240" s="405"/>
      <c r="R240" s="406">
        <v>0</v>
      </c>
      <c r="S240" s="407"/>
      <c r="T240" s="408"/>
      <c r="U240" s="406">
        <v>0</v>
      </c>
      <c r="V240" s="407"/>
      <c r="W240" s="408"/>
      <c r="X240" s="177">
        <v>0</v>
      </c>
      <c r="Y240" s="175" t="str">
        <f t="shared" si="3"/>
        <v>067000</v>
      </c>
    </row>
    <row r="241" spans="1:25" ht="19.350000000000001" customHeight="1" x14ac:dyDescent="0.2">
      <c r="A241" s="401" t="s">
        <v>2324</v>
      </c>
      <c r="B241" s="402"/>
      <c r="C241" s="401" t="s">
        <v>2325</v>
      </c>
      <c r="D241" s="403"/>
      <c r="E241" s="403"/>
      <c r="F241" s="403"/>
      <c r="G241" s="403"/>
      <c r="H241" s="403"/>
      <c r="I241" s="403"/>
      <c r="J241" s="403"/>
      <c r="K241" s="403"/>
      <c r="L241" s="403"/>
      <c r="M241" s="403"/>
      <c r="N241" s="403"/>
      <c r="O241" s="402"/>
      <c r="P241" s="404" t="s">
        <v>2036</v>
      </c>
      <c r="Q241" s="405"/>
      <c r="R241" s="406">
        <v>0.24</v>
      </c>
      <c r="S241" s="407"/>
      <c r="T241" s="408"/>
      <c r="U241" s="406">
        <v>1.97</v>
      </c>
      <c r="V241" s="407"/>
      <c r="W241" s="408"/>
      <c r="X241" s="177">
        <v>2.21</v>
      </c>
      <c r="Y241" s="175" t="str">
        <f t="shared" si="3"/>
        <v>067002</v>
      </c>
    </row>
    <row r="242" spans="1:25" ht="19.350000000000001" customHeight="1" x14ac:dyDescent="0.2">
      <c r="A242" s="401" t="s">
        <v>2326</v>
      </c>
      <c r="B242" s="402"/>
      <c r="C242" s="401" t="s">
        <v>2327</v>
      </c>
      <c r="D242" s="403"/>
      <c r="E242" s="403"/>
      <c r="F242" s="403"/>
      <c r="G242" s="403"/>
      <c r="H242" s="403"/>
      <c r="I242" s="403"/>
      <c r="J242" s="403"/>
      <c r="K242" s="403"/>
      <c r="L242" s="403"/>
      <c r="M242" s="403"/>
      <c r="N242" s="403"/>
      <c r="O242" s="402"/>
      <c r="P242" s="404" t="s">
        <v>1965</v>
      </c>
      <c r="Q242" s="405"/>
      <c r="R242" s="406">
        <v>0</v>
      </c>
      <c r="S242" s="407"/>
      <c r="T242" s="408"/>
      <c r="U242" s="427">
        <v>11.46</v>
      </c>
      <c r="V242" s="428"/>
      <c r="W242" s="429"/>
      <c r="X242" s="178">
        <v>11.46</v>
      </c>
      <c r="Y242" s="175" t="str">
        <f t="shared" si="3"/>
        <v>067006</v>
      </c>
    </row>
    <row r="243" spans="1:25" ht="9.6" customHeight="1" x14ac:dyDescent="0.2">
      <c r="A243" s="401" t="s">
        <v>2328</v>
      </c>
      <c r="B243" s="402"/>
      <c r="C243" s="401" t="s">
        <v>395</v>
      </c>
      <c r="D243" s="403"/>
      <c r="E243" s="403"/>
      <c r="F243" s="403"/>
      <c r="G243" s="403"/>
      <c r="H243" s="403"/>
      <c r="I243" s="403"/>
      <c r="J243" s="403"/>
      <c r="K243" s="403"/>
      <c r="L243" s="403"/>
      <c r="M243" s="403"/>
      <c r="N243" s="403"/>
      <c r="O243" s="402"/>
      <c r="P243" s="404" t="s">
        <v>2021</v>
      </c>
      <c r="Q243" s="405"/>
      <c r="R243" s="406">
        <v>0</v>
      </c>
      <c r="S243" s="407"/>
      <c r="T243" s="408"/>
      <c r="U243" s="433">
        <v>2114.59</v>
      </c>
      <c r="V243" s="434"/>
      <c r="W243" s="435"/>
      <c r="X243" s="180">
        <v>2114.59</v>
      </c>
      <c r="Y243" s="175" t="str">
        <f t="shared" si="3"/>
        <v>067010</v>
      </c>
    </row>
    <row r="244" spans="1:25" ht="9.6" customHeight="1" x14ac:dyDescent="0.2">
      <c r="A244" s="401" t="s">
        <v>2329</v>
      </c>
      <c r="B244" s="402"/>
      <c r="C244" s="401" t="s">
        <v>396</v>
      </c>
      <c r="D244" s="403"/>
      <c r="E244" s="403"/>
      <c r="F244" s="403"/>
      <c r="G244" s="403"/>
      <c r="H244" s="403"/>
      <c r="I244" s="403"/>
      <c r="J244" s="403"/>
      <c r="K244" s="403"/>
      <c r="L244" s="403"/>
      <c r="M244" s="403"/>
      <c r="N244" s="403"/>
      <c r="O244" s="402"/>
      <c r="P244" s="404" t="s">
        <v>1965</v>
      </c>
      <c r="Q244" s="405"/>
      <c r="R244" s="406">
        <v>0.02</v>
      </c>
      <c r="S244" s="407"/>
      <c r="T244" s="408"/>
      <c r="U244" s="427">
        <v>39.4</v>
      </c>
      <c r="V244" s="428"/>
      <c r="W244" s="429"/>
      <c r="X244" s="178">
        <v>39.42</v>
      </c>
      <c r="Y244" s="175" t="str">
        <f t="shared" si="3"/>
        <v>067014</v>
      </c>
    </row>
    <row r="245" spans="1:25" ht="9.6" customHeight="1" x14ac:dyDescent="0.2">
      <c r="A245" s="401" t="s">
        <v>2330</v>
      </c>
      <c r="B245" s="402"/>
      <c r="C245" s="401" t="s">
        <v>397</v>
      </c>
      <c r="D245" s="403"/>
      <c r="E245" s="403"/>
      <c r="F245" s="403"/>
      <c r="G245" s="403"/>
      <c r="H245" s="403"/>
      <c r="I245" s="403"/>
      <c r="J245" s="403"/>
      <c r="K245" s="403"/>
      <c r="L245" s="403"/>
      <c r="M245" s="403"/>
      <c r="N245" s="403"/>
      <c r="O245" s="402"/>
      <c r="P245" s="404" t="s">
        <v>1965</v>
      </c>
      <c r="Q245" s="405"/>
      <c r="R245" s="406">
        <v>0.05</v>
      </c>
      <c r="S245" s="407"/>
      <c r="T245" s="408"/>
      <c r="U245" s="427">
        <v>39.26</v>
      </c>
      <c r="V245" s="428"/>
      <c r="W245" s="429"/>
      <c r="X245" s="178">
        <v>39.31</v>
      </c>
      <c r="Y245" s="175" t="str">
        <f t="shared" si="3"/>
        <v>067016</v>
      </c>
    </row>
    <row r="246" spans="1:25" ht="9.6" customHeight="1" x14ac:dyDescent="0.2">
      <c r="A246" s="401" t="s">
        <v>2331</v>
      </c>
      <c r="B246" s="402"/>
      <c r="C246" s="401" t="s">
        <v>398</v>
      </c>
      <c r="D246" s="403"/>
      <c r="E246" s="403"/>
      <c r="F246" s="403"/>
      <c r="G246" s="403"/>
      <c r="H246" s="403"/>
      <c r="I246" s="403"/>
      <c r="J246" s="403"/>
      <c r="K246" s="403"/>
      <c r="L246" s="403"/>
      <c r="M246" s="403"/>
      <c r="N246" s="403"/>
      <c r="O246" s="402"/>
      <c r="P246" s="404" t="s">
        <v>1965</v>
      </c>
      <c r="Q246" s="405"/>
      <c r="R246" s="406">
        <v>0.06</v>
      </c>
      <c r="S246" s="407"/>
      <c r="T246" s="408"/>
      <c r="U246" s="406">
        <v>6.5</v>
      </c>
      <c r="V246" s="407"/>
      <c r="W246" s="408"/>
      <c r="X246" s="177">
        <v>6.56</v>
      </c>
      <c r="Y246" s="175" t="str">
        <f t="shared" si="3"/>
        <v>067018</v>
      </c>
    </row>
    <row r="247" spans="1:25" ht="9.6" customHeight="1" x14ac:dyDescent="0.2">
      <c r="A247" s="401" t="s">
        <v>2332</v>
      </c>
      <c r="B247" s="402"/>
      <c r="C247" s="401" t="s">
        <v>399</v>
      </c>
      <c r="D247" s="403"/>
      <c r="E247" s="403"/>
      <c r="F247" s="403"/>
      <c r="G247" s="403"/>
      <c r="H247" s="403"/>
      <c r="I247" s="403"/>
      <c r="J247" s="403"/>
      <c r="K247" s="403"/>
      <c r="L247" s="403"/>
      <c r="M247" s="403"/>
      <c r="N247" s="403"/>
      <c r="O247" s="402"/>
      <c r="P247" s="404" t="s">
        <v>1965</v>
      </c>
      <c r="Q247" s="405"/>
      <c r="R247" s="406">
        <v>0.01</v>
      </c>
      <c r="S247" s="407"/>
      <c r="T247" s="408"/>
      <c r="U247" s="406">
        <v>2.3199999999999998</v>
      </c>
      <c r="V247" s="407"/>
      <c r="W247" s="408"/>
      <c r="X247" s="177">
        <v>2.33</v>
      </c>
      <c r="Y247" s="175" t="str">
        <f t="shared" si="3"/>
        <v>067022</v>
      </c>
    </row>
    <row r="248" spans="1:25" ht="9.6" customHeight="1" x14ac:dyDescent="0.2">
      <c r="A248" s="401" t="s">
        <v>2333</v>
      </c>
      <c r="B248" s="402"/>
      <c r="C248" s="401" t="s">
        <v>400</v>
      </c>
      <c r="D248" s="403"/>
      <c r="E248" s="403"/>
      <c r="F248" s="403"/>
      <c r="G248" s="403"/>
      <c r="H248" s="403"/>
      <c r="I248" s="403"/>
      <c r="J248" s="403"/>
      <c r="K248" s="403"/>
      <c r="L248" s="403"/>
      <c r="M248" s="403"/>
      <c r="N248" s="403"/>
      <c r="O248" s="402"/>
      <c r="P248" s="404" t="s">
        <v>1965</v>
      </c>
      <c r="Q248" s="405"/>
      <c r="R248" s="427">
        <v>25.6</v>
      </c>
      <c r="S248" s="428"/>
      <c r="T248" s="429"/>
      <c r="U248" s="427">
        <v>50.15</v>
      </c>
      <c r="V248" s="428"/>
      <c r="W248" s="429"/>
      <c r="X248" s="178">
        <v>75.75</v>
      </c>
      <c r="Y248" s="175" t="str">
        <f t="shared" si="3"/>
        <v>067026</v>
      </c>
    </row>
    <row r="249" spans="1:25" ht="19.350000000000001" customHeight="1" x14ac:dyDescent="0.2">
      <c r="A249" s="401" t="s">
        <v>2334</v>
      </c>
      <c r="B249" s="402"/>
      <c r="C249" s="401" t="s">
        <v>2335</v>
      </c>
      <c r="D249" s="403"/>
      <c r="E249" s="403"/>
      <c r="F249" s="403"/>
      <c r="G249" s="403"/>
      <c r="H249" s="403"/>
      <c r="I249" s="403"/>
      <c r="J249" s="403"/>
      <c r="K249" s="403"/>
      <c r="L249" s="403"/>
      <c r="M249" s="403"/>
      <c r="N249" s="403"/>
      <c r="O249" s="402"/>
      <c r="P249" s="404" t="s">
        <v>1965</v>
      </c>
      <c r="Q249" s="405"/>
      <c r="R249" s="406">
        <v>8.94</v>
      </c>
      <c r="S249" s="407"/>
      <c r="T249" s="408"/>
      <c r="U249" s="406">
        <v>8.06</v>
      </c>
      <c r="V249" s="407"/>
      <c r="W249" s="408"/>
      <c r="X249" s="178">
        <v>17</v>
      </c>
      <c r="Y249" s="175" t="str">
        <f t="shared" si="3"/>
        <v>067058</v>
      </c>
    </row>
    <row r="250" spans="1:25" ht="19.350000000000001" customHeight="1" x14ac:dyDescent="0.2">
      <c r="A250" s="401" t="s">
        <v>2336</v>
      </c>
      <c r="B250" s="402"/>
      <c r="C250" s="401" t="s">
        <v>2337</v>
      </c>
      <c r="D250" s="403"/>
      <c r="E250" s="403"/>
      <c r="F250" s="403"/>
      <c r="G250" s="403"/>
      <c r="H250" s="403"/>
      <c r="I250" s="403"/>
      <c r="J250" s="403"/>
      <c r="K250" s="403"/>
      <c r="L250" s="403"/>
      <c r="M250" s="403"/>
      <c r="N250" s="403"/>
      <c r="O250" s="402"/>
      <c r="P250" s="404" t="s">
        <v>2021</v>
      </c>
      <c r="Q250" s="405"/>
      <c r="R250" s="433">
        <v>4968.82</v>
      </c>
      <c r="S250" s="434"/>
      <c r="T250" s="435"/>
      <c r="U250" s="430">
        <v>432.86</v>
      </c>
      <c r="V250" s="431"/>
      <c r="W250" s="432"/>
      <c r="X250" s="180">
        <v>5401.68</v>
      </c>
      <c r="Y250" s="175" t="str">
        <f t="shared" si="3"/>
        <v>067062</v>
      </c>
    </row>
    <row r="251" spans="1:25" ht="9.6" customHeight="1" x14ac:dyDescent="0.2">
      <c r="A251" s="401" t="s">
        <v>2338</v>
      </c>
      <c r="B251" s="402"/>
      <c r="C251" s="401" t="s">
        <v>401</v>
      </c>
      <c r="D251" s="403"/>
      <c r="E251" s="403"/>
      <c r="F251" s="403"/>
      <c r="G251" s="403"/>
      <c r="H251" s="403"/>
      <c r="I251" s="403"/>
      <c r="J251" s="403"/>
      <c r="K251" s="403"/>
      <c r="L251" s="403"/>
      <c r="M251" s="403"/>
      <c r="N251" s="403"/>
      <c r="O251" s="402"/>
      <c r="P251" s="404" t="s">
        <v>1965</v>
      </c>
      <c r="Q251" s="405"/>
      <c r="R251" s="406">
        <v>2.14</v>
      </c>
      <c r="S251" s="407"/>
      <c r="T251" s="408"/>
      <c r="U251" s="406">
        <v>4.0199999999999996</v>
      </c>
      <c r="V251" s="407"/>
      <c r="W251" s="408"/>
      <c r="X251" s="177">
        <v>6.16</v>
      </c>
      <c r="Y251" s="175" t="str">
        <f t="shared" si="3"/>
        <v>067070</v>
      </c>
    </row>
    <row r="252" spans="1:25" ht="28.9" customHeight="1" x14ac:dyDescent="0.2">
      <c r="A252" s="401" t="s">
        <v>2339</v>
      </c>
      <c r="B252" s="402"/>
      <c r="C252" s="401" t="s">
        <v>2340</v>
      </c>
      <c r="D252" s="403"/>
      <c r="E252" s="403"/>
      <c r="F252" s="403"/>
      <c r="G252" s="403"/>
      <c r="H252" s="403"/>
      <c r="I252" s="403"/>
      <c r="J252" s="403"/>
      <c r="K252" s="403"/>
      <c r="L252" s="403"/>
      <c r="M252" s="403"/>
      <c r="N252" s="403"/>
      <c r="O252" s="402"/>
      <c r="P252" s="404" t="s">
        <v>1965</v>
      </c>
      <c r="Q252" s="405"/>
      <c r="R252" s="406">
        <v>1.74</v>
      </c>
      <c r="S252" s="407"/>
      <c r="T252" s="408"/>
      <c r="U252" s="406">
        <v>8.6999999999999993</v>
      </c>
      <c r="V252" s="407"/>
      <c r="W252" s="408"/>
      <c r="X252" s="178">
        <v>10.44</v>
      </c>
      <c r="Y252" s="175" t="str">
        <f t="shared" si="3"/>
        <v>067078</v>
      </c>
    </row>
    <row r="253" spans="1:25" ht="28.9" customHeight="1" x14ac:dyDescent="0.2">
      <c r="A253" s="401" t="s">
        <v>2341</v>
      </c>
      <c r="B253" s="402"/>
      <c r="C253" s="401" t="s">
        <v>2342</v>
      </c>
      <c r="D253" s="403"/>
      <c r="E253" s="403"/>
      <c r="F253" s="403"/>
      <c r="G253" s="403"/>
      <c r="H253" s="403"/>
      <c r="I253" s="403"/>
      <c r="J253" s="403"/>
      <c r="K253" s="403"/>
      <c r="L253" s="403"/>
      <c r="M253" s="403"/>
      <c r="N253" s="403"/>
      <c r="O253" s="402"/>
      <c r="P253" s="404" t="s">
        <v>1965</v>
      </c>
      <c r="Q253" s="405"/>
      <c r="R253" s="406">
        <v>2.21</v>
      </c>
      <c r="S253" s="407"/>
      <c r="T253" s="408"/>
      <c r="U253" s="406">
        <v>9.26</v>
      </c>
      <c r="V253" s="407"/>
      <c r="W253" s="408"/>
      <c r="X253" s="178">
        <v>11.47</v>
      </c>
      <c r="Y253" s="175" t="str">
        <f t="shared" si="3"/>
        <v>067082</v>
      </c>
    </row>
    <row r="254" spans="1:25" ht="9.6" customHeight="1" x14ac:dyDescent="0.2">
      <c r="A254" s="409" t="s">
        <v>2343</v>
      </c>
      <c r="B254" s="410"/>
      <c r="C254" s="409" t="s">
        <v>2344</v>
      </c>
      <c r="D254" s="411"/>
      <c r="E254" s="411"/>
      <c r="F254" s="411"/>
      <c r="G254" s="411"/>
      <c r="H254" s="411"/>
      <c r="I254" s="411"/>
      <c r="J254" s="411"/>
      <c r="K254" s="411"/>
      <c r="L254" s="411"/>
      <c r="M254" s="411"/>
      <c r="N254" s="411"/>
      <c r="O254" s="411"/>
      <c r="P254" s="411"/>
      <c r="Q254" s="411"/>
      <c r="R254" s="411"/>
      <c r="S254" s="411"/>
      <c r="T254" s="411"/>
      <c r="U254" s="411"/>
      <c r="V254" s="411"/>
      <c r="W254" s="411"/>
      <c r="X254" s="410"/>
      <c r="Y254" s="175" t="str">
        <f t="shared" si="3"/>
        <v>169</v>
      </c>
    </row>
    <row r="255" spans="1:25" ht="9.6" customHeight="1" x14ac:dyDescent="0.2">
      <c r="A255" s="401" t="s">
        <v>2345</v>
      </c>
      <c r="B255" s="402"/>
      <c r="C255" s="401" t="s">
        <v>2346</v>
      </c>
      <c r="D255" s="403"/>
      <c r="E255" s="403"/>
      <c r="F255" s="403"/>
      <c r="G255" s="403"/>
      <c r="H255" s="403"/>
      <c r="I255" s="403"/>
      <c r="J255" s="403"/>
      <c r="K255" s="403"/>
      <c r="L255" s="403"/>
      <c r="M255" s="403"/>
      <c r="N255" s="403"/>
      <c r="O255" s="402"/>
      <c r="P255" s="404"/>
      <c r="Q255" s="405"/>
      <c r="R255" s="406">
        <v>0</v>
      </c>
      <c r="S255" s="407"/>
      <c r="T255" s="408"/>
      <c r="U255" s="406">
        <v>0</v>
      </c>
      <c r="V255" s="407"/>
      <c r="W255" s="408"/>
      <c r="X255" s="177">
        <v>0</v>
      </c>
      <c r="Y255" s="175" t="str">
        <f t="shared" si="3"/>
        <v>070000</v>
      </c>
    </row>
    <row r="256" spans="1:25" ht="9.6" customHeight="1" x14ac:dyDescent="0.2">
      <c r="A256" s="401" t="s">
        <v>2347</v>
      </c>
      <c r="B256" s="402"/>
      <c r="C256" s="401" t="s">
        <v>402</v>
      </c>
      <c r="D256" s="403"/>
      <c r="E256" s="403"/>
      <c r="F256" s="403"/>
      <c r="G256" s="403"/>
      <c r="H256" s="403"/>
      <c r="I256" s="403"/>
      <c r="J256" s="403"/>
      <c r="K256" s="403"/>
      <c r="L256" s="403"/>
      <c r="M256" s="403"/>
      <c r="N256" s="403"/>
      <c r="O256" s="402"/>
      <c r="P256" s="404" t="s">
        <v>2001</v>
      </c>
      <c r="Q256" s="405"/>
      <c r="R256" s="406">
        <v>3.36</v>
      </c>
      <c r="S256" s="407"/>
      <c r="T256" s="408"/>
      <c r="U256" s="427">
        <v>12.2</v>
      </c>
      <c r="V256" s="428"/>
      <c r="W256" s="429"/>
      <c r="X256" s="178">
        <v>15.56</v>
      </c>
      <c r="Y256" s="175" t="str">
        <f t="shared" si="3"/>
        <v>070204</v>
      </c>
    </row>
    <row r="257" spans="1:25" ht="9.6" customHeight="1" x14ac:dyDescent="0.2">
      <c r="A257" s="401" t="s">
        <v>2348</v>
      </c>
      <c r="B257" s="402"/>
      <c r="C257" s="401" t="s">
        <v>2349</v>
      </c>
      <c r="D257" s="403"/>
      <c r="E257" s="403"/>
      <c r="F257" s="403"/>
      <c r="G257" s="403"/>
      <c r="H257" s="403"/>
      <c r="I257" s="403"/>
      <c r="J257" s="403"/>
      <c r="K257" s="403"/>
      <c r="L257" s="403"/>
      <c r="M257" s="403"/>
      <c r="N257" s="403"/>
      <c r="O257" s="402"/>
      <c r="P257" s="404" t="s">
        <v>2001</v>
      </c>
      <c r="Q257" s="405"/>
      <c r="R257" s="406">
        <v>3.87</v>
      </c>
      <c r="S257" s="407"/>
      <c r="T257" s="408"/>
      <c r="U257" s="406">
        <v>7.31</v>
      </c>
      <c r="V257" s="407"/>
      <c r="W257" s="408"/>
      <c r="X257" s="178">
        <v>11.18</v>
      </c>
      <c r="Y257" s="175" t="str">
        <f t="shared" si="3"/>
        <v>070207</v>
      </c>
    </row>
    <row r="258" spans="1:25" ht="9.6" customHeight="1" x14ac:dyDescent="0.2">
      <c r="A258" s="401" t="s">
        <v>2350</v>
      </c>
      <c r="B258" s="402"/>
      <c r="C258" s="401" t="s">
        <v>403</v>
      </c>
      <c r="D258" s="403"/>
      <c r="E258" s="403"/>
      <c r="F258" s="403"/>
      <c r="G258" s="403"/>
      <c r="H258" s="403"/>
      <c r="I258" s="403"/>
      <c r="J258" s="403"/>
      <c r="K258" s="403"/>
      <c r="L258" s="403"/>
      <c r="M258" s="403"/>
      <c r="N258" s="403"/>
      <c r="O258" s="402"/>
      <c r="P258" s="404" t="s">
        <v>2001</v>
      </c>
      <c r="Q258" s="405"/>
      <c r="R258" s="406">
        <v>0.23</v>
      </c>
      <c r="S258" s="407"/>
      <c r="T258" s="408"/>
      <c r="U258" s="406">
        <v>0.64</v>
      </c>
      <c r="V258" s="407"/>
      <c r="W258" s="408"/>
      <c r="X258" s="177">
        <v>0.87</v>
      </c>
      <c r="Y258" s="175" t="str">
        <f t="shared" si="3"/>
        <v>070211</v>
      </c>
    </row>
    <row r="259" spans="1:25" ht="9.6" customHeight="1" x14ac:dyDescent="0.2">
      <c r="A259" s="401" t="s">
        <v>2351</v>
      </c>
      <c r="B259" s="402"/>
      <c r="C259" s="401" t="s">
        <v>404</v>
      </c>
      <c r="D259" s="403"/>
      <c r="E259" s="403"/>
      <c r="F259" s="403"/>
      <c r="G259" s="403"/>
      <c r="H259" s="403"/>
      <c r="I259" s="403"/>
      <c r="J259" s="403"/>
      <c r="K259" s="403"/>
      <c r="L259" s="403"/>
      <c r="M259" s="403"/>
      <c r="N259" s="403"/>
      <c r="O259" s="402"/>
      <c r="P259" s="404" t="s">
        <v>2352</v>
      </c>
      <c r="Q259" s="405"/>
      <c r="R259" s="406">
        <v>0.72</v>
      </c>
      <c r="S259" s="407"/>
      <c r="T259" s="408"/>
      <c r="U259" s="406">
        <v>1.99</v>
      </c>
      <c r="V259" s="407"/>
      <c r="W259" s="408"/>
      <c r="X259" s="177">
        <v>2.71</v>
      </c>
      <c r="Y259" s="175" t="str">
        <f t="shared" si="3"/>
        <v>070218</v>
      </c>
    </row>
    <row r="260" spans="1:25" ht="9.6" customHeight="1" x14ac:dyDescent="0.2">
      <c r="A260" s="401" t="s">
        <v>2353</v>
      </c>
      <c r="B260" s="402"/>
      <c r="C260" s="401" t="s">
        <v>405</v>
      </c>
      <c r="D260" s="403"/>
      <c r="E260" s="403"/>
      <c r="F260" s="403"/>
      <c r="G260" s="403"/>
      <c r="H260" s="403"/>
      <c r="I260" s="403"/>
      <c r="J260" s="403"/>
      <c r="K260" s="403"/>
      <c r="L260" s="403"/>
      <c r="M260" s="403"/>
      <c r="N260" s="403"/>
      <c r="O260" s="402"/>
      <c r="P260" s="404" t="s">
        <v>2239</v>
      </c>
      <c r="Q260" s="405"/>
      <c r="R260" s="427">
        <v>16.07</v>
      </c>
      <c r="S260" s="428"/>
      <c r="T260" s="429"/>
      <c r="U260" s="427">
        <v>44.26</v>
      </c>
      <c r="V260" s="428"/>
      <c r="W260" s="429"/>
      <c r="X260" s="178">
        <v>60.33</v>
      </c>
      <c r="Y260" s="175" t="str">
        <f t="shared" si="3"/>
        <v>070229</v>
      </c>
    </row>
    <row r="261" spans="1:25" ht="9.6" customHeight="1" x14ac:dyDescent="0.2">
      <c r="A261" s="401" t="s">
        <v>2354</v>
      </c>
      <c r="B261" s="402"/>
      <c r="C261" s="401" t="s">
        <v>406</v>
      </c>
      <c r="D261" s="403"/>
      <c r="E261" s="403"/>
      <c r="F261" s="403"/>
      <c r="G261" s="403"/>
      <c r="H261" s="403"/>
      <c r="I261" s="403"/>
      <c r="J261" s="403"/>
      <c r="K261" s="403"/>
      <c r="L261" s="403"/>
      <c r="M261" s="403"/>
      <c r="N261" s="403"/>
      <c r="O261" s="402"/>
      <c r="P261" s="404" t="s">
        <v>2001</v>
      </c>
      <c r="Q261" s="405"/>
      <c r="R261" s="427">
        <v>24.25</v>
      </c>
      <c r="S261" s="428"/>
      <c r="T261" s="429"/>
      <c r="U261" s="427">
        <v>14.64</v>
      </c>
      <c r="V261" s="428"/>
      <c r="W261" s="429"/>
      <c r="X261" s="178">
        <v>38.89</v>
      </c>
      <c r="Y261" s="175" t="str">
        <f t="shared" si="3"/>
        <v>070230</v>
      </c>
    </row>
    <row r="262" spans="1:25" ht="9.6" customHeight="1" x14ac:dyDescent="0.2">
      <c r="A262" s="401" t="s">
        <v>2355</v>
      </c>
      <c r="B262" s="402"/>
      <c r="C262" s="401" t="s">
        <v>407</v>
      </c>
      <c r="D262" s="403"/>
      <c r="E262" s="403"/>
      <c r="F262" s="403"/>
      <c r="G262" s="403"/>
      <c r="H262" s="403"/>
      <c r="I262" s="403"/>
      <c r="J262" s="403"/>
      <c r="K262" s="403"/>
      <c r="L262" s="403"/>
      <c r="M262" s="403"/>
      <c r="N262" s="403"/>
      <c r="O262" s="402"/>
      <c r="P262" s="404" t="s">
        <v>2001</v>
      </c>
      <c r="Q262" s="405"/>
      <c r="R262" s="427">
        <v>36</v>
      </c>
      <c r="S262" s="428"/>
      <c r="T262" s="429"/>
      <c r="U262" s="427">
        <v>21.96</v>
      </c>
      <c r="V262" s="428"/>
      <c r="W262" s="429"/>
      <c r="X262" s="178">
        <v>57.96</v>
      </c>
      <c r="Y262" s="175" t="str">
        <f t="shared" si="3"/>
        <v>070231</v>
      </c>
    </row>
    <row r="263" spans="1:25" ht="9.6" customHeight="1" x14ac:dyDescent="0.2">
      <c r="A263" s="401" t="s">
        <v>2356</v>
      </c>
      <c r="B263" s="402"/>
      <c r="C263" s="401" t="s">
        <v>408</v>
      </c>
      <c r="D263" s="403"/>
      <c r="E263" s="403"/>
      <c r="F263" s="403"/>
      <c r="G263" s="403"/>
      <c r="H263" s="403"/>
      <c r="I263" s="403"/>
      <c r="J263" s="403"/>
      <c r="K263" s="403"/>
      <c r="L263" s="403"/>
      <c r="M263" s="403"/>
      <c r="N263" s="403"/>
      <c r="O263" s="402"/>
      <c r="P263" s="404" t="s">
        <v>2001</v>
      </c>
      <c r="Q263" s="405"/>
      <c r="R263" s="427">
        <v>40</v>
      </c>
      <c r="S263" s="428"/>
      <c r="T263" s="429"/>
      <c r="U263" s="427">
        <v>29.29</v>
      </c>
      <c r="V263" s="428"/>
      <c r="W263" s="429"/>
      <c r="X263" s="178">
        <v>69.290000000000006</v>
      </c>
      <c r="Y263" s="175" t="str">
        <f t="shared" si="3"/>
        <v>070232</v>
      </c>
    </row>
    <row r="264" spans="1:25" ht="9.6" customHeight="1" x14ac:dyDescent="0.2">
      <c r="A264" s="401" t="s">
        <v>2357</v>
      </c>
      <c r="B264" s="402"/>
      <c r="C264" s="401" t="s">
        <v>409</v>
      </c>
      <c r="D264" s="403"/>
      <c r="E264" s="403"/>
      <c r="F264" s="403"/>
      <c r="G264" s="403"/>
      <c r="H264" s="403"/>
      <c r="I264" s="403"/>
      <c r="J264" s="403"/>
      <c r="K264" s="403"/>
      <c r="L264" s="403"/>
      <c r="M264" s="403"/>
      <c r="N264" s="403"/>
      <c r="O264" s="402"/>
      <c r="P264" s="404" t="s">
        <v>2001</v>
      </c>
      <c r="Q264" s="405"/>
      <c r="R264" s="427">
        <v>52</v>
      </c>
      <c r="S264" s="428"/>
      <c r="T264" s="429"/>
      <c r="U264" s="427">
        <v>31.73</v>
      </c>
      <c r="V264" s="428"/>
      <c r="W264" s="429"/>
      <c r="X264" s="178">
        <v>83.73</v>
      </c>
      <c r="Y264" s="175" t="str">
        <f t="shared" si="3"/>
        <v>070233</v>
      </c>
    </row>
    <row r="265" spans="1:25" ht="9.6" customHeight="1" x14ac:dyDescent="0.2">
      <c r="A265" s="401" t="s">
        <v>2358</v>
      </c>
      <c r="B265" s="402"/>
      <c r="C265" s="401" t="s">
        <v>410</v>
      </c>
      <c r="D265" s="403"/>
      <c r="E265" s="403"/>
      <c r="F265" s="403"/>
      <c r="G265" s="403"/>
      <c r="H265" s="403"/>
      <c r="I265" s="403"/>
      <c r="J265" s="403"/>
      <c r="K265" s="403"/>
      <c r="L265" s="403"/>
      <c r="M265" s="403"/>
      <c r="N265" s="403"/>
      <c r="O265" s="402"/>
      <c r="P265" s="404" t="s">
        <v>2001</v>
      </c>
      <c r="Q265" s="405"/>
      <c r="R265" s="427">
        <v>24.84</v>
      </c>
      <c r="S265" s="428"/>
      <c r="T265" s="429"/>
      <c r="U265" s="427">
        <v>14.64</v>
      </c>
      <c r="V265" s="428"/>
      <c r="W265" s="429"/>
      <c r="X265" s="178">
        <v>39.479999999999997</v>
      </c>
      <c r="Y265" s="175" t="str">
        <f t="shared" ref="Y265:Y328" si="4">TRIM($A265)</f>
        <v>070240</v>
      </c>
    </row>
    <row r="266" spans="1:25" ht="9.6" customHeight="1" x14ac:dyDescent="0.2">
      <c r="A266" s="401" t="s">
        <v>2359</v>
      </c>
      <c r="B266" s="402"/>
      <c r="C266" s="401" t="s">
        <v>411</v>
      </c>
      <c r="D266" s="403"/>
      <c r="E266" s="403"/>
      <c r="F266" s="403"/>
      <c r="G266" s="403"/>
      <c r="H266" s="403"/>
      <c r="I266" s="403"/>
      <c r="J266" s="403"/>
      <c r="K266" s="403"/>
      <c r="L266" s="403"/>
      <c r="M266" s="403"/>
      <c r="N266" s="403"/>
      <c r="O266" s="402"/>
      <c r="P266" s="404" t="s">
        <v>2001</v>
      </c>
      <c r="Q266" s="405"/>
      <c r="R266" s="427">
        <v>45.19</v>
      </c>
      <c r="S266" s="428"/>
      <c r="T266" s="429"/>
      <c r="U266" s="427">
        <v>21.96</v>
      </c>
      <c r="V266" s="428"/>
      <c r="W266" s="429"/>
      <c r="X266" s="178">
        <v>67.150000000000006</v>
      </c>
      <c r="Y266" s="175" t="str">
        <f t="shared" si="4"/>
        <v>070241</v>
      </c>
    </row>
    <row r="267" spans="1:25" ht="9.6" customHeight="1" x14ac:dyDescent="0.2">
      <c r="A267" s="401" t="s">
        <v>2360</v>
      </c>
      <c r="B267" s="402"/>
      <c r="C267" s="401" t="s">
        <v>412</v>
      </c>
      <c r="D267" s="403"/>
      <c r="E267" s="403"/>
      <c r="F267" s="403"/>
      <c r="G267" s="403"/>
      <c r="H267" s="403"/>
      <c r="I267" s="403"/>
      <c r="J267" s="403"/>
      <c r="K267" s="403"/>
      <c r="L267" s="403"/>
      <c r="M267" s="403"/>
      <c r="N267" s="403"/>
      <c r="O267" s="402"/>
      <c r="P267" s="404" t="s">
        <v>2001</v>
      </c>
      <c r="Q267" s="405"/>
      <c r="R267" s="427">
        <v>94.06</v>
      </c>
      <c r="S267" s="428"/>
      <c r="T267" s="429"/>
      <c r="U267" s="427">
        <v>29.29</v>
      </c>
      <c r="V267" s="428"/>
      <c r="W267" s="429"/>
      <c r="X267" s="179">
        <v>123.35</v>
      </c>
      <c r="Y267" s="175" t="str">
        <f t="shared" si="4"/>
        <v>070242</v>
      </c>
    </row>
    <row r="268" spans="1:25" ht="9.6" customHeight="1" x14ac:dyDescent="0.2">
      <c r="A268" s="401" t="s">
        <v>2361</v>
      </c>
      <c r="B268" s="402"/>
      <c r="C268" s="401" t="s">
        <v>413</v>
      </c>
      <c r="D268" s="403"/>
      <c r="E268" s="403"/>
      <c r="F268" s="403"/>
      <c r="G268" s="403"/>
      <c r="H268" s="403"/>
      <c r="I268" s="403"/>
      <c r="J268" s="403"/>
      <c r="K268" s="403"/>
      <c r="L268" s="403"/>
      <c r="M268" s="403"/>
      <c r="N268" s="403"/>
      <c r="O268" s="402"/>
      <c r="P268" s="404" t="s">
        <v>2001</v>
      </c>
      <c r="Q268" s="405"/>
      <c r="R268" s="430">
        <v>106.2</v>
      </c>
      <c r="S268" s="431"/>
      <c r="T268" s="432"/>
      <c r="U268" s="427">
        <v>31.73</v>
      </c>
      <c r="V268" s="428"/>
      <c r="W268" s="429"/>
      <c r="X268" s="179">
        <v>137.93</v>
      </c>
      <c r="Y268" s="175" t="str">
        <f t="shared" si="4"/>
        <v>070243</v>
      </c>
    </row>
    <row r="269" spans="1:25" ht="9.6" customHeight="1" x14ac:dyDescent="0.2">
      <c r="A269" s="401" t="s">
        <v>2362</v>
      </c>
      <c r="B269" s="402"/>
      <c r="C269" s="401" t="s">
        <v>414</v>
      </c>
      <c r="D269" s="403"/>
      <c r="E269" s="403"/>
      <c r="F269" s="403"/>
      <c r="G269" s="403"/>
      <c r="H269" s="403"/>
      <c r="I269" s="403"/>
      <c r="J269" s="403"/>
      <c r="K269" s="403"/>
      <c r="L269" s="403"/>
      <c r="M269" s="403"/>
      <c r="N269" s="403"/>
      <c r="O269" s="402"/>
      <c r="P269" s="404" t="s">
        <v>2001</v>
      </c>
      <c r="Q269" s="405"/>
      <c r="R269" s="406">
        <v>1.23</v>
      </c>
      <c r="S269" s="407"/>
      <c r="T269" s="408"/>
      <c r="U269" s="406">
        <v>0</v>
      </c>
      <c r="V269" s="407"/>
      <c r="W269" s="408"/>
      <c r="X269" s="177">
        <v>1.23</v>
      </c>
      <c r="Y269" s="175" t="str">
        <f t="shared" si="4"/>
        <v>070250</v>
      </c>
    </row>
    <row r="270" spans="1:25" ht="9.6" customHeight="1" x14ac:dyDescent="0.2">
      <c r="A270" s="401" t="s">
        <v>2363</v>
      </c>
      <c r="B270" s="402"/>
      <c r="C270" s="401" t="s">
        <v>415</v>
      </c>
      <c r="D270" s="403"/>
      <c r="E270" s="403"/>
      <c r="F270" s="403"/>
      <c r="G270" s="403"/>
      <c r="H270" s="403"/>
      <c r="I270" s="403"/>
      <c r="J270" s="403"/>
      <c r="K270" s="403"/>
      <c r="L270" s="403"/>
      <c r="M270" s="403"/>
      <c r="N270" s="403"/>
      <c r="O270" s="402"/>
      <c r="P270" s="404" t="s">
        <v>2001</v>
      </c>
      <c r="Q270" s="405"/>
      <c r="R270" s="406">
        <v>0.11</v>
      </c>
      <c r="S270" s="407"/>
      <c r="T270" s="408"/>
      <c r="U270" s="406">
        <v>0</v>
      </c>
      <c r="V270" s="407"/>
      <c r="W270" s="408"/>
      <c r="X270" s="177">
        <v>0.11</v>
      </c>
      <c r="Y270" s="175" t="str">
        <f t="shared" si="4"/>
        <v>070251</v>
      </c>
    </row>
    <row r="271" spans="1:25" ht="9.6" customHeight="1" x14ac:dyDescent="0.2">
      <c r="A271" s="401" t="s">
        <v>2364</v>
      </c>
      <c r="B271" s="402"/>
      <c r="C271" s="401" t="s">
        <v>416</v>
      </c>
      <c r="D271" s="403"/>
      <c r="E271" s="403"/>
      <c r="F271" s="403"/>
      <c r="G271" s="403"/>
      <c r="H271" s="403"/>
      <c r="I271" s="403"/>
      <c r="J271" s="403"/>
      <c r="K271" s="403"/>
      <c r="L271" s="403"/>
      <c r="M271" s="403"/>
      <c r="N271" s="403"/>
      <c r="O271" s="402"/>
      <c r="P271" s="404" t="s">
        <v>2001</v>
      </c>
      <c r="Q271" s="405"/>
      <c r="R271" s="406">
        <v>0.22</v>
      </c>
      <c r="S271" s="407"/>
      <c r="T271" s="408"/>
      <c r="U271" s="406">
        <v>0</v>
      </c>
      <c r="V271" s="407"/>
      <c r="W271" s="408"/>
      <c r="X271" s="177">
        <v>0.22</v>
      </c>
      <c r="Y271" s="175" t="str">
        <f t="shared" si="4"/>
        <v>070252</v>
      </c>
    </row>
    <row r="272" spans="1:25" ht="9.6" customHeight="1" x14ac:dyDescent="0.2">
      <c r="A272" s="401" t="s">
        <v>2365</v>
      </c>
      <c r="B272" s="402"/>
      <c r="C272" s="401" t="s">
        <v>417</v>
      </c>
      <c r="D272" s="403"/>
      <c r="E272" s="403"/>
      <c r="F272" s="403"/>
      <c r="G272" s="403"/>
      <c r="H272" s="403"/>
      <c r="I272" s="403"/>
      <c r="J272" s="403"/>
      <c r="K272" s="403"/>
      <c r="L272" s="403"/>
      <c r="M272" s="403"/>
      <c r="N272" s="403"/>
      <c r="O272" s="402"/>
      <c r="P272" s="404" t="s">
        <v>2081</v>
      </c>
      <c r="Q272" s="405"/>
      <c r="R272" s="427">
        <v>11.57</v>
      </c>
      <c r="S272" s="428"/>
      <c r="T272" s="429"/>
      <c r="U272" s="427">
        <v>12.2</v>
      </c>
      <c r="V272" s="428"/>
      <c r="W272" s="429"/>
      <c r="X272" s="178">
        <v>23.77</v>
      </c>
      <c r="Y272" s="175" t="str">
        <f t="shared" si="4"/>
        <v>070253</v>
      </c>
    </row>
    <row r="273" spans="1:25" ht="9.6" customHeight="1" x14ac:dyDescent="0.2">
      <c r="A273" s="401" t="s">
        <v>2366</v>
      </c>
      <c r="B273" s="402"/>
      <c r="C273" s="401" t="s">
        <v>418</v>
      </c>
      <c r="D273" s="403"/>
      <c r="E273" s="403"/>
      <c r="F273" s="403"/>
      <c r="G273" s="403"/>
      <c r="H273" s="403"/>
      <c r="I273" s="403"/>
      <c r="J273" s="403"/>
      <c r="K273" s="403"/>
      <c r="L273" s="403"/>
      <c r="M273" s="403"/>
      <c r="N273" s="403"/>
      <c r="O273" s="402"/>
      <c r="P273" s="404" t="s">
        <v>2081</v>
      </c>
      <c r="Q273" s="405"/>
      <c r="R273" s="427">
        <v>14.57</v>
      </c>
      <c r="S273" s="428"/>
      <c r="T273" s="429"/>
      <c r="U273" s="427">
        <v>12.2</v>
      </c>
      <c r="V273" s="428"/>
      <c r="W273" s="429"/>
      <c r="X273" s="178">
        <v>26.77</v>
      </c>
      <c r="Y273" s="175" t="str">
        <f t="shared" si="4"/>
        <v>070254</v>
      </c>
    </row>
    <row r="274" spans="1:25" ht="9.6" customHeight="1" x14ac:dyDescent="0.2">
      <c r="A274" s="401" t="s">
        <v>2367</v>
      </c>
      <c r="B274" s="402"/>
      <c r="C274" s="401" t="s">
        <v>419</v>
      </c>
      <c r="D274" s="403"/>
      <c r="E274" s="403"/>
      <c r="F274" s="403"/>
      <c r="G274" s="403"/>
      <c r="H274" s="403"/>
      <c r="I274" s="403"/>
      <c r="J274" s="403"/>
      <c r="K274" s="403"/>
      <c r="L274" s="403"/>
      <c r="M274" s="403"/>
      <c r="N274" s="403"/>
      <c r="O274" s="402"/>
      <c r="P274" s="404" t="s">
        <v>2081</v>
      </c>
      <c r="Q274" s="405"/>
      <c r="R274" s="427">
        <v>22.72</v>
      </c>
      <c r="S274" s="428"/>
      <c r="T274" s="429"/>
      <c r="U274" s="427">
        <v>12.2</v>
      </c>
      <c r="V274" s="428"/>
      <c r="W274" s="429"/>
      <c r="X274" s="178">
        <v>34.92</v>
      </c>
      <c r="Y274" s="175" t="str">
        <f t="shared" si="4"/>
        <v>070255</v>
      </c>
    </row>
    <row r="275" spans="1:25" ht="9.6" customHeight="1" x14ac:dyDescent="0.2">
      <c r="A275" s="401" t="s">
        <v>2368</v>
      </c>
      <c r="B275" s="402"/>
      <c r="C275" s="401" t="s">
        <v>420</v>
      </c>
      <c r="D275" s="403"/>
      <c r="E275" s="403"/>
      <c r="F275" s="403"/>
      <c r="G275" s="403"/>
      <c r="H275" s="403"/>
      <c r="I275" s="403"/>
      <c r="J275" s="403"/>
      <c r="K275" s="403"/>
      <c r="L275" s="403"/>
      <c r="M275" s="403"/>
      <c r="N275" s="403"/>
      <c r="O275" s="402"/>
      <c r="P275" s="404" t="s">
        <v>2081</v>
      </c>
      <c r="Q275" s="405"/>
      <c r="R275" s="427">
        <v>29.57</v>
      </c>
      <c r="S275" s="428"/>
      <c r="T275" s="429"/>
      <c r="U275" s="427">
        <v>12.2</v>
      </c>
      <c r="V275" s="428"/>
      <c r="W275" s="429"/>
      <c r="X275" s="178">
        <v>41.77</v>
      </c>
      <c r="Y275" s="175" t="str">
        <f t="shared" si="4"/>
        <v>070256</v>
      </c>
    </row>
    <row r="276" spans="1:25" ht="9.6" customHeight="1" x14ac:dyDescent="0.2">
      <c r="A276" s="401" t="s">
        <v>2369</v>
      </c>
      <c r="B276" s="402"/>
      <c r="C276" s="401" t="s">
        <v>421</v>
      </c>
      <c r="D276" s="403"/>
      <c r="E276" s="403"/>
      <c r="F276" s="403"/>
      <c r="G276" s="403"/>
      <c r="H276" s="403"/>
      <c r="I276" s="403"/>
      <c r="J276" s="403"/>
      <c r="K276" s="403"/>
      <c r="L276" s="403"/>
      <c r="M276" s="403"/>
      <c r="N276" s="403"/>
      <c r="O276" s="402"/>
      <c r="P276" s="404" t="s">
        <v>2081</v>
      </c>
      <c r="Q276" s="405"/>
      <c r="R276" s="427">
        <v>34.57</v>
      </c>
      <c r="S276" s="428"/>
      <c r="T276" s="429"/>
      <c r="U276" s="427">
        <v>12.2</v>
      </c>
      <c r="V276" s="428"/>
      <c r="W276" s="429"/>
      <c r="X276" s="178">
        <v>46.77</v>
      </c>
      <c r="Y276" s="175" t="str">
        <f t="shared" si="4"/>
        <v>070257</v>
      </c>
    </row>
    <row r="277" spans="1:25" ht="9.6" customHeight="1" x14ac:dyDescent="0.2">
      <c r="A277" s="401" t="s">
        <v>2370</v>
      </c>
      <c r="B277" s="402"/>
      <c r="C277" s="401" t="s">
        <v>422</v>
      </c>
      <c r="D277" s="403"/>
      <c r="E277" s="403"/>
      <c r="F277" s="403"/>
      <c r="G277" s="403"/>
      <c r="H277" s="403"/>
      <c r="I277" s="403"/>
      <c r="J277" s="403"/>
      <c r="K277" s="403"/>
      <c r="L277" s="403"/>
      <c r="M277" s="403"/>
      <c r="N277" s="403"/>
      <c r="O277" s="402"/>
      <c r="P277" s="404" t="s">
        <v>2036</v>
      </c>
      <c r="Q277" s="405"/>
      <c r="R277" s="430">
        <v>102.53</v>
      </c>
      <c r="S277" s="431"/>
      <c r="T277" s="432"/>
      <c r="U277" s="427">
        <v>32.700000000000003</v>
      </c>
      <c r="V277" s="428"/>
      <c r="W277" s="429"/>
      <c r="X277" s="179">
        <v>135.22999999999999</v>
      </c>
      <c r="Y277" s="175" t="str">
        <f t="shared" si="4"/>
        <v>070260</v>
      </c>
    </row>
    <row r="278" spans="1:25" ht="9.6" customHeight="1" x14ac:dyDescent="0.2">
      <c r="A278" s="401" t="s">
        <v>2371</v>
      </c>
      <c r="B278" s="402"/>
      <c r="C278" s="401" t="s">
        <v>423</v>
      </c>
      <c r="D278" s="403"/>
      <c r="E278" s="403"/>
      <c r="F278" s="403"/>
      <c r="G278" s="403"/>
      <c r="H278" s="403"/>
      <c r="I278" s="403"/>
      <c r="J278" s="403"/>
      <c r="K278" s="403"/>
      <c r="L278" s="403"/>
      <c r="M278" s="403"/>
      <c r="N278" s="403"/>
      <c r="O278" s="402"/>
      <c r="P278" s="404" t="s">
        <v>2036</v>
      </c>
      <c r="Q278" s="405"/>
      <c r="R278" s="430">
        <v>167.72</v>
      </c>
      <c r="S278" s="431"/>
      <c r="T278" s="432"/>
      <c r="U278" s="427">
        <v>32.700000000000003</v>
      </c>
      <c r="V278" s="428"/>
      <c r="W278" s="429"/>
      <c r="X278" s="179">
        <v>200.42</v>
      </c>
      <c r="Y278" s="175" t="str">
        <f t="shared" si="4"/>
        <v>070261</v>
      </c>
    </row>
    <row r="279" spans="1:25" ht="9.6" customHeight="1" x14ac:dyDescent="0.2">
      <c r="A279" s="401" t="s">
        <v>2372</v>
      </c>
      <c r="B279" s="402"/>
      <c r="C279" s="401" t="s">
        <v>424</v>
      </c>
      <c r="D279" s="403"/>
      <c r="E279" s="403"/>
      <c r="F279" s="403"/>
      <c r="G279" s="403"/>
      <c r="H279" s="403"/>
      <c r="I279" s="403"/>
      <c r="J279" s="403"/>
      <c r="K279" s="403"/>
      <c r="L279" s="403"/>
      <c r="M279" s="403"/>
      <c r="N279" s="403"/>
      <c r="O279" s="402"/>
      <c r="P279" s="404" t="s">
        <v>2036</v>
      </c>
      <c r="Q279" s="405"/>
      <c r="R279" s="430">
        <v>160.51</v>
      </c>
      <c r="S279" s="431"/>
      <c r="T279" s="432"/>
      <c r="U279" s="427">
        <v>32.700000000000003</v>
      </c>
      <c r="V279" s="428"/>
      <c r="W279" s="429"/>
      <c r="X279" s="179">
        <v>193.21</v>
      </c>
      <c r="Y279" s="175" t="str">
        <f t="shared" si="4"/>
        <v>070262</v>
      </c>
    </row>
    <row r="280" spans="1:25" ht="9.6" customHeight="1" x14ac:dyDescent="0.2">
      <c r="A280" s="401" t="s">
        <v>2373</v>
      </c>
      <c r="B280" s="402"/>
      <c r="C280" s="401" t="s">
        <v>425</v>
      </c>
      <c r="D280" s="403"/>
      <c r="E280" s="403"/>
      <c r="F280" s="403"/>
      <c r="G280" s="403"/>
      <c r="H280" s="403"/>
      <c r="I280" s="403"/>
      <c r="J280" s="403"/>
      <c r="K280" s="403"/>
      <c r="L280" s="403"/>
      <c r="M280" s="403"/>
      <c r="N280" s="403"/>
      <c r="O280" s="402"/>
      <c r="P280" s="404" t="s">
        <v>2036</v>
      </c>
      <c r="Q280" s="405"/>
      <c r="R280" s="430">
        <v>270.27999999999997</v>
      </c>
      <c r="S280" s="431"/>
      <c r="T280" s="432"/>
      <c r="U280" s="427">
        <v>32.700000000000003</v>
      </c>
      <c r="V280" s="428"/>
      <c r="W280" s="429"/>
      <c r="X280" s="179">
        <v>302.98</v>
      </c>
      <c r="Y280" s="175" t="str">
        <f t="shared" si="4"/>
        <v>070263</v>
      </c>
    </row>
    <row r="281" spans="1:25" ht="9.6" customHeight="1" x14ac:dyDescent="0.2">
      <c r="A281" s="401" t="s">
        <v>2374</v>
      </c>
      <c r="B281" s="402"/>
      <c r="C281" s="401" t="s">
        <v>426</v>
      </c>
      <c r="D281" s="403"/>
      <c r="E281" s="403"/>
      <c r="F281" s="403"/>
      <c r="G281" s="403"/>
      <c r="H281" s="403"/>
      <c r="I281" s="403"/>
      <c r="J281" s="403"/>
      <c r="K281" s="403"/>
      <c r="L281" s="403"/>
      <c r="M281" s="403"/>
      <c r="N281" s="403"/>
      <c r="O281" s="402"/>
      <c r="P281" s="404" t="s">
        <v>2036</v>
      </c>
      <c r="Q281" s="405"/>
      <c r="R281" s="430">
        <v>220.33</v>
      </c>
      <c r="S281" s="431"/>
      <c r="T281" s="432"/>
      <c r="U281" s="427">
        <v>32.700000000000003</v>
      </c>
      <c r="V281" s="428"/>
      <c r="W281" s="429"/>
      <c r="X281" s="179">
        <v>253.03</v>
      </c>
      <c r="Y281" s="175" t="str">
        <f t="shared" si="4"/>
        <v>070265</v>
      </c>
    </row>
    <row r="282" spans="1:25" ht="9.6" customHeight="1" x14ac:dyDescent="0.2">
      <c r="A282" s="401" t="s">
        <v>2375</v>
      </c>
      <c r="B282" s="402"/>
      <c r="C282" s="401" t="s">
        <v>427</v>
      </c>
      <c r="D282" s="403"/>
      <c r="E282" s="403"/>
      <c r="F282" s="403"/>
      <c r="G282" s="403"/>
      <c r="H282" s="403"/>
      <c r="I282" s="403"/>
      <c r="J282" s="403"/>
      <c r="K282" s="403"/>
      <c r="L282" s="403"/>
      <c r="M282" s="403"/>
      <c r="N282" s="403"/>
      <c r="O282" s="402"/>
      <c r="P282" s="404" t="s">
        <v>2036</v>
      </c>
      <c r="Q282" s="405"/>
      <c r="R282" s="427">
        <v>78.510000000000005</v>
      </c>
      <c r="S282" s="428"/>
      <c r="T282" s="429"/>
      <c r="U282" s="427">
        <v>32.700000000000003</v>
      </c>
      <c r="V282" s="428"/>
      <c r="W282" s="429"/>
      <c r="X282" s="179">
        <v>111.21</v>
      </c>
      <c r="Y282" s="175" t="str">
        <f t="shared" si="4"/>
        <v>070266</v>
      </c>
    </row>
    <row r="283" spans="1:25" ht="9.6" customHeight="1" x14ac:dyDescent="0.2">
      <c r="A283" s="401" t="s">
        <v>2376</v>
      </c>
      <c r="B283" s="402"/>
      <c r="C283" s="401" t="s">
        <v>428</v>
      </c>
      <c r="D283" s="403"/>
      <c r="E283" s="403"/>
      <c r="F283" s="403"/>
      <c r="G283" s="403"/>
      <c r="H283" s="403"/>
      <c r="I283" s="403"/>
      <c r="J283" s="403"/>
      <c r="K283" s="403"/>
      <c r="L283" s="403"/>
      <c r="M283" s="403"/>
      <c r="N283" s="403"/>
      <c r="O283" s="402"/>
      <c r="P283" s="404" t="s">
        <v>2036</v>
      </c>
      <c r="Q283" s="405"/>
      <c r="R283" s="430">
        <v>211.4</v>
      </c>
      <c r="S283" s="431"/>
      <c r="T283" s="432"/>
      <c r="U283" s="427">
        <v>32.700000000000003</v>
      </c>
      <c r="V283" s="428"/>
      <c r="W283" s="429"/>
      <c r="X283" s="179">
        <v>244.1</v>
      </c>
      <c r="Y283" s="175" t="str">
        <f t="shared" si="4"/>
        <v>070267</v>
      </c>
    </row>
    <row r="284" spans="1:25" ht="9.6" customHeight="1" x14ac:dyDescent="0.2">
      <c r="A284" s="401" t="s">
        <v>2377</v>
      </c>
      <c r="B284" s="402"/>
      <c r="C284" s="401" t="s">
        <v>2378</v>
      </c>
      <c r="D284" s="403"/>
      <c r="E284" s="403"/>
      <c r="F284" s="403"/>
      <c r="G284" s="403"/>
      <c r="H284" s="403"/>
      <c r="I284" s="403"/>
      <c r="J284" s="403"/>
      <c r="K284" s="403"/>
      <c r="L284" s="403"/>
      <c r="M284" s="403"/>
      <c r="N284" s="403"/>
      <c r="O284" s="402"/>
      <c r="P284" s="404" t="s">
        <v>2036</v>
      </c>
      <c r="Q284" s="405"/>
      <c r="R284" s="430">
        <v>338.24</v>
      </c>
      <c r="S284" s="431"/>
      <c r="T284" s="432"/>
      <c r="U284" s="427">
        <v>32.700000000000003</v>
      </c>
      <c r="V284" s="428"/>
      <c r="W284" s="429"/>
      <c r="X284" s="179">
        <v>370.94</v>
      </c>
      <c r="Y284" s="175" t="str">
        <f t="shared" si="4"/>
        <v>070268</v>
      </c>
    </row>
    <row r="285" spans="1:25" ht="9.6" customHeight="1" x14ac:dyDescent="0.2">
      <c r="A285" s="401" t="s">
        <v>2379</v>
      </c>
      <c r="B285" s="402"/>
      <c r="C285" s="401" t="s">
        <v>429</v>
      </c>
      <c r="D285" s="403"/>
      <c r="E285" s="403"/>
      <c r="F285" s="403"/>
      <c r="G285" s="403"/>
      <c r="H285" s="403"/>
      <c r="I285" s="403"/>
      <c r="J285" s="403"/>
      <c r="K285" s="403"/>
      <c r="L285" s="403"/>
      <c r="M285" s="403"/>
      <c r="N285" s="403"/>
      <c r="O285" s="402"/>
      <c r="P285" s="404" t="s">
        <v>2036</v>
      </c>
      <c r="Q285" s="405"/>
      <c r="R285" s="430">
        <v>134.22999999999999</v>
      </c>
      <c r="S285" s="431"/>
      <c r="T285" s="432"/>
      <c r="U285" s="427">
        <v>32.700000000000003</v>
      </c>
      <c r="V285" s="428"/>
      <c r="W285" s="429"/>
      <c r="X285" s="179">
        <v>166.93</v>
      </c>
      <c r="Y285" s="175" t="str">
        <f t="shared" si="4"/>
        <v>070269</v>
      </c>
    </row>
    <row r="286" spans="1:25" ht="9.6" customHeight="1" x14ac:dyDescent="0.2">
      <c r="A286" s="401" t="s">
        <v>2380</v>
      </c>
      <c r="B286" s="402"/>
      <c r="C286" s="401" t="s">
        <v>430</v>
      </c>
      <c r="D286" s="403"/>
      <c r="E286" s="403"/>
      <c r="F286" s="403"/>
      <c r="G286" s="403"/>
      <c r="H286" s="403"/>
      <c r="I286" s="403"/>
      <c r="J286" s="403"/>
      <c r="K286" s="403"/>
      <c r="L286" s="403"/>
      <c r="M286" s="403"/>
      <c r="N286" s="403"/>
      <c r="O286" s="402"/>
      <c r="P286" s="404" t="s">
        <v>2036</v>
      </c>
      <c r="Q286" s="405"/>
      <c r="R286" s="427">
        <v>78.400000000000006</v>
      </c>
      <c r="S286" s="428"/>
      <c r="T286" s="429"/>
      <c r="U286" s="427">
        <v>32.700000000000003</v>
      </c>
      <c r="V286" s="428"/>
      <c r="W286" s="429"/>
      <c r="X286" s="179">
        <v>111.1</v>
      </c>
      <c r="Y286" s="175" t="str">
        <f t="shared" si="4"/>
        <v>070270</v>
      </c>
    </row>
    <row r="287" spans="1:25" ht="9.6" customHeight="1" x14ac:dyDescent="0.2">
      <c r="A287" s="401" t="s">
        <v>2381</v>
      </c>
      <c r="B287" s="402"/>
      <c r="C287" s="401" t="s">
        <v>2382</v>
      </c>
      <c r="D287" s="403"/>
      <c r="E287" s="403"/>
      <c r="F287" s="403"/>
      <c r="G287" s="403"/>
      <c r="H287" s="403"/>
      <c r="I287" s="403"/>
      <c r="J287" s="403"/>
      <c r="K287" s="403"/>
      <c r="L287" s="403"/>
      <c r="M287" s="403"/>
      <c r="N287" s="403"/>
      <c r="O287" s="402"/>
      <c r="P287" s="404" t="s">
        <v>2036</v>
      </c>
      <c r="Q287" s="405"/>
      <c r="R287" s="430">
        <v>441.38</v>
      </c>
      <c r="S287" s="431"/>
      <c r="T287" s="432"/>
      <c r="U287" s="427">
        <v>32.700000000000003</v>
      </c>
      <c r="V287" s="428"/>
      <c r="W287" s="429"/>
      <c r="X287" s="179">
        <v>474.08</v>
      </c>
      <c r="Y287" s="175" t="str">
        <f t="shared" si="4"/>
        <v>070271</v>
      </c>
    </row>
    <row r="288" spans="1:25" ht="9.6" customHeight="1" x14ac:dyDescent="0.2">
      <c r="A288" s="401" t="s">
        <v>2383</v>
      </c>
      <c r="B288" s="402"/>
      <c r="C288" s="401" t="s">
        <v>431</v>
      </c>
      <c r="D288" s="403"/>
      <c r="E288" s="403"/>
      <c r="F288" s="403"/>
      <c r="G288" s="403"/>
      <c r="H288" s="403"/>
      <c r="I288" s="403"/>
      <c r="J288" s="403"/>
      <c r="K288" s="403"/>
      <c r="L288" s="403"/>
      <c r="M288" s="403"/>
      <c r="N288" s="403"/>
      <c r="O288" s="402"/>
      <c r="P288" s="404" t="s">
        <v>2001</v>
      </c>
      <c r="Q288" s="405"/>
      <c r="R288" s="427">
        <v>79.459999999999994</v>
      </c>
      <c r="S288" s="428"/>
      <c r="T288" s="429"/>
      <c r="U288" s="427">
        <v>48.83</v>
      </c>
      <c r="V288" s="428"/>
      <c r="W288" s="429"/>
      <c r="X288" s="179">
        <v>128.29</v>
      </c>
      <c r="Y288" s="175" t="str">
        <f t="shared" si="4"/>
        <v>070282</v>
      </c>
    </row>
    <row r="289" spans="1:25" ht="9.6" customHeight="1" x14ac:dyDescent="0.2">
      <c r="A289" s="401" t="s">
        <v>2384</v>
      </c>
      <c r="B289" s="402"/>
      <c r="C289" s="401" t="s">
        <v>432</v>
      </c>
      <c r="D289" s="403"/>
      <c r="E289" s="403"/>
      <c r="F289" s="403"/>
      <c r="G289" s="403"/>
      <c r="H289" s="403"/>
      <c r="I289" s="403"/>
      <c r="J289" s="403"/>
      <c r="K289" s="403"/>
      <c r="L289" s="403"/>
      <c r="M289" s="403"/>
      <c r="N289" s="403"/>
      <c r="O289" s="402"/>
      <c r="P289" s="404" t="s">
        <v>2001</v>
      </c>
      <c r="Q289" s="405"/>
      <c r="R289" s="427">
        <v>21.66</v>
      </c>
      <c r="S289" s="428"/>
      <c r="T289" s="429"/>
      <c r="U289" s="427">
        <v>14.64</v>
      </c>
      <c r="V289" s="428"/>
      <c r="W289" s="429"/>
      <c r="X289" s="178">
        <v>36.299999999999997</v>
      </c>
      <c r="Y289" s="175" t="str">
        <f t="shared" si="4"/>
        <v>070283</v>
      </c>
    </row>
    <row r="290" spans="1:25" ht="9.6" customHeight="1" x14ac:dyDescent="0.2">
      <c r="A290" s="401" t="s">
        <v>2385</v>
      </c>
      <c r="B290" s="402"/>
      <c r="C290" s="401" t="s">
        <v>433</v>
      </c>
      <c r="D290" s="403"/>
      <c r="E290" s="403"/>
      <c r="F290" s="403"/>
      <c r="G290" s="403"/>
      <c r="H290" s="403"/>
      <c r="I290" s="403"/>
      <c r="J290" s="403"/>
      <c r="K290" s="403"/>
      <c r="L290" s="403"/>
      <c r="M290" s="403"/>
      <c r="N290" s="403"/>
      <c r="O290" s="402"/>
      <c r="P290" s="404" t="s">
        <v>2001</v>
      </c>
      <c r="Q290" s="405"/>
      <c r="R290" s="427">
        <v>10</v>
      </c>
      <c r="S290" s="428"/>
      <c r="T290" s="429"/>
      <c r="U290" s="427">
        <v>14.64</v>
      </c>
      <c r="V290" s="428"/>
      <c r="W290" s="429"/>
      <c r="X290" s="178">
        <v>24.64</v>
      </c>
      <c r="Y290" s="175" t="str">
        <f t="shared" si="4"/>
        <v>070284</v>
      </c>
    </row>
    <row r="291" spans="1:25" ht="9.6" customHeight="1" x14ac:dyDescent="0.2">
      <c r="A291" s="401" t="s">
        <v>2386</v>
      </c>
      <c r="B291" s="402"/>
      <c r="C291" s="401" t="s">
        <v>434</v>
      </c>
      <c r="D291" s="403"/>
      <c r="E291" s="403"/>
      <c r="F291" s="403"/>
      <c r="G291" s="403"/>
      <c r="H291" s="403"/>
      <c r="I291" s="403"/>
      <c r="J291" s="403"/>
      <c r="K291" s="403"/>
      <c r="L291" s="403"/>
      <c r="M291" s="403"/>
      <c r="N291" s="403"/>
      <c r="O291" s="402"/>
      <c r="P291" s="404" t="s">
        <v>2001</v>
      </c>
      <c r="Q291" s="405"/>
      <c r="R291" s="406">
        <v>6.24</v>
      </c>
      <c r="S291" s="407"/>
      <c r="T291" s="408"/>
      <c r="U291" s="406">
        <v>9.76</v>
      </c>
      <c r="V291" s="407"/>
      <c r="W291" s="408"/>
      <c r="X291" s="178">
        <v>16</v>
      </c>
      <c r="Y291" s="175" t="str">
        <f t="shared" si="4"/>
        <v>070285</v>
      </c>
    </row>
    <row r="292" spans="1:25" ht="9.6" customHeight="1" x14ac:dyDescent="0.2">
      <c r="A292" s="401" t="s">
        <v>2387</v>
      </c>
      <c r="B292" s="402"/>
      <c r="C292" s="401" t="s">
        <v>435</v>
      </c>
      <c r="D292" s="403"/>
      <c r="E292" s="403"/>
      <c r="F292" s="403"/>
      <c r="G292" s="403"/>
      <c r="H292" s="403"/>
      <c r="I292" s="403"/>
      <c r="J292" s="403"/>
      <c r="K292" s="403"/>
      <c r="L292" s="403"/>
      <c r="M292" s="403"/>
      <c r="N292" s="403"/>
      <c r="O292" s="402"/>
      <c r="P292" s="404" t="s">
        <v>2001</v>
      </c>
      <c r="Q292" s="405"/>
      <c r="R292" s="406">
        <v>8.51</v>
      </c>
      <c r="S292" s="407"/>
      <c r="T292" s="408"/>
      <c r="U292" s="406">
        <v>9.76</v>
      </c>
      <c r="V292" s="407"/>
      <c r="W292" s="408"/>
      <c r="X292" s="178">
        <v>18.27</v>
      </c>
      <c r="Y292" s="175" t="str">
        <f t="shared" si="4"/>
        <v>070286</v>
      </c>
    </row>
    <row r="293" spans="1:25" ht="9.6" customHeight="1" x14ac:dyDescent="0.2">
      <c r="A293" s="401" t="s">
        <v>2388</v>
      </c>
      <c r="B293" s="402"/>
      <c r="C293" s="401" t="s">
        <v>436</v>
      </c>
      <c r="D293" s="403"/>
      <c r="E293" s="403"/>
      <c r="F293" s="403"/>
      <c r="G293" s="403"/>
      <c r="H293" s="403"/>
      <c r="I293" s="403"/>
      <c r="J293" s="403"/>
      <c r="K293" s="403"/>
      <c r="L293" s="403"/>
      <c r="M293" s="403"/>
      <c r="N293" s="403"/>
      <c r="O293" s="402"/>
      <c r="P293" s="404" t="s">
        <v>2001</v>
      </c>
      <c r="Q293" s="405"/>
      <c r="R293" s="427">
        <v>10.9</v>
      </c>
      <c r="S293" s="428"/>
      <c r="T293" s="429"/>
      <c r="U293" s="406">
        <v>9.76</v>
      </c>
      <c r="V293" s="407"/>
      <c r="W293" s="408"/>
      <c r="X293" s="178">
        <v>20.66</v>
      </c>
      <c r="Y293" s="175" t="str">
        <f t="shared" si="4"/>
        <v>070287</v>
      </c>
    </row>
    <row r="294" spans="1:25" ht="9.6" customHeight="1" x14ac:dyDescent="0.2">
      <c r="A294" s="401" t="s">
        <v>2389</v>
      </c>
      <c r="B294" s="402"/>
      <c r="C294" s="401" t="s">
        <v>437</v>
      </c>
      <c r="D294" s="403"/>
      <c r="E294" s="403"/>
      <c r="F294" s="403"/>
      <c r="G294" s="403"/>
      <c r="H294" s="403"/>
      <c r="I294" s="403"/>
      <c r="J294" s="403"/>
      <c r="K294" s="403"/>
      <c r="L294" s="403"/>
      <c r="M294" s="403"/>
      <c r="N294" s="403"/>
      <c r="O294" s="402"/>
      <c r="P294" s="404" t="s">
        <v>2001</v>
      </c>
      <c r="Q294" s="405"/>
      <c r="R294" s="427">
        <v>11.76</v>
      </c>
      <c r="S294" s="428"/>
      <c r="T294" s="429"/>
      <c r="U294" s="427">
        <v>11.38</v>
      </c>
      <c r="V294" s="428"/>
      <c r="W294" s="429"/>
      <c r="X294" s="178">
        <v>23.14</v>
      </c>
      <c r="Y294" s="175" t="str">
        <f t="shared" si="4"/>
        <v>070288</v>
      </c>
    </row>
    <row r="295" spans="1:25" ht="9.6" customHeight="1" x14ac:dyDescent="0.2">
      <c r="A295" s="401" t="s">
        <v>2390</v>
      </c>
      <c r="B295" s="402"/>
      <c r="C295" s="401" t="s">
        <v>438</v>
      </c>
      <c r="D295" s="403"/>
      <c r="E295" s="403"/>
      <c r="F295" s="403"/>
      <c r="G295" s="403"/>
      <c r="H295" s="403"/>
      <c r="I295" s="403"/>
      <c r="J295" s="403"/>
      <c r="K295" s="403"/>
      <c r="L295" s="403"/>
      <c r="M295" s="403"/>
      <c r="N295" s="403"/>
      <c r="O295" s="402"/>
      <c r="P295" s="404" t="s">
        <v>2001</v>
      </c>
      <c r="Q295" s="405"/>
      <c r="R295" s="427">
        <v>14.6</v>
      </c>
      <c r="S295" s="428"/>
      <c r="T295" s="429"/>
      <c r="U295" s="427">
        <v>11.38</v>
      </c>
      <c r="V295" s="428"/>
      <c r="W295" s="429"/>
      <c r="X295" s="178">
        <v>25.98</v>
      </c>
      <c r="Y295" s="175" t="str">
        <f t="shared" si="4"/>
        <v>070289</v>
      </c>
    </row>
    <row r="296" spans="1:25" ht="9.6" customHeight="1" x14ac:dyDescent="0.2">
      <c r="A296" s="401" t="s">
        <v>2391</v>
      </c>
      <c r="B296" s="402"/>
      <c r="C296" s="401" t="s">
        <v>439</v>
      </c>
      <c r="D296" s="403"/>
      <c r="E296" s="403"/>
      <c r="F296" s="403"/>
      <c r="G296" s="403"/>
      <c r="H296" s="403"/>
      <c r="I296" s="403"/>
      <c r="J296" s="403"/>
      <c r="K296" s="403"/>
      <c r="L296" s="403"/>
      <c r="M296" s="403"/>
      <c r="N296" s="403"/>
      <c r="O296" s="402"/>
      <c r="P296" s="404" t="s">
        <v>2001</v>
      </c>
      <c r="Q296" s="405"/>
      <c r="R296" s="427">
        <v>14.83</v>
      </c>
      <c r="S296" s="428"/>
      <c r="T296" s="429"/>
      <c r="U296" s="427">
        <v>11.38</v>
      </c>
      <c r="V296" s="428"/>
      <c r="W296" s="429"/>
      <c r="X296" s="178">
        <v>26.21</v>
      </c>
      <c r="Y296" s="175" t="str">
        <f t="shared" si="4"/>
        <v>070290</v>
      </c>
    </row>
    <row r="297" spans="1:25" ht="9.6" customHeight="1" x14ac:dyDescent="0.2">
      <c r="A297" s="401" t="s">
        <v>2392</v>
      </c>
      <c r="B297" s="402"/>
      <c r="C297" s="401" t="s">
        <v>440</v>
      </c>
      <c r="D297" s="403"/>
      <c r="E297" s="403"/>
      <c r="F297" s="403"/>
      <c r="G297" s="403"/>
      <c r="H297" s="403"/>
      <c r="I297" s="403"/>
      <c r="J297" s="403"/>
      <c r="K297" s="403"/>
      <c r="L297" s="403"/>
      <c r="M297" s="403"/>
      <c r="N297" s="403"/>
      <c r="O297" s="402"/>
      <c r="P297" s="404" t="s">
        <v>2001</v>
      </c>
      <c r="Q297" s="405"/>
      <c r="R297" s="427">
        <v>16.899999999999999</v>
      </c>
      <c r="S297" s="428"/>
      <c r="T297" s="429"/>
      <c r="U297" s="427">
        <v>13.01</v>
      </c>
      <c r="V297" s="428"/>
      <c r="W297" s="429"/>
      <c r="X297" s="178">
        <v>29.91</v>
      </c>
      <c r="Y297" s="175" t="str">
        <f t="shared" si="4"/>
        <v>070291</v>
      </c>
    </row>
    <row r="298" spans="1:25" ht="9.6" customHeight="1" x14ac:dyDescent="0.2">
      <c r="A298" s="401" t="s">
        <v>2393</v>
      </c>
      <c r="B298" s="402"/>
      <c r="C298" s="401" t="s">
        <v>441</v>
      </c>
      <c r="D298" s="403"/>
      <c r="E298" s="403"/>
      <c r="F298" s="403"/>
      <c r="G298" s="403"/>
      <c r="H298" s="403"/>
      <c r="I298" s="403"/>
      <c r="J298" s="403"/>
      <c r="K298" s="403"/>
      <c r="L298" s="403"/>
      <c r="M298" s="403"/>
      <c r="N298" s="403"/>
      <c r="O298" s="402"/>
      <c r="P298" s="404" t="s">
        <v>2001</v>
      </c>
      <c r="Q298" s="405"/>
      <c r="R298" s="427">
        <v>56.53</v>
      </c>
      <c r="S298" s="428"/>
      <c r="T298" s="429"/>
      <c r="U298" s="427">
        <v>13.01</v>
      </c>
      <c r="V298" s="428"/>
      <c r="W298" s="429"/>
      <c r="X298" s="178">
        <v>69.540000000000006</v>
      </c>
      <c r="Y298" s="175" t="str">
        <f t="shared" si="4"/>
        <v>070292</v>
      </c>
    </row>
    <row r="299" spans="1:25" ht="9.6" customHeight="1" x14ac:dyDescent="0.2">
      <c r="A299" s="401" t="s">
        <v>2394</v>
      </c>
      <c r="B299" s="402"/>
      <c r="C299" s="401" t="s">
        <v>442</v>
      </c>
      <c r="D299" s="403"/>
      <c r="E299" s="403"/>
      <c r="F299" s="403"/>
      <c r="G299" s="403"/>
      <c r="H299" s="403"/>
      <c r="I299" s="403"/>
      <c r="J299" s="403"/>
      <c r="K299" s="403"/>
      <c r="L299" s="403"/>
      <c r="M299" s="403"/>
      <c r="N299" s="403"/>
      <c r="O299" s="402"/>
      <c r="P299" s="404" t="s">
        <v>2001</v>
      </c>
      <c r="Q299" s="405"/>
      <c r="R299" s="427">
        <v>71.56</v>
      </c>
      <c r="S299" s="428"/>
      <c r="T299" s="429"/>
      <c r="U299" s="427">
        <v>13.01</v>
      </c>
      <c r="V299" s="428"/>
      <c r="W299" s="429"/>
      <c r="X299" s="178">
        <v>84.57</v>
      </c>
      <c r="Y299" s="175" t="str">
        <f t="shared" si="4"/>
        <v>070293</v>
      </c>
    </row>
    <row r="300" spans="1:25" ht="9.6" customHeight="1" x14ac:dyDescent="0.2">
      <c r="A300" s="401" t="s">
        <v>2395</v>
      </c>
      <c r="B300" s="402"/>
      <c r="C300" s="401" t="s">
        <v>443</v>
      </c>
      <c r="D300" s="403"/>
      <c r="E300" s="403"/>
      <c r="F300" s="403"/>
      <c r="G300" s="403"/>
      <c r="H300" s="403"/>
      <c r="I300" s="403"/>
      <c r="J300" s="403"/>
      <c r="K300" s="403"/>
      <c r="L300" s="403"/>
      <c r="M300" s="403"/>
      <c r="N300" s="403"/>
      <c r="O300" s="402"/>
      <c r="P300" s="404" t="s">
        <v>2001</v>
      </c>
      <c r="Q300" s="405"/>
      <c r="R300" s="427">
        <v>72.77</v>
      </c>
      <c r="S300" s="428"/>
      <c r="T300" s="429"/>
      <c r="U300" s="427">
        <v>16.27</v>
      </c>
      <c r="V300" s="428"/>
      <c r="W300" s="429"/>
      <c r="X300" s="178">
        <v>89.04</v>
      </c>
      <c r="Y300" s="175" t="str">
        <f t="shared" si="4"/>
        <v>070295</v>
      </c>
    </row>
    <row r="301" spans="1:25" ht="9.6" customHeight="1" x14ac:dyDescent="0.2">
      <c r="A301" s="401" t="s">
        <v>2396</v>
      </c>
      <c r="B301" s="402"/>
      <c r="C301" s="401" t="s">
        <v>444</v>
      </c>
      <c r="D301" s="403"/>
      <c r="E301" s="403"/>
      <c r="F301" s="403"/>
      <c r="G301" s="403"/>
      <c r="H301" s="403"/>
      <c r="I301" s="403"/>
      <c r="J301" s="403"/>
      <c r="K301" s="403"/>
      <c r="L301" s="403"/>
      <c r="M301" s="403"/>
      <c r="N301" s="403"/>
      <c r="O301" s="402"/>
      <c r="P301" s="404" t="s">
        <v>2001</v>
      </c>
      <c r="Q301" s="405"/>
      <c r="R301" s="427">
        <v>81.94</v>
      </c>
      <c r="S301" s="428"/>
      <c r="T301" s="429"/>
      <c r="U301" s="427">
        <v>16.27</v>
      </c>
      <c r="V301" s="428"/>
      <c r="W301" s="429"/>
      <c r="X301" s="178">
        <v>98.21</v>
      </c>
      <c r="Y301" s="175" t="str">
        <f t="shared" si="4"/>
        <v>070296</v>
      </c>
    </row>
    <row r="302" spans="1:25" ht="9.6" customHeight="1" x14ac:dyDescent="0.2">
      <c r="A302" s="401" t="s">
        <v>2397</v>
      </c>
      <c r="B302" s="402"/>
      <c r="C302" s="401" t="s">
        <v>445</v>
      </c>
      <c r="D302" s="403"/>
      <c r="E302" s="403"/>
      <c r="F302" s="403"/>
      <c r="G302" s="403"/>
      <c r="H302" s="403"/>
      <c r="I302" s="403"/>
      <c r="J302" s="403"/>
      <c r="K302" s="403"/>
      <c r="L302" s="403"/>
      <c r="M302" s="403"/>
      <c r="N302" s="403"/>
      <c r="O302" s="402"/>
      <c r="P302" s="404" t="s">
        <v>2001</v>
      </c>
      <c r="Q302" s="405"/>
      <c r="R302" s="430">
        <v>213.17</v>
      </c>
      <c r="S302" s="431"/>
      <c r="T302" s="432"/>
      <c r="U302" s="427">
        <v>16.27</v>
      </c>
      <c r="V302" s="428"/>
      <c r="W302" s="429"/>
      <c r="X302" s="179">
        <v>229.44</v>
      </c>
      <c r="Y302" s="175" t="str">
        <f t="shared" si="4"/>
        <v>070297</v>
      </c>
    </row>
    <row r="303" spans="1:25" ht="9.6" customHeight="1" x14ac:dyDescent="0.2">
      <c r="A303" s="401" t="s">
        <v>2398</v>
      </c>
      <c r="B303" s="402"/>
      <c r="C303" s="401" t="s">
        <v>446</v>
      </c>
      <c r="D303" s="403"/>
      <c r="E303" s="403"/>
      <c r="F303" s="403"/>
      <c r="G303" s="403"/>
      <c r="H303" s="403"/>
      <c r="I303" s="403"/>
      <c r="J303" s="403"/>
      <c r="K303" s="403"/>
      <c r="L303" s="403"/>
      <c r="M303" s="403"/>
      <c r="N303" s="403"/>
      <c r="O303" s="402"/>
      <c r="P303" s="404" t="s">
        <v>2001</v>
      </c>
      <c r="Q303" s="405"/>
      <c r="R303" s="427">
        <v>40.03</v>
      </c>
      <c r="S303" s="428"/>
      <c r="T303" s="429"/>
      <c r="U303" s="427">
        <v>24.41</v>
      </c>
      <c r="V303" s="428"/>
      <c r="W303" s="429"/>
      <c r="X303" s="178">
        <v>64.44</v>
      </c>
      <c r="Y303" s="175" t="str">
        <f t="shared" si="4"/>
        <v>070303</v>
      </c>
    </row>
    <row r="304" spans="1:25" ht="9.6" customHeight="1" x14ac:dyDescent="0.2">
      <c r="A304" s="401" t="s">
        <v>2399</v>
      </c>
      <c r="B304" s="402"/>
      <c r="C304" s="401" t="s">
        <v>2400</v>
      </c>
      <c r="D304" s="403"/>
      <c r="E304" s="403"/>
      <c r="F304" s="403"/>
      <c r="G304" s="403"/>
      <c r="H304" s="403"/>
      <c r="I304" s="403"/>
      <c r="J304" s="403"/>
      <c r="K304" s="403"/>
      <c r="L304" s="403"/>
      <c r="M304" s="403"/>
      <c r="N304" s="403"/>
      <c r="O304" s="402"/>
      <c r="P304" s="404" t="s">
        <v>2001</v>
      </c>
      <c r="Q304" s="405"/>
      <c r="R304" s="427">
        <v>44</v>
      </c>
      <c r="S304" s="428"/>
      <c r="T304" s="429"/>
      <c r="U304" s="427">
        <v>24.41</v>
      </c>
      <c r="V304" s="428"/>
      <c r="W304" s="429"/>
      <c r="X304" s="178">
        <v>68.41</v>
      </c>
      <c r="Y304" s="175" t="str">
        <f t="shared" si="4"/>
        <v>070305</v>
      </c>
    </row>
    <row r="305" spans="1:25" ht="9.6" customHeight="1" x14ac:dyDescent="0.2">
      <c r="A305" s="401" t="s">
        <v>2401</v>
      </c>
      <c r="B305" s="402"/>
      <c r="C305" s="401" t="s">
        <v>447</v>
      </c>
      <c r="D305" s="403"/>
      <c r="E305" s="403"/>
      <c r="F305" s="403"/>
      <c r="G305" s="403"/>
      <c r="H305" s="403"/>
      <c r="I305" s="403"/>
      <c r="J305" s="403"/>
      <c r="K305" s="403"/>
      <c r="L305" s="403"/>
      <c r="M305" s="403"/>
      <c r="N305" s="403"/>
      <c r="O305" s="402"/>
      <c r="P305" s="404" t="s">
        <v>2001</v>
      </c>
      <c r="Q305" s="405"/>
      <c r="R305" s="406">
        <v>5.65</v>
      </c>
      <c r="S305" s="407"/>
      <c r="T305" s="408"/>
      <c r="U305" s="406">
        <v>3.4</v>
      </c>
      <c r="V305" s="407"/>
      <c r="W305" s="408"/>
      <c r="X305" s="177">
        <v>9.0500000000000007</v>
      </c>
      <c r="Y305" s="175" t="str">
        <f t="shared" si="4"/>
        <v>070320</v>
      </c>
    </row>
    <row r="306" spans="1:25" ht="9.6" customHeight="1" x14ac:dyDescent="0.2">
      <c r="A306" s="401" t="s">
        <v>2402</v>
      </c>
      <c r="B306" s="402"/>
      <c r="C306" s="401" t="s">
        <v>448</v>
      </c>
      <c r="D306" s="403"/>
      <c r="E306" s="403"/>
      <c r="F306" s="403"/>
      <c r="G306" s="403"/>
      <c r="H306" s="403"/>
      <c r="I306" s="403"/>
      <c r="J306" s="403"/>
      <c r="K306" s="403"/>
      <c r="L306" s="403"/>
      <c r="M306" s="403"/>
      <c r="N306" s="403"/>
      <c r="O306" s="402"/>
      <c r="P306" s="404" t="s">
        <v>2001</v>
      </c>
      <c r="Q306" s="405"/>
      <c r="R306" s="406">
        <v>7.15</v>
      </c>
      <c r="S306" s="407"/>
      <c r="T306" s="408"/>
      <c r="U306" s="406">
        <v>4.88</v>
      </c>
      <c r="V306" s="407"/>
      <c r="W306" s="408"/>
      <c r="X306" s="178">
        <v>12.03</v>
      </c>
      <c r="Y306" s="175" t="str">
        <f t="shared" si="4"/>
        <v>070321</v>
      </c>
    </row>
    <row r="307" spans="1:25" ht="9.6" customHeight="1" x14ac:dyDescent="0.2">
      <c r="A307" s="401" t="s">
        <v>2403</v>
      </c>
      <c r="B307" s="402"/>
      <c r="C307" s="401" t="s">
        <v>449</v>
      </c>
      <c r="D307" s="403"/>
      <c r="E307" s="403"/>
      <c r="F307" s="403"/>
      <c r="G307" s="403"/>
      <c r="H307" s="403"/>
      <c r="I307" s="403"/>
      <c r="J307" s="403"/>
      <c r="K307" s="403"/>
      <c r="L307" s="403"/>
      <c r="M307" s="403"/>
      <c r="N307" s="403"/>
      <c r="O307" s="402"/>
      <c r="P307" s="404" t="s">
        <v>2001</v>
      </c>
      <c r="Q307" s="405"/>
      <c r="R307" s="406">
        <v>9.5299999999999994</v>
      </c>
      <c r="S307" s="407"/>
      <c r="T307" s="408"/>
      <c r="U307" s="406">
        <v>6.34</v>
      </c>
      <c r="V307" s="407"/>
      <c r="W307" s="408"/>
      <c r="X307" s="178">
        <v>15.87</v>
      </c>
      <c r="Y307" s="175" t="str">
        <f t="shared" si="4"/>
        <v>070325</v>
      </c>
    </row>
    <row r="308" spans="1:25" ht="9.6" customHeight="1" x14ac:dyDescent="0.2">
      <c r="A308" s="401" t="s">
        <v>2404</v>
      </c>
      <c r="B308" s="402"/>
      <c r="C308" s="401" t="s">
        <v>450</v>
      </c>
      <c r="D308" s="403"/>
      <c r="E308" s="403"/>
      <c r="F308" s="403"/>
      <c r="G308" s="403"/>
      <c r="H308" s="403"/>
      <c r="I308" s="403"/>
      <c r="J308" s="403"/>
      <c r="K308" s="403"/>
      <c r="L308" s="403"/>
      <c r="M308" s="403"/>
      <c r="N308" s="403"/>
      <c r="O308" s="402"/>
      <c r="P308" s="404" t="s">
        <v>2001</v>
      </c>
      <c r="Q308" s="405"/>
      <c r="R308" s="406">
        <v>3.28</v>
      </c>
      <c r="S308" s="407"/>
      <c r="T308" s="408"/>
      <c r="U308" s="406">
        <v>0.97</v>
      </c>
      <c r="V308" s="407"/>
      <c r="W308" s="408"/>
      <c r="X308" s="177">
        <v>4.25</v>
      </c>
      <c r="Y308" s="175" t="str">
        <f t="shared" si="4"/>
        <v>070330</v>
      </c>
    </row>
    <row r="309" spans="1:25" ht="9.6" customHeight="1" x14ac:dyDescent="0.2">
      <c r="A309" s="401" t="s">
        <v>2405</v>
      </c>
      <c r="B309" s="402"/>
      <c r="C309" s="401" t="s">
        <v>451</v>
      </c>
      <c r="D309" s="403"/>
      <c r="E309" s="403"/>
      <c r="F309" s="403"/>
      <c r="G309" s="403"/>
      <c r="H309" s="403"/>
      <c r="I309" s="403"/>
      <c r="J309" s="403"/>
      <c r="K309" s="403"/>
      <c r="L309" s="403"/>
      <c r="M309" s="403"/>
      <c r="N309" s="403"/>
      <c r="O309" s="402"/>
      <c r="P309" s="404" t="s">
        <v>2001</v>
      </c>
      <c r="Q309" s="405"/>
      <c r="R309" s="406">
        <v>4.18</v>
      </c>
      <c r="S309" s="407"/>
      <c r="T309" s="408"/>
      <c r="U309" s="406">
        <v>1.46</v>
      </c>
      <c r="V309" s="407"/>
      <c r="W309" s="408"/>
      <c r="X309" s="177">
        <v>5.64</v>
      </c>
      <c r="Y309" s="175" t="str">
        <f t="shared" si="4"/>
        <v>070331</v>
      </c>
    </row>
    <row r="310" spans="1:25" ht="9.6" customHeight="1" x14ac:dyDescent="0.2">
      <c r="A310" s="401" t="s">
        <v>2406</v>
      </c>
      <c r="B310" s="402"/>
      <c r="C310" s="401" t="s">
        <v>452</v>
      </c>
      <c r="D310" s="403"/>
      <c r="E310" s="403"/>
      <c r="F310" s="403"/>
      <c r="G310" s="403"/>
      <c r="H310" s="403"/>
      <c r="I310" s="403"/>
      <c r="J310" s="403"/>
      <c r="K310" s="403"/>
      <c r="L310" s="403"/>
      <c r="M310" s="403"/>
      <c r="N310" s="403"/>
      <c r="O310" s="402"/>
      <c r="P310" s="404" t="s">
        <v>2001</v>
      </c>
      <c r="Q310" s="405"/>
      <c r="R310" s="406">
        <v>5.69</v>
      </c>
      <c r="S310" s="407"/>
      <c r="T310" s="408"/>
      <c r="U310" s="406">
        <v>2.4300000000000002</v>
      </c>
      <c r="V310" s="407"/>
      <c r="W310" s="408"/>
      <c r="X310" s="177">
        <v>8.1199999999999992</v>
      </c>
      <c r="Y310" s="175" t="str">
        <f t="shared" si="4"/>
        <v>070335</v>
      </c>
    </row>
    <row r="311" spans="1:25" ht="9.6" customHeight="1" x14ac:dyDescent="0.2">
      <c r="A311" s="401" t="s">
        <v>2407</v>
      </c>
      <c r="B311" s="402"/>
      <c r="C311" s="401" t="s">
        <v>453</v>
      </c>
      <c r="D311" s="403"/>
      <c r="E311" s="403"/>
      <c r="F311" s="403"/>
      <c r="G311" s="403"/>
      <c r="H311" s="403"/>
      <c r="I311" s="403"/>
      <c r="J311" s="403"/>
      <c r="K311" s="403"/>
      <c r="L311" s="403"/>
      <c r="M311" s="403"/>
      <c r="N311" s="403"/>
      <c r="O311" s="402"/>
      <c r="P311" s="404" t="s">
        <v>2001</v>
      </c>
      <c r="Q311" s="405"/>
      <c r="R311" s="406">
        <v>0.47</v>
      </c>
      <c r="S311" s="407"/>
      <c r="T311" s="408"/>
      <c r="U311" s="406">
        <v>0.48</v>
      </c>
      <c r="V311" s="407"/>
      <c r="W311" s="408"/>
      <c r="X311" s="177">
        <v>0.95</v>
      </c>
      <c r="Y311" s="175" t="str">
        <f t="shared" si="4"/>
        <v>070350</v>
      </c>
    </row>
    <row r="312" spans="1:25" ht="9.6" customHeight="1" x14ac:dyDescent="0.2">
      <c r="A312" s="401" t="s">
        <v>2408</v>
      </c>
      <c r="B312" s="402"/>
      <c r="C312" s="401" t="s">
        <v>454</v>
      </c>
      <c r="D312" s="403"/>
      <c r="E312" s="403"/>
      <c r="F312" s="403"/>
      <c r="G312" s="403"/>
      <c r="H312" s="403"/>
      <c r="I312" s="403"/>
      <c r="J312" s="403"/>
      <c r="K312" s="403"/>
      <c r="L312" s="403"/>
      <c r="M312" s="403"/>
      <c r="N312" s="403"/>
      <c r="O312" s="402"/>
      <c r="P312" s="404" t="s">
        <v>2001</v>
      </c>
      <c r="Q312" s="405"/>
      <c r="R312" s="406">
        <v>0.69</v>
      </c>
      <c r="S312" s="407"/>
      <c r="T312" s="408"/>
      <c r="U312" s="406">
        <v>0.48</v>
      </c>
      <c r="V312" s="407"/>
      <c r="W312" s="408"/>
      <c r="X312" s="177">
        <v>1.17</v>
      </c>
      <c r="Y312" s="175" t="str">
        <f t="shared" si="4"/>
        <v>070351</v>
      </c>
    </row>
    <row r="313" spans="1:25" ht="9.6" customHeight="1" x14ac:dyDescent="0.2">
      <c r="A313" s="401" t="s">
        <v>2409</v>
      </c>
      <c r="B313" s="402"/>
      <c r="C313" s="401" t="s">
        <v>455</v>
      </c>
      <c r="D313" s="403"/>
      <c r="E313" s="403"/>
      <c r="F313" s="403"/>
      <c r="G313" s="403"/>
      <c r="H313" s="403"/>
      <c r="I313" s="403"/>
      <c r="J313" s="403"/>
      <c r="K313" s="403"/>
      <c r="L313" s="403"/>
      <c r="M313" s="403"/>
      <c r="N313" s="403"/>
      <c r="O313" s="402"/>
      <c r="P313" s="404" t="s">
        <v>2001</v>
      </c>
      <c r="Q313" s="405"/>
      <c r="R313" s="406">
        <v>0.8</v>
      </c>
      <c r="S313" s="407"/>
      <c r="T313" s="408"/>
      <c r="U313" s="406">
        <v>0.48</v>
      </c>
      <c r="V313" s="407"/>
      <c r="W313" s="408"/>
      <c r="X313" s="177">
        <v>1.28</v>
      </c>
      <c r="Y313" s="175" t="str">
        <f t="shared" si="4"/>
        <v>070352</v>
      </c>
    </row>
    <row r="314" spans="1:25" ht="9.6" customHeight="1" x14ac:dyDescent="0.2">
      <c r="A314" s="401" t="s">
        <v>2410</v>
      </c>
      <c r="B314" s="402"/>
      <c r="C314" s="401" t="s">
        <v>456</v>
      </c>
      <c r="D314" s="403"/>
      <c r="E314" s="403"/>
      <c r="F314" s="403"/>
      <c r="G314" s="403"/>
      <c r="H314" s="403"/>
      <c r="I314" s="403"/>
      <c r="J314" s="403"/>
      <c r="K314" s="403"/>
      <c r="L314" s="403"/>
      <c r="M314" s="403"/>
      <c r="N314" s="403"/>
      <c r="O314" s="402"/>
      <c r="P314" s="404" t="s">
        <v>2001</v>
      </c>
      <c r="Q314" s="405"/>
      <c r="R314" s="406">
        <v>1.08</v>
      </c>
      <c r="S314" s="407"/>
      <c r="T314" s="408"/>
      <c r="U314" s="406">
        <v>1.46</v>
      </c>
      <c r="V314" s="407"/>
      <c r="W314" s="408"/>
      <c r="X314" s="177">
        <v>2.54</v>
      </c>
      <c r="Y314" s="175" t="str">
        <f t="shared" si="4"/>
        <v>070353</v>
      </c>
    </row>
    <row r="315" spans="1:25" ht="9.6" customHeight="1" x14ac:dyDescent="0.2">
      <c r="A315" s="401" t="s">
        <v>2411</v>
      </c>
      <c r="B315" s="402"/>
      <c r="C315" s="401" t="s">
        <v>457</v>
      </c>
      <c r="D315" s="403"/>
      <c r="E315" s="403"/>
      <c r="F315" s="403"/>
      <c r="G315" s="403"/>
      <c r="H315" s="403"/>
      <c r="I315" s="403"/>
      <c r="J315" s="403"/>
      <c r="K315" s="403"/>
      <c r="L315" s="403"/>
      <c r="M315" s="403"/>
      <c r="N315" s="403"/>
      <c r="O315" s="402"/>
      <c r="P315" s="404" t="s">
        <v>2001</v>
      </c>
      <c r="Q315" s="405"/>
      <c r="R315" s="406">
        <v>1.23</v>
      </c>
      <c r="S315" s="407"/>
      <c r="T315" s="408"/>
      <c r="U315" s="406">
        <v>1.94</v>
      </c>
      <c r="V315" s="407"/>
      <c r="W315" s="408"/>
      <c r="X315" s="177">
        <v>3.17</v>
      </c>
      <c r="Y315" s="175" t="str">
        <f t="shared" si="4"/>
        <v>070354</v>
      </c>
    </row>
    <row r="316" spans="1:25" ht="9.6" customHeight="1" x14ac:dyDescent="0.2">
      <c r="A316" s="401" t="s">
        <v>2412</v>
      </c>
      <c r="B316" s="402"/>
      <c r="C316" s="401" t="s">
        <v>458</v>
      </c>
      <c r="D316" s="403"/>
      <c r="E316" s="403"/>
      <c r="F316" s="403"/>
      <c r="G316" s="403"/>
      <c r="H316" s="403"/>
      <c r="I316" s="403"/>
      <c r="J316" s="403"/>
      <c r="K316" s="403"/>
      <c r="L316" s="403"/>
      <c r="M316" s="403"/>
      <c r="N316" s="403"/>
      <c r="O316" s="402"/>
      <c r="P316" s="404" t="s">
        <v>2001</v>
      </c>
      <c r="Q316" s="405"/>
      <c r="R316" s="406">
        <v>1.76</v>
      </c>
      <c r="S316" s="407"/>
      <c r="T316" s="408"/>
      <c r="U316" s="406">
        <v>2.92</v>
      </c>
      <c r="V316" s="407"/>
      <c r="W316" s="408"/>
      <c r="X316" s="177">
        <v>4.68</v>
      </c>
      <c r="Y316" s="175" t="str">
        <f t="shared" si="4"/>
        <v>070355</v>
      </c>
    </row>
    <row r="317" spans="1:25" ht="9.6" customHeight="1" x14ac:dyDescent="0.2">
      <c r="A317" s="401" t="s">
        <v>2413</v>
      </c>
      <c r="B317" s="402"/>
      <c r="C317" s="401" t="s">
        <v>459</v>
      </c>
      <c r="D317" s="403"/>
      <c r="E317" s="403"/>
      <c r="F317" s="403"/>
      <c r="G317" s="403"/>
      <c r="H317" s="403"/>
      <c r="I317" s="403"/>
      <c r="J317" s="403"/>
      <c r="K317" s="403"/>
      <c r="L317" s="403"/>
      <c r="M317" s="403"/>
      <c r="N317" s="403"/>
      <c r="O317" s="402"/>
      <c r="P317" s="404" t="s">
        <v>2001</v>
      </c>
      <c r="Q317" s="405"/>
      <c r="R317" s="406">
        <v>1.93</v>
      </c>
      <c r="S317" s="407"/>
      <c r="T317" s="408"/>
      <c r="U317" s="406">
        <v>5.85</v>
      </c>
      <c r="V317" s="407"/>
      <c r="W317" s="408"/>
      <c r="X317" s="177">
        <v>7.78</v>
      </c>
      <c r="Y317" s="175" t="str">
        <f t="shared" si="4"/>
        <v>070356</v>
      </c>
    </row>
    <row r="318" spans="1:25" ht="9.6" customHeight="1" x14ac:dyDescent="0.2">
      <c r="A318" s="401" t="s">
        <v>2414</v>
      </c>
      <c r="B318" s="402"/>
      <c r="C318" s="401" t="s">
        <v>460</v>
      </c>
      <c r="D318" s="403"/>
      <c r="E318" s="403"/>
      <c r="F318" s="403"/>
      <c r="G318" s="403"/>
      <c r="H318" s="403"/>
      <c r="I318" s="403"/>
      <c r="J318" s="403"/>
      <c r="K318" s="403"/>
      <c r="L318" s="403"/>
      <c r="M318" s="403"/>
      <c r="N318" s="403"/>
      <c r="O318" s="402"/>
      <c r="P318" s="404" t="s">
        <v>2001</v>
      </c>
      <c r="Q318" s="405"/>
      <c r="R318" s="406">
        <v>2.11</v>
      </c>
      <c r="S318" s="407"/>
      <c r="T318" s="408"/>
      <c r="U318" s="406">
        <v>8.7799999999999994</v>
      </c>
      <c r="V318" s="407"/>
      <c r="W318" s="408"/>
      <c r="X318" s="178">
        <v>10.89</v>
      </c>
      <c r="Y318" s="175" t="str">
        <f t="shared" si="4"/>
        <v>070357</v>
      </c>
    </row>
    <row r="319" spans="1:25" ht="9.6" customHeight="1" x14ac:dyDescent="0.2">
      <c r="A319" s="401" t="s">
        <v>2415</v>
      </c>
      <c r="B319" s="402"/>
      <c r="C319" s="401" t="s">
        <v>461</v>
      </c>
      <c r="D319" s="403"/>
      <c r="E319" s="403"/>
      <c r="F319" s="403"/>
      <c r="G319" s="403"/>
      <c r="H319" s="403"/>
      <c r="I319" s="403"/>
      <c r="J319" s="403"/>
      <c r="K319" s="403"/>
      <c r="L319" s="403"/>
      <c r="M319" s="403"/>
      <c r="N319" s="403"/>
      <c r="O319" s="402"/>
      <c r="P319" s="404" t="s">
        <v>2001</v>
      </c>
      <c r="Q319" s="405"/>
      <c r="R319" s="406">
        <v>4.54</v>
      </c>
      <c r="S319" s="407"/>
      <c r="T319" s="408"/>
      <c r="U319" s="427">
        <v>12.2</v>
      </c>
      <c r="V319" s="428"/>
      <c r="W319" s="429"/>
      <c r="X319" s="178">
        <v>16.739999999999998</v>
      </c>
      <c r="Y319" s="175" t="str">
        <f t="shared" si="4"/>
        <v>070358</v>
      </c>
    </row>
    <row r="320" spans="1:25" ht="9.6" customHeight="1" x14ac:dyDescent="0.2">
      <c r="A320" s="401" t="s">
        <v>2416</v>
      </c>
      <c r="B320" s="402"/>
      <c r="C320" s="401" t="s">
        <v>462</v>
      </c>
      <c r="D320" s="403"/>
      <c r="E320" s="403"/>
      <c r="F320" s="403"/>
      <c r="G320" s="403"/>
      <c r="H320" s="403"/>
      <c r="I320" s="403"/>
      <c r="J320" s="403"/>
      <c r="K320" s="403"/>
      <c r="L320" s="403"/>
      <c r="M320" s="403"/>
      <c r="N320" s="403"/>
      <c r="O320" s="402"/>
      <c r="P320" s="404" t="s">
        <v>2001</v>
      </c>
      <c r="Q320" s="405"/>
      <c r="R320" s="406">
        <v>0.99</v>
      </c>
      <c r="S320" s="407"/>
      <c r="T320" s="408"/>
      <c r="U320" s="406">
        <v>0.48</v>
      </c>
      <c r="V320" s="407"/>
      <c r="W320" s="408"/>
      <c r="X320" s="177">
        <v>1.47</v>
      </c>
      <c r="Y320" s="175" t="str">
        <f t="shared" si="4"/>
        <v>070370</v>
      </c>
    </row>
    <row r="321" spans="1:25" ht="9.6" customHeight="1" x14ac:dyDescent="0.2">
      <c r="A321" s="401" t="s">
        <v>2417</v>
      </c>
      <c r="B321" s="402"/>
      <c r="C321" s="401" t="s">
        <v>463</v>
      </c>
      <c r="D321" s="403"/>
      <c r="E321" s="403"/>
      <c r="F321" s="403"/>
      <c r="G321" s="403"/>
      <c r="H321" s="403"/>
      <c r="I321" s="403"/>
      <c r="J321" s="403"/>
      <c r="K321" s="403"/>
      <c r="L321" s="403"/>
      <c r="M321" s="403"/>
      <c r="N321" s="403"/>
      <c r="O321" s="402"/>
      <c r="P321" s="404" t="s">
        <v>2001</v>
      </c>
      <c r="Q321" s="405"/>
      <c r="R321" s="406">
        <v>1.1299999999999999</v>
      </c>
      <c r="S321" s="407"/>
      <c r="T321" s="408"/>
      <c r="U321" s="406">
        <v>0.48</v>
      </c>
      <c r="V321" s="407"/>
      <c r="W321" s="408"/>
      <c r="X321" s="177">
        <v>1.61</v>
      </c>
      <c r="Y321" s="175" t="str">
        <f t="shared" si="4"/>
        <v>070371</v>
      </c>
    </row>
    <row r="322" spans="1:25" ht="9.6" customHeight="1" x14ac:dyDescent="0.2">
      <c r="A322" s="401" t="s">
        <v>2418</v>
      </c>
      <c r="B322" s="402"/>
      <c r="C322" s="401" t="s">
        <v>464</v>
      </c>
      <c r="D322" s="403"/>
      <c r="E322" s="403"/>
      <c r="F322" s="403"/>
      <c r="G322" s="403"/>
      <c r="H322" s="403"/>
      <c r="I322" s="403"/>
      <c r="J322" s="403"/>
      <c r="K322" s="403"/>
      <c r="L322" s="403"/>
      <c r="M322" s="403"/>
      <c r="N322" s="403"/>
      <c r="O322" s="402"/>
      <c r="P322" s="404" t="s">
        <v>2001</v>
      </c>
      <c r="Q322" s="405"/>
      <c r="R322" s="406">
        <v>1.1499999999999999</v>
      </c>
      <c r="S322" s="407"/>
      <c r="T322" s="408"/>
      <c r="U322" s="406">
        <v>0.48</v>
      </c>
      <c r="V322" s="407"/>
      <c r="W322" s="408"/>
      <c r="X322" s="177">
        <v>1.63</v>
      </c>
      <c r="Y322" s="175" t="str">
        <f t="shared" si="4"/>
        <v>070372</v>
      </c>
    </row>
    <row r="323" spans="1:25" ht="9.6" customHeight="1" x14ac:dyDescent="0.2">
      <c r="A323" s="401" t="s">
        <v>2419</v>
      </c>
      <c r="B323" s="402"/>
      <c r="C323" s="401" t="s">
        <v>465</v>
      </c>
      <c r="D323" s="403"/>
      <c r="E323" s="403"/>
      <c r="F323" s="403"/>
      <c r="G323" s="403"/>
      <c r="H323" s="403"/>
      <c r="I323" s="403"/>
      <c r="J323" s="403"/>
      <c r="K323" s="403"/>
      <c r="L323" s="403"/>
      <c r="M323" s="403"/>
      <c r="N323" s="403"/>
      <c r="O323" s="402"/>
      <c r="P323" s="404" t="s">
        <v>2001</v>
      </c>
      <c r="Q323" s="405"/>
      <c r="R323" s="406">
        <v>1.84</v>
      </c>
      <c r="S323" s="407"/>
      <c r="T323" s="408"/>
      <c r="U323" s="406">
        <v>1.46</v>
      </c>
      <c r="V323" s="407"/>
      <c r="W323" s="408"/>
      <c r="X323" s="177">
        <v>3.3</v>
      </c>
      <c r="Y323" s="175" t="str">
        <f t="shared" si="4"/>
        <v>070373</v>
      </c>
    </row>
    <row r="324" spans="1:25" ht="9.6" customHeight="1" x14ac:dyDescent="0.2">
      <c r="A324" s="401" t="s">
        <v>2420</v>
      </c>
      <c r="B324" s="402"/>
      <c r="C324" s="401" t="s">
        <v>466</v>
      </c>
      <c r="D324" s="403"/>
      <c r="E324" s="403"/>
      <c r="F324" s="403"/>
      <c r="G324" s="403"/>
      <c r="H324" s="403"/>
      <c r="I324" s="403"/>
      <c r="J324" s="403"/>
      <c r="K324" s="403"/>
      <c r="L324" s="403"/>
      <c r="M324" s="403"/>
      <c r="N324" s="403"/>
      <c r="O324" s="402"/>
      <c r="P324" s="404" t="s">
        <v>2001</v>
      </c>
      <c r="Q324" s="405"/>
      <c r="R324" s="406">
        <v>2.0099999999999998</v>
      </c>
      <c r="S324" s="407"/>
      <c r="T324" s="408"/>
      <c r="U324" s="406">
        <v>1.94</v>
      </c>
      <c r="V324" s="407"/>
      <c r="W324" s="408"/>
      <c r="X324" s="177">
        <v>3.95</v>
      </c>
      <c r="Y324" s="175" t="str">
        <f t="shared" si="4"/>
        <v>070374</v>
      </c>
    </row>
    <row r="325" spans="1:25" ht="9.6" customHeight="1" x14ac:dyDescent="0.2">
      <c r="A325" s="401" t="s">
        <v>2421</v>
      </c>
      <c r="B325" s="402"/>
      <c r="C325" s="401" t="s">
        <v>467</v>
      </c>
      <c r="D325" s="403"/>
      <c r="E325" s="403"/>
      <c r="F325" s="403"/>
      <c r="G325" s="403"/>
      <c r="H325" s="403"/>
      <c r="I325" s="403"/>
      <c r="J325" s="403"/>
      <c r="K325" s="403"/>
      <c r="L325" s="403"/>
      <c r="M325" s="403"/>
      <c r="N325" s="403"/>
      <c r="O325" s="402"/>
      <c r="P325" s="404" t="s">
        <v>2001</v>
      </c>
      <c r="Q325" s="405"/>
      <c r="R325" s="406">
        <v>2.5299999999999998</v>
      </c>
      <c r="S325" s="407"/>
      <c r="T325" s="408"/>
      <c r="U325" s="406">
        <v>2.92</v>
      </c>
      <c r="V325" s="407"/>
      <c r="W325" s="408"/>
      <c r="X325" s="177">
        <v>5.45</v>
      </c>
      <c r="Y325" s="175" t="str">
        <f t="shared" si="4"/>
        <v>070375</v>
      </c>
    </row>
    <row r="326" spans="1:25" ht="9.6" customHeight="1" x14ac:dyDescent="0.2">
      <c r="A326" s="401" t="s">
        <v>2422</v>
      </c>
      <c r="B326" s="402"/>
      <c r="C326" s="401" t="s">
        <v>468</v>
      </c>
      <c r="D326" s="403"/>
      <c r="E326" s="403"/>
      <c r="F326" s="403"/>
      <c r="G326" s="403"/>
      <c r="H326" s="403"/>
      <c r="I326" s="403"/>
      <c r="J326" s="403"/>
      <c r="K326" s="403"/>
      <c r="L326" s="403"/>
      <c r="M326" s="403"/>
      <c r="N326" s="403"/>
      <c r="O326" s="402"/>
      <c r="P326" s="404" t="s">
        <v>2001</v>
      </c>
      <c r="Q326" s="405"/>
      <c r="R326" s="406">
        <v>3.31</v>
      </c>
      <c r="S326" s="407"/>
      <c r="T326" s="408"/>
      <c r="U326" s="406">
        <v>5.85</v>
      </c>
      <c r="V326" s="407"/>
      <c r="W326" s="408"/>
      <c r="X326" s="177">
        <v>9.16</v>
      </c>
      <c r="Y326" s="175" t="str">
        <f t="shared" si="4"/>
        <v>070376</v>
      </c>
    </row>
    <row r="327" spans="1:25" ht="9.6" customHeight="1" x14ac:dyDescent="0.2">
      <c r="A327" s="401" t="s">
        <v>2423</v>
      </c>
      <c r="B327" s="402"/>
      <c r="C327" s="401" t="s">
        <v>469</v>
      </c>
      <c r="D327" s="403"/>
      <c r="E327" s="403"/>
      <c r="F327" s="403"/>
      <c r="G327" s="403"/>
      <c r="H327" s="403"/>
      <c r="I327" s="403"/>
      <c r="J327" s="403"/>
      <c r="K327" s="403"/>
      <c r="L327" s="403"/>
      <c r="M327" s="403"/>
      <c r="N327" s="403"/>
      <c r="O327" s="402"/>
      <c r="P327" s="404" t="s">
        <v>2001</v>
      </c>
      <c r="Q327" s="405"/>
      <c r="R327" s="406">
        <v>4.28</v>
      </c>
      <c r="S327" s="407"/>
      <c r="T327" s="408"/>
      <c r="U327" s="406">
        <v>8.7799999999999994</v>
      </c>
      <c r="V327" s="407"/>
      <c r="W327" s="408"/>
      <c r="X327" s="178">
        <v>13.06</v>
      </c>
      <c r="Y327" s="175" t="str">
        <f t="shared" si="4"/>
        <v>070377</v>
      </c>
    </row>
    <row r="328" spans="1:25" ht="9.6" customHeight="1" x14ac:dyDescent="0.2">
      <c r="A328" s="401" t="s">
        <v>2424</v>
      </c>
      <c r="B328" s="402"/>
      <c r="C328" s="401" t="s">
        <v>470</v>
      </c>
      <c r="D328" s="403"/>
      <c r="E328" s="403"/>
      <c r="F328" s="403"/>
      <c r="G328" s="403"/>
      <c r="H328" s="403"/>
      <c r="I328" s="403"/>
      <c r="J328" s="403"/>
      <c r="K328" s="403"/>
      <c r="L328" s="403"/>
      <c r="M328" s="403"/>
      <c r="N328" s="403"/>
      <c r="O328" s="402"/>
      <c r="P328" s="404" t="s">
        <v>2001</v>
      </c>
      <c r="Q328" s="405"/>
      <c r="R328" s="406">
        <v>5.74</v>
      </c>
      <c r="S328" s="407"/>
      <c r="T328" s="408"/>
      <c r="U328" s="427">
        <v>12.2</v>
      </c>
      <c r="V328" s="428"/>
      <c r="W328" s="429"/>
      <c r="X328" s="178">
        <v>17.940000000000001</v>
      </c>
      <c r="Y328" s="175" t="str">
        <f t="shared" si="4"/>
        <v>070378</v>
      </c>
    </row>
    <row r="329" spans="1:25" ht="9.6" customHeight="1" x14ac:dyDescent="0.2">
      <c r="A329" s="401" t="s">
        <v>2425</v>
      </c>
      <c r="B329" s="402"/>
      <c r="C329" s="401" t="s">
        <v>471</v>
      </c>
      <c r="D329" s="403"/>
      <c r="E329" s="403"/>
      <c r="F329" s="403"/>
      <c r="G329" s="403"/>
      <c r="H329" s="403"/>
      <c r="I329" s="403"/>
      <c r="J329" s="403"/>
      <c r="K329" s="403"/>
      <c r="L329" s="403"/>
      <c r="M329" s="403"/>
      <c r="N329" s="403"/>
      <c r="O329" s="402"/>
      <c r="P329" s="404" t="s">
        <v>2001</v>
      </c>
      <c r="Q329" s="405"/>
      <c r="R329" s="427">
        <v>18.73</v>
      </c>
      <c r="S329" s="428"/>
      <c r="T329" s="429"/>
      <c r="U329" s="427">
        <v>17.079999999999998</v>
      </c>
      <c r="V329" s="428"/>
      <c r="W329" s="429"/>
      <c r="X329" s="178">
        <v>35.81</v>
      </c>
      <c r="Y329" s="175" t="str">
        <f t="shared" ref="Y329:Y392" si="5">TRIM($A329)</f>
        <v>070379</v>
      </c>
    </row>
    <row r="330" spans="1:25" ht="9.6" customHeight="1" x14ac:dyDescent="0.2">
      <c r="A330" s="401" t="s">
        <v>2426</v>
      </c>
      <c r="B330" s="402"/>
      <c r="C330" s="401" t="s">
        <v>472</v>
      </c>
      <c r="D330" s="403"/>
      <c r="E330" s="403"/>
      <c r="F330" s="403"/>
      <c r="G330" s="403"/>
      <c r="H330" s="403"/>
      <c r="I330" s="403"/>
      <c r="J330" s="403"/>
      <c r="K330" s="403"/>
      <c r="L330" s="403"/>
      <c r="M330" s="403"/>
      <c r="N330" s="403"/>
      <c r="O330" s="402"/>
      <c r="P330" s="404" t="s">
        <v>2001</v>
      </c>
      <c r="Q330" s="405"/>
      <c r="R330" s="427">
        <v>19.28</v>
      </c>
      <c r="S330" s="428"/>
      <c r="T330" s="429"/>
      <c r="U330" s="427">
        <v>17.079999999999998</v>
      </c>
      <c r="V330" s="428"/>
      <c r="W330" s="429"/>
      <c r="X330" s="178">
        <v>36.36</v>
      </c>
      <c r="Y330" s="175" t="str">
        <f t="shared" si="5"/>
        <v>070380</v>
      </c>
    </row>
    <row r="331" spans="1:25" ht="9.6" customHeight="1" x14ac:dyDescent="0.2">
      <c r="A331" s="401" t="s">
        <v>2427</v>
      </c>
      <c r="B331" s="402"/>
      <c r="C331" s="401" t="s">
        <v>473</v>
      </c>
      <c r="D331" s="403"/>
      <c r="E331" s="403"/>
      <c r="F331" s="403"/>
      <c r="G331" s="403"/>
      <c r="H331" s="403"/>
      <c r="I331" s="403"/>
      <c r="J331" s="403"/>
      <c r="K331" s="403"/>
      <c r="L331" s="403"/>
      <c r="M331" s="403"/>
      <c r="N331" s="403"/>
      <c r="O331" s="402"/>
      <c r="P331" s="404" t="s">
        <v>2081</v>
      </c>
      <c r="Q331" s="405"/>
      <c r="R331" s="430">
        <v>215.57</v>
      </c>
      <c r="S331" s="431"/>
      <c r="T331" s="432"/>
      <c r="U331" s="406">
        <v>9.76</v>
      </c>
      <c r="V331" s="407"/>
      <c r="W331" s="408"/>
      <c r="X331" s="179">
        <v>225.33</v>
      </c>
      <c r="Y331" s="175" t="str">
        <f t="shared" si="5"/>
        <v>070386</v>
      </c>
    </row>
    <row r="332" spans="1:25" ht="9.6" customHeight="1" x14ac:dyDescent="0.2">
      <c r="A332" s="401" t="s">
        <v>2428</v>
      </c>
      <c r="B332" s="402"/>
      <c r="C332" s="401" t="s">
        <v>474</v>
      </c>
      <c r="D332" s="403"/>
      <c r="E332" s="403"/>
      <c r="F332" s="403"/>
      <c r="G332" s="403"/>
      <c r="H332" s="403"/>
      <c r="I332" s="403"/>
      <c r="J332" s="403"/>
      <c r="K332" s="403"/>
      <c r="L332" s="403"/>
      <c r="M332" s="403"/>
      <c r="N332" s="403"/>
      <c r="O332" s="402"/>
      <c r="P332" s="404" t="s">
        <v>2001</v>
      </c>
      <c r="Q332" s="405"/>
      <c r="R332" s="406">
        <v>0.09</v>
      </c>
      <c r="S332" s="407"/>
      <c r="T332" s="408"/>
      <c r="U332" s="406">
        <v>0.77</v>
      </c>
      <c r="V332" s="407"/>
      <c r="W332" s="408"/>
      <c r="X332" s="177">
        <v>0.86</v>
      </c>
      <c r="Y332" s="175" t="str">
        <f t="shared" si="5"/>
        <v>070390</v>
      </c>
    </row>
    <row r="333" spans="1:25" ht="9.6" customHeight="1" x14ac:dyDescent="0.2">
      <c r="A333" s="401" t="s">
        <v>2429</v>
      </c>
      <c r="B333" s="402"/>
      <c r="C333" s="401" t="s">
        <v>475</v>
      </c>
      <c r="D333" s="403"/>
      <c r="E333" s="403"/>
      <c r="F333" s="403"/>
      <c r="G333" s="403"/>
      <c r="H333" s="403"/>
      <c r="I333" s="403"/>
      <c r="J333" s="403"/>
      <c r="K333" s="403"/>
      <c r="L333" s="403"/>
      <c r="M333" s="403"/>
      <c r="N333" s="403"/>
      <c r="O333" s="402"/>
      <c r="P333" s="404" t="s">
        <v>2001</v>
      </c>
      <c r="Q333" s="405"/>
      <c r="R333" s="406">
        <v>0.17</v>
      </c>
      <c r="S333" s="407"/>
      <c r="T333" s="408"/>
      <c r="U333" s="406">
        <v>0.77</v>
      </c>
      <c r="V333" s="407"/>
      <c r="W333" s="408"/>
      <c r="X333" s="177">
        <v>0.94</v>
      </c>
      <c r="Y333" s="175" t="str">
        <f t="shared" si="5"/>
        <v>070391</v>
      </c>
    </row>
    <row r="334" spans="1:25" ht="9.6" customHeight="1" x14ac:dyDescent="0.2">
      <c r="A334" s="401" t="s">
        <v>2430</v>
      </c>
      <c r="B334" s="402"/>
      <c r="C334" s="401" t="s">
        <v>476</v>
      </c>
      <c r="D334" s="403"/>
      <c r="E334" s="403"/>
      <c r="F334" s="403"/>
      <c r="G334" s="403"/>
      <c r="H334" s="403"/>
      <c r="I334" s="403"/>
      <c r="J334" s="403"/>
      <c r="K334" s="403"/>
      <c r="L334" s="403"/>
      <c r="M334" s="403"/>
      <c r="N334" s="403"/>
      <c r="O334" s="402"/>
      <c r="P334" s="404" t="s">
        <v>2001</v>
      </c>
      <c r="Q334" s="405"/>
      <c r="R334" s="406">
        <v>0.23</v>
      </c>
      <c r="S334" s="407"/>
      <c r="T334" s="408"/>
      <c r="U334" s="406">
        <v>0.77</v>
      </c>
      <c r="V334" s="407"/>
      <c r="W334" s="408"/>
      <c r="X334" s="177">
        <v>1</v>
      </c>
      <c r="Y334" s="175" t="str">
        <f t="shared" si="5"/>
        <v>070392</v>
      </c>
    </row>
    <row r="335" spans="1:25" ht="9.6" customHeight="1" x14ac:dyDescent="0.2">
      <c r="A335" s="401" t="s">
        <v>2431</v>
      </c>
      <c r="B335" s="402"/>
      <c r="C335" s="401" t="s">
        <v>477</v>
      </c>
      <c r="D335" s="403"/>
      <c r="E335" s="403"/>
      <c r="F335" s="403"/>
      <c r="G335" s="403"/>
      <c r="H335" s="403"/>
      <c r="I335" s="403"/>
      <c r="J335" s="403"/>
      <c r="K335" s="403"/>
      <c r="L335" s="403"/>
      <c r="M335" s="403"/>
      <c r="N335" s="403"/>
      <c r="O335" s="402"/>
      <c r="P335" s="404" t="s">
        <v>2001</v>
      </c>
      <c r="Q335" s="405"/>
      <c r="R335" s="406">
        <v>0.52</v>
      </c>
      <c r="S335" s="407"/>
      <c r="T335" s="408"/>
      <c r="U335" s="406">
        <v>0.97</v>
      </c>
      <c r="V335" s="407"/>
      <c r="W335" s="408"/>
      <c r="X335" s="177">
        <v>1.49</v>
      </c>
      <c r="Y335" s="175" t="str">
        <f t="shared" si="5"/>
        <v>070393</v>
      </c>
    </row>
    <row r="336" spans="1:25" ht="9.6" customHeight="1" x14ac:dyDescent="0.2">
      <c r="A336" s="401" t="s">
        <v>2432</v>
      </c>
      <c r="B336" s="402"/>
      <c r="C336" s="401" t="s">
        <v>478</v>
      </c>
      <c r="D336" s="403"/>
      <c r="E336" s="403"/>
      <c r="F336" s="403"/>
      <c r="G336" s="403"/>
      <c r="H336" s="403"/>
      <c r="I336" s="403"/>
      <c r="J336" s="403"/>
      <c r="K336" s="403"/>
      <c r="L336" s="403"/>
      <c r="M336" s="403"/>
      <c r="N336" s="403"/>
      <c r="O336" s="402"/>
      <c r="P336" s="404" t="s">
        <v>2001</v>
      </c>
      <c r="Q336" s="405"/>
      <c r="R336" s="406">
        <v>0.79</v>
      </c>
      <c r="S336" s="407"/>
      <c r="T336" s="408"/>
      <c r="U336" s="406">
        <v>0.97</v>
      </c>
      <c r="V336" s="407"/>
      <c r="W336" s="408"/>
      <c r="X336" s="177">
        <v>1.76</v>
      </c>
      <c r="Y336" s="175" t="str">
        <f t="shared" si="5"/>
        <v>070394</v>
      </c>
    </row>
    <row r="337" spans="1:25" ht="9.6" customHeight="1" x14ac:dyDescent="0.2">
      <c r="A337" s="401" t="s">
        <v>2433</v>
      </c>
      <c r="B337" s="402"/>
      <c r="C337" s="401" t="s">
        <v>479</v>
      </c>
      <c r="D337" s="403"/>
      <c r="E337" s="403"/>
      <c r="F337" s="403"/>
      <c r="G337" s="403"/>
      <c r="H337" s="403"/>
      <c r="I337" s="403"/>
      <c r="J337" s="403"/>
      <c r="K337" s="403"/>
      <c r="L337" s="403"/>
      <c r="M337" s="403"/>
      <c r="N337" s="403"/>
      <c r="O337" s="402"/>
      <c r="P337" s="404" t="s">
        <v>2434</v>
      </c>
      <c r="Q337" s="405"/>
      <c r="R337" s="406">
        <v>1.43</v>
      </c>
      <c r="S337" s="407"/>
      <c r="T337" s="408"/>
      <c r="U337" s="406">
        <v>0.48</v>
      </c>
      <c r="V337" s="407"/>
      <c r="W337" s="408"/>
      <c r="X337" s="177">
        <v>1.91</v>
      </c>
      <c r="Y337" s="175" t="str">
        <f t="shared" si="5"/>
        <v>070420</v>
      </c>
    </row>
    <row r="338" spans="1:25" ht="9.6" customHeight="1" x14ac:dyDescent="0.2">
      <c r="A338" s="401" t="s">
        <v>2435</v>
      </c>
      <c r="B338" s="402"/>
      <c r="C338" s="401" t="s">
        <v>480</v>
      </c>
      <c r="D338" s="403"/>
      <c r="E338" s="403"/>
      <c r="F338" s="403"/>
      <c r="G338" s="403"/>
      <c r="H338" s="403"/>
      <c r="I338" s="403"/>
      <c r="J338" s="403"/>
      <c r="K338" s="403"/>
      <c r="L338" s="403"/>
      <c r="M338" s="403"/>
      <c r="N338" s="403"/>
      <c r="O338" s="402"/>
      <c r="P338" s="404" t="s">
        <v>2434</v>
      </c>
      <c r="Q338" s="405"/>
      <c r="R338" s="406">
        <v>1.95</v>
      </c>
      <c r="S338" s="407"/>
      <c r="T338" s="408"/>
      <c r="U338" s="406">
        <v>0.48</v>
      </c>
      <c r="V338" s="407"/>
      <c r="W338" s="408"/>
      <c r="X338" s="177">
        <v>2.4300000000000002</v>
      </c>
      <c r="Y338" s="175" t="str">
        <f t="shared" si="5"/>
        <v>070421</v>
      </c>
    </row>
    <row r="339" spans="1:25" ht="9.6" customHeight="1" x14ac:dyDescent="0.2">
      <c r="A339" s="401" t="s">
        <v>2436</v>
      </c>
      <c r="B339" s="402"/>
      <c r="C339" s="401" t="s">
        <v>481</v>
      </c>
      <c r="D339" s="403"/>
      <c r="E339" s="403"/>
      <c r="F339" s="403"/>
      <c r="G339" s="403"/>
      <c r="H339" s="403"/>
      <c r="I339" s="403"/>
      <c r="J339" s="403"/>
      <c r="K339" s="403"/>
      <c r="L339" s="403"/>
      <c r="M339" s="403"/>
      <c r="N339" s="403"/>
      <c r="O339" s="402"/>
      <c r="P339" s="404" t="s">
        <v>2434</v>
      </c>
      <c r="Q339" s="405"/>
      <c r="R339" s="406">
        <v>3.09</v>
      </c>
      <c r="S339" s="407"/>
      <c r="T339" s="408"/>
      <c r="U339" s="406">
        <v>0.48</v>
      </c>
      <c r="V339" s="407"/>
      <c r="W339" s="408"/>
      <c r="X339" s="177">
        <v>3.57</v>
      </c>
      <c r="Y339" s="175" t="str">
        <f t="shared" si="5"/>
        <v>070422</v>
      </c>
    </row>
    <row r="340" spans="1:25" ht="9.6" customHeight="1" x14ac:dyDescent="0.2">
      <c r="A340" s="401" t="s">
        <v>2437</v>
      </c>
      <c r="B340" s="402"/>
      <c r="C340" s="401" t="s">
        <v>482</v>
      </c>
      <c r="D340" s="403"/>
      <c r="E340" s="403"/>
      <c r="F340" s="403"/>
      <c r="G340" s="403"/>
      <c r="H340" s="403"/>
      <c r="I340" s="403"/>
      <c r="J340" s="403"/>
      <c r="K340" s="403"/>
      <c r="L340" s="403"/>
      <c r="M340" s="403"/>
      <c r="N340" s="403"/>
      <c r="O340" s="402"/>
      <c r="P340" s="404" t="s">
        <v>2434</v>
      </c>
      <c r="Q340" s="405"/>
      <c r="R340" s="406">
        <v>3.21</v>
      </c>
      <c r="S340" s="407"/>
      <c r="T340" s="408"/>
      <c r="U340" s="406">
        <v>1.46</v>
      </c>
      <c r="V340" s="407"/>
      <c r="W340" s="408"/>
      <c r="X340" s="177">
        <v>4.67</v>
      </c>
      <c r="Y340" s="175" t="str">
        <f t="shared" si="5"/>
        <v>070423</v>
      </c>
    </row>
    <row r="341" spans="1:25" ht="9.6" customHeight="1" x14ac:dyDescent="0.2">
      <c r="A341" s="401" t="s">
        <v>2438</v>
      </c>
      <c r="B341" s="402"/>
      <c r="C341" s="401" t="s">
        <v>483</v>
      </c>
      <c r="D341" s="403"/>
      <c r="E341" s="403"/>
      <c r="F341" s="403"/>
      <c r="G341" s="403"/>
      <c r="H341" s="403"/>
      <c r="I341" s="403"/>
      <c r="J341" s="403"/>
      <c r="K341" s="403"/>
      <c r="L341" s="403"/>
      <c r="M341" s="403"/>
      <c r="N341" s="403"/>
      <c r="O341" s="402"/>
      <c r="P341" s="404" t="s">
        <v>2434</v>
      </c>
      <c r="Q341" s="405"/>
      <c r="R341" s="406">
        <v>4.8</v>
      </c>
      <c r="S341" s="407"/>
      <c r="T341" s="408"/>
      <c r="U341" s="406">
        <v>1.94</v>
      </c>
      <c r="V341" s="407"/>
      <c r="W341" s="408"/>
      <c r="X341" s="177">
        <v>6.74</v>
      </c>
      <c r="Y341" s="175" t="str">
        <f t="shared" si="5"/>
        <v>070424</v>
      </c>
    </row>
    <row r="342" spans="1:25" ht="9.6" customHeight="1" x14ac:dyDescent="0.2">
      <c r="A342" s="401" t="s">
        <v>2439</v>
      </c>
      <c r="B342" s="402"/>
      <c r="C342" s="401" t="s">
        <v>484</v>
      </c>
      <c r="D342" s="403"/>
      <c r="E342" s="403"/>
      <c r="F342" s="403"/>
      <c r="G342" s="403"/>
      <c r="H342" s="403"/>
      <c r="I342" s="403"/>
      <c r="J342" s="403"/>
      <c r="K342" s="403"/>
      <c r="L342" s="403"/>
      <c r="M342" s="403"/>
      <c r="N342" s="403"/>
      <c r="O342" s="402"/>
      <c r="P342" s="404" t="s">
        <v>2434</v>
      </c>
      <c r="Q342" s="405"/>
      <c r="R342" s="406">
        <v>8.1999999999999993</v>
      </c>
      <c r="S342" s="407"/>
      <c r="T342" s="408"/>
      <c r="U342" s="406">
        <v>2.92</v>
      </c>
      <c r="V342" s="407"/>
      <c r="W342" s="408"/>
      <c r="X342" s="178">
        <v>11.12</v>
      </c>
      <c r="Y342" s="175" t="str">
        <f t="shared" si="5"/>
        <v>070425</v>
      </c>
    </row>
    <row r="343" spans="1:25" ht="9.6" customHeight="1" x14ac:dyDescent="0.2">
      <c r="A343" s="401" t="s">
        <v>2440</v>
      </c>
      <c r="B343" s="402"/>
      <c r="C343" s="401" t="s">
        <v>485</v>
      </c>
      <c r="D343" s="403"/>
      <c r="E343" s="403"/>
      <c r="F343" s="403"/>
      <c r="G343" s="403"/>
      <c r="H343" s="403"/>
      <c r="I343" s="403"/>
      <c r="J343" s="403"/>
      <c r="K343" s="403"/>
      <c r="L343" s="403"/>
      <c r="M343" s="403"/>
      <c r="N343" s="403"/>
      <c r="O343" s="402"/>
      <c r="P343" s="404" t="s">
        <v>2434</v>
      </c>
      <c r="Q343" s="405"/>
      <c r="R343" s="406">
        <v>9.4600000000000009</v>
      </c>
      <c r="S343" s="407"/>
      <c r="T343" s="408"/>
      <c r="U343" s="406">
        <v>5.85</v>
      </c>
      <c r="V343" s="407"/>
      <c r="W343" s="408"/>
      <c r="X343" s="178">
        <v>15.31</v>
      </c>
      <c r="Y343" s="175" t="str">
        <f t="shared" si="5"/>
        <v>070426</v>
      </c>
    </row>
    <row r="344" spans="1:25" ht="9.6" customHeight="1" x14ac:dyDescent="0.2">
      <c r="A344" s="401" t="s">
        <v>2441</v>
      </c>
      <c r="B344" s="402"/>
      <c r="C344" s="401" t="s">
        <v>486</v>
      </c>
      <c r="D344" s="403"/>
      <c r="E344" s="403"/>
      <c r="F344" s="403"/>
      <c r="G344" s="403"/>
      <c r="H344" s="403"/>
      <c r="I344" s="403"/>
      <c r="J344" s="403"/>
      <c r="K344" s="403"/>
      <c r="L344" s="403"/>
      <c r="M344" s="403"/>
      <c r="N344" s="403"/>
      <c r="O344" s="402"/>
      <c r="P344" s="404" t="s">
        <v>2434</v>
      </c>
      <c r="Q344" s="405"/>
      <c r="R344" s="427">
        <v>15.33</v>
      </c>
      <c r="S344" s="428"/>
      <c r="T344" s="429"/>
      <c r="U344" s="406">
        <v>8.7799999999999994</v>
      </c>
      <c r="V344" s="407"/>
      <c r="W344" s="408"/>
      <c r="X344" s="178">
        <v>24.11</v>
      </c>
      <c r="Y344" s="175" t="str">
        <f t="shared" si="5"/>
        <v>070427</v>
      </c>
    </row>
    <row r="345" spans="1:25" ht="9.6" customHeight="1" x14ac:dyDescent="0.2">
      <c r="A345" s="401" t="s">
        <v>2442</v>
      </c>
      <c r="B345" s="402"/>
      <c r="C345" s="401" t="s">
        <v>487</v>
      </c>
      <c r="D345" s="403"/>
      <c r="E345" s="403"/>
      <c r="F345" s="403"/>
      <c r="G345" s="403"/>
      <c r="H345" s="403"/>
      <c r="I345" s="403"/>
      <c r="J345" s="403"/>
      <c r="K345" s="403"/>
      <c r="L345" s="403"/>
      <c r="M345" s="403"/>
      <c r="N345" s="403"/>
      <c r="O345" s="402"/>
      <c r="P345" s="404" t="s">
        <v>2434</v>
      </c>
      <c r="Q345" s="405"/>
      <c r="R345" s="427">
        <v>21.32</v>
      </c>
      <c r="S345" s="428"/>
      <c r="T345" s="429"/>
      <c r="U345" s="427">
        <v>12.2</v>
      </c>
      <c r="V345" s="428"/>
      <c r="W345" s="429"/>
      <c r="X345" s="178">
        <v>33.520000000000003</v>
      </c>
      <c r="Y345" s="175" t="str">
        <f t="shared" si="5"/>
        <v>070428</v>
      </c>
    </row>
    <row r="346" spans="1:25" ht="9.6" customHeight="1" x14ac:dyDescent="0.2">
      <c r="A346" s="401" t="s">
        <v>2443</v>
      </c>
      <c r="B346" s="402"/>
      <c r="C346" s="401" t="s">
        <v>488</v>
      </c>
      <c r="D346" s="403"/>
      <c r="E346" s="403"/>
      <c r="F346" s="403"/>
      <c r="G346" s="403"/>
      <c r="H346" s="403"/>
      <c r="I346" s="403"/>
      <c r="J346" s="403"/>
      <c r="K346" s="403"/>
      <c r="L346" s="403"/>
      <c r="M346" s="403"/>
      <c r="N346" s="403"/>
      <c r="O346" s="402"/>
      <c r="P346" s="404" t="s">
        <v>2001</v>
      </c>
      <c r="Q346" s="405"/>
      <c r="R346" s="406">
        <v>0.09</v>
      </c>
      <c r="S346" s="407"/>
      <c r="T346" s="408"/>
      <c r="U346" s="406">
        <v>0.77</v>
      </c>
      <c r="V346" s="407"/>
      <c r="W346" s="408"/>
      <c r="X346" s="177">
        <v>0.86</v>
      </c>
      <c r="Y346" s="175" t="str">
        <f t="shared" si="5"/>
        <v>070450</v>
      </c>
    </row>
    <row r="347" spans="1:25" ht="9.6" customHeight="1" x14ac:dyDescent="0.2">
      <c r="A347" s="401" t="s">
        <v>2444</v>
      </c>
      <c r="B347" s="402"/>
      <c r="C347" s="401" t="s">
        <v>489</v>
      </c>
      <c r="D347" s="403"/>
      <c r="E347" s="403"/>
      <c r="F347" s="403"/>
      <c r="G347" s="403"/>
      <c r="H347" s="403"/>
      <c r="I347" s="403"/>
      <c r="J347" s="403"/>
      <c r="K347" s="403"/>
      <c r="L347" s="403"/>
      <c r="M347" s="403"/>
      <c r="N347" s="403"/>
      <c r="O347" s="402"/>
      <c r="P347" s="404" t="s">
        <v>2001</v>
      </c>
      <c r="Q347" s="405"/>
      <c r="R347" s="406">
        <v>0.18</v>
      </c>
      <c r="S347" s="407"/>
      <c r="T347" s="408"/>
      <c r="U347" s="406">
        <v>0.77</v>
      </c>
      <c r="V347" s="407"/>
      <c r="W347" s="408"/>
      <c r="X347" s="177">
        <v>0.95</v>
      </c>
      <c r="Y347" s="175" t="str">
        <f t="shared" si="5"/>
        <v>070451</v>
      </c>
    </row>
    <row r="348" spans="1:25" ht="9.6" customHeight="1" x14ac:dyDescent="0.2">
      <c r="A348" s="401" t="s">
        <v>2445</v>
      </c>
      <c r="B348" s="402"/>
      <c r="C348" s="401" t="s">
        <v>490</v>
      </c>
      <c r="D348" s="403"/>
      <c r="E348" s="403"/>
      <c r="F348" s="403"/>
      <c r="G348" s="403"/>
      <c r="H348" s="403"/>
      <c r="I348" s="403"/>
      <c r="J348" s="403"/>
      <c r="K348" s="403"/>
      <c r="L348" s="403"/>
      <c r="M348" s="403"/>
      <c r="N348" s="403"/>
      <c r="O348" s="402"/>
      <c r="P348" s="404" t="s">
        <v>2001</v>
      </c>
      <c r="Q348" s="405"/>
      <c r="R348" s="406">
        <v>0.2</v>
      </c>
      <c r="S348" s="407"/>
      <c r="T348" s="408"/>
      <c r="U348" s="406">
        <v>0.97</v>
      </c>
      <c r="V348" s="407"/>
      <c r="W348" s="408"/>
      <c r="X348" s="177">
        <v>1.17</v>
      </c>
      <c r="Y348" s="175" t="str">
        <f t="shared" si="5"/>
        <v>070452</v>
      </c>
    </row>
    <row r="349" spans="1:25" ht="9.6" customHeight="1" x14ac:dyDescent="0.2">
      <c r="A349" s="401" t="s">
        <v>2446</v>
      </c>
      <c r="B349" s="402"/>
      <c r="C349" s="401" t="s">
        <v>491</v>
      </c>
      <c r="D349" s="403"/>
      <c r="E349" s="403"/>
      <c r="F349" s="403"/>
      <c r="G349" s="403"/>
      <c r="H349" s="403"/>
      <c r="I349" s="403"/>
      <c r="J349" s="403"/>
      <c r="K349" s="403"/>
      <c r="L349" s="403"/>
      <c r="M349" s="403"/>
      <c r="N349" s="403"/>
      <c r="O349" s="402"/>
      <c r="P349" s="404" t="s">
        <v>2001</v>
      </c>
      <c r="Q349" s="405"/>
      <c r="R349" s="406">
        <v>3.57</v>
      </c>
      <c r="S349" s="407"/>
      <c r="T349" s="408"/>
      <c r="U349" s="406">
        <v>1.94</v>
      </c>
      <c r="V349" s="407"/>
      <c r="W349" s="408"/>
      <c r="X349" s="177">
        <v>5.51</v>
      </c>
      <c r="Y349" s="175" t="str">
        <f t="shared" si="5"/>
        <v>070500</v>
      </c>
    </row>
    <row r="350" spans="1:25" ht="9.6" customHeight="1" x14ac:dyDescent="0.2">
      <c r="A350" s="401" t="s">
        <v>2447</v>
      </c>
      <c r="B350" s="402"/>
      <c r="C350" s="401" t="s">
        <v>492</v>
      </c>
      <c r="D350" s="403"/>
      <c r="E350" s="403"/>
      <c r="F350" s="403"/>
      <c r="G350" s="403"/>
      <c r="H350" s="403"/>
      <c r="I350" s="403"/>
      <c r="J350" s="403"/>
      <c r="K350" s="403"/>
      <c r="L350" s="403"/>
      <c r="M350" s="403"/>
      <c r="N350" s="403"/>
      <c r="O350" s="402"/>
      <c r="P350" s="404" t="s">
        <v>2001</v>
      </c>
      <c r="Q350" s="405"/>
      <c r="R350" s="406">
        <v>5</v>
      </c>
      <c r="S350" s="407"/>
      <c r="T350" s="408"/>
      <c r="U350" s="406">
        <v>2.92</v>
      </c>
      <c r="V350" s="407"/>
      <c r="W350" s="408"/>
      <c r="X350" s="177">
        <v>7.92</v>
      </c>
      <c r="Y350" s="175" t="str">
        <f t="shared" si="5"/>
        <v>070501</v>
      </c>
    </row>
    <row r="351" spans="1:25" ht="9.6" customHeight="1" x14ac:dyDescent="0.2">
      <c r="A351" s="401" t="s">
        <v>2448</v>
      </c>
      <c r="B351" s="402"/>
      <c r="C351" s="401" t="s">
        <v>493</v>
      </c>
      <c r="D351" s="403"/>
      <c r="E351" s="403"/>
      <c r="F351" s="403"/>
      <c r="G351" s="403"/>
      <c r="H351" s="403"/>
      <c r="I351" s="403"/>
      <c r="J351" s="403"/>
      <c r="K351" s="403"/>
      <c r="L351" s="403"/>
      <c r="M351" s="403"/>
      <c r="N351" s="403"/>
      <c r="O351" s="402"/>
      <c r="P351" s="404" t="s">
        <v>2001</v>
      </c>
      <c r="Q351" s="405"/>
      <c r="R351" s="406">
        <v>7.71</v>
      </c>
      <c r="S351" s="407"/>
      <c r="T351" s="408"/>
      <c r="U351" s="406">
        <v>3.9</v>
      </c>
      <c r="V351" s="407"/>
      <c r="W351" s="408"/>
      <c r="X351" s="178">
        <v>11.61</v>
      </c>
      <c r="Y351" s="175" t="str">
        <f t="shared" si="5"/>
        <v>070502</v>
      </c>
    </row>
    <row r="352" spans="1:25" ht="9.6" customHeight="1" x14ac:dyDescent="0.2">
      <c r="A352" s="401" t="s">
        <v>2449</v>
      </c>
      <c r="B352" s="402"/>
      <c r="C352" s="401" t="s">
        <v>494</v>
      </c>
      <c r="D352" s="403"/>
      <c r="E352" s="403"/>
      <c r="F352" s="403"/>
      <c r="G352" s="403"/>
      <c r="H352" s="403"/>
      <c r="I352" s="403"/>
      <c r="J352" s="403"/>
      <c r="K352" s="403"/>
      <c r="L352" s="403"/>
      <c r="M352" s="403"/>
      <c r="N352" s="403"/>
      <c r="O352" s="402"/>
      <c r="P352" s="404" t="s">
        <v>2001</v>
      </c>
      <c r="Q352" s="405"/>
      <c r="R352" s="406">
        <v>8.48</v>
      </c>
      <c r="S352" s="407"/>
      <c r="T352" s="408"/>
      <c r="U352" s="406">
        <v>5.36</v>
      </c>
      <c r="V352" s="407"/>
      <c r="W352" s="408"/>
      <c r="X352" s="178">
        <v>13.84</v>
      </c>
      <c r="Y352" s="175" t="str">
        <f t="shared" si="5"/>
        <v>070503</v>
      </c>
    </row>
    <row r="353" spans="1:25" ht="9.6" customHeight="1" x14ac:dyDescent="0.2">
      <c r="A353" s="401" t="s">
        <v>2450</v>
      </c>
      <c r="B353" s="402"/>
      <c r="C353" s="401" t="s">
        <v>495</v>
      </c>
      <c r="D353" s="403"/>
      <c r="E353" s="403"/>
      <c r="F353" s="403"/>
      <c r="G353" s="403"/>
      <c r="H353" s="403"/>
      <c r="I353" s="403"/>
      <c r="J353" s="403"/>
      <c r="K353" s="403"/>
      <c r="L353" s="403"/>
      <c r="M353" s="403"/>
      <c r="N353" s="403"/>
      <c r="O353" s="402"/>
      <c r="P353" s="404" t="s">
        <v>2001</v>
      </c>
      <c r="Q353" s="405"/>
      <c r="R353" s="427">
        <v>12.5</v>
      </c>
      <c r="S353" s="428"/>
      <c r="T353" s="429"/>
      <c r="U353" s="406">
        <v>6.34</v>
      </c>
      <c r="V353" s="407"/>
      <c r="W353" s="408"/>
      <c r="X353" s="178">
        <v>18.84</v>
      </c>
      <c r="Y353" s="175" t="str">
        <f t="shared" si="5"/>
        <v>070504</v>
      </c>
    </row>
    <row r="354" spans="1:25" ht="9.6" customHeight="1" x14ac:dyDescent="0.2">
      <c r="A354" s="401" t="s">
        <v>2451</v>
      </c>
      <c r="B354" s="402"/>
      <c r="C354" s="401" t="s">
        <v>496</v>
      </c>
      <c r="D354" s="403"/>
      <c r="E354" s="403"/>
      <c r="F354" s="403"/>
      <c r="G354" s="403"/>
      <c r="H354" s="403"/>
      <c r="I354" s="403"/>
      <c r="J354" s="403"/>
      <c r="K354" s="403"/>
      <c r="L354" s="403"/>
      <c r="M354" s="403"/>
      <c r="N354" s="403"/>
      <c r="O354" s="402"/>
      <c r="P354" s="404" t="s">
        <v>2001</v>
      </c>
      <c r="Q354" s="405"/>
      <c r="R354" s="427">
        <v>13.28</v>
      </c>
      <c r="S354" s="428"/>
      <c r="T354" s="429"/>
      <c r="U354" s="427">
        <v>12.2</v>
      </c>
      <c r="V354" s="428"/>
      <c r="W354" s="429"/>
      <c r="X354" s="178">
        <v>25.48</v>
      </c>
      <c r="Y354" s="175" t="str">
        <f t="shared" si="5"/>
        <v>070505</v>
      </c>
    </row>
    <row r="355" spans="1:25" ht="9.6" customHeight="1" x14ac:dyDescent="0.2">
      <c r="A355" s="401" t="s">
        <v>2452</v>
      </c>
      <c r="B355" s="402"/>
      <c r="C355" s="401" t="s">
        <v>497</v>
      </c>
      <c r="D355" s="403"/>
      <c r="E355" s="403"/>
      <c r="F355" s="403"/>
      <c r="G355" s="403"/>
      <c r="H355" s="403"/>
      <c r="I355" s="403"/>
      <c r="J355" s="403"/>
      <c r="K355" s="403"/>
      <c r="L355" s="403"/>
      <c r="M355" s="403"/>
      <c r="N355" s="403"/>
      <c r="O355" s="402"/>
      <c r="P355" s="404" t="s">
        <v>2001</v>
      </c>
      <c r="Q355" s="405"/>
      <c r="R355" s="427">
        <v>28.3</v>
      </c>
      <c r="S355" s="428"/>
      <c r="T355" s="429"/>
      <c r="U355" s="427">
        <v>20.99</v>
      </c>
      <c r="V355" s="428"/>
      <c r="W355" s="429"/>
      <c r="X355" s="178">
        <v>49.29</v>
      </c>
      <c r="Y355" s="175" t="str">
        <f t="shared" si="5"/>
        <v>070506</v>
      </c>
    </row>
    <row r="356" spans="1:25" ht="9.6" customHeight="1" x14ac:dyDescent="0.2">
      <c r="A356" s="401" t="s">
        <v>2453</v>
      </c>
      <c r="B356" s="402"/>
      <c r="C356" s="401" t="s">
        <v>498</v>
      </c>
      <c r="D356" s="403"/>
      <c r="E356" s="403"/>
      <c r="F356" s="403"/>
      <c r="G356" s="403"/>
      <c r="H356" s="403"/>
      <c r="I356" s="403"/>
      <c r="J356" s="403"/>
      <c r="K356" s="403"/>
      <c r="L356" s="403"/>
      <c r="M356" s="403"/>
      <c r="N356" s="403"/>
      <c r="O356" s="402"/>
      <c r="P356" s="404" t="s">
        <v>2001</v>
      </c>
      <c r="Q356" s="405"/>
      <c r="R356" s="427">
        <v>33.26</v>
      </c>
      <c r="S356" s="428"/>
      <c r="T356" s="429"/>
      <c r="U356" s="427">
        <v>26.85</v>
      </c>
      <c r="V356" s="428"/>
      <c r="W356" s="429"/>
      <c r="X356" s="178">
        <v>60.11</v>
      </c>
      <c r="Y356" s="175" t="str">
        <f t="shared" si="5"/>
        <v>070507</v>
      </c>
    </row>
    <row r="357" spans="1:25" ht="9.6" customHeight="1" x14ac:dyDescent="0.2">
      <c r="A357" s="401" t="s">
        <v>2454</v>
      </c>
      <c r="B357" s="402"/>
      <c r="C357" s="401" t="s">
        <v>500</v>
      </c>
      <c r="D357" s="403"/>
      <c r="E357" s="403"/>
      <c r="F357" s="403"/>
      <c r="G357" s="403"/>
      <c r="H357" s="403"/>
      <c r="I357" s="403"/>
      <c r="J357" s="403"/>
      <c r="K357" s="403"/>
      <c r="L357" s="403"/>
      <c r="M357" s="403"/>
      <c r="N357" s="403"/>
      <c r="O357" s="402"/>
      <c r="P357" s="404" t="s">
        <v>2352</v>
      </c>
      <c r="Q357" s="405"/>
      <c r="R357" s="427">
        <v>10.39</v>
      </c>
      <c r="S357" s="428"/>
      <c r="T357" s="429"/>
      <c r="U357" s="406">
        <v>3.4</v>
      </c>
      <c r="V357" s="407"/>
      <c r="W357" s="408"/>
      <c r="X357" s="178">
        <v>13.79</v>
      </c>
      <c r="Y357" s="175" t="str">
        <f t="shared" si="5"/>
        <v>070509</v>
      </c>
    </row>
    <row r="358" spans="1:25" ht="9.6" customHeight="1" x14ac:dyDescent="0.2">
      <c r="A358" s="401" t="s">
        <v>2455</v>
      </c>
      <c r="B358" s="402"/>
      <c r="C358" s="401" t="s">
        <v>501</v>
      </c>
      <c r="D358" s="403"/>
      <c r="E358" s="403"/>
      <c r="F358" s="403"/>
      <c r="G358" s="403"/>
      <c r="H358" s="403"/>
      <c r="I358" s="403"/>
      <c r="J358" s="403"/>
      <c r="K358" s="403"/>
      <c r="L358" s="403"/>
      <c r="M358" s="403"/>
      <c r="N358" s="403"/>
      <c r="O358" s="402"/>
      <c r="P358" s="404" t="s">
        <v>2352</v>
      </c>
      <c r="Q358" s="405"/>
      <c r="R358" s="427">
        <v>17.22</v>
      </c>
      <c r="S358" s="428"/>
      <c r="T358" s="429"/>
      <c r="U358" s="406">
        <v>3.9</v>
      </c>
      <c r="V358" s="407"/>
      <c r="W358" s="408"/>
      <c r="X358" s="178">
        <v>21.12</v>
      </c>
      <c r="Y358" s="175" t="str">
        <f t="shared" si="5"/>
        <v>070510</v>
      </c>
    </row>
    <row r="359" spans="1:25" ht="9.6" customHeight="1" x14ac:dyDescent="0.2">
      <c r="A359" s="401" t="s">
        <v>2456</v>
      </c>
      <c r="B359" s="402"/>
      <c r="C359" s="401" t="s">
        <v>502</v>
      </c>
      <c r="D359" s="403"/>
      <c r="E359" s="403"/>
      <c r="F359" s="403"/>
      <c r="G359" s="403"/>
      <c r="H359" s="403"/>
      <c r="I359" s="403"/>
      <c r="J359" s="403"/>
      <c r="K359" s="403"/>
      <c r="L359" s="403"/>
      <c r="M359" s="403"/>
      <c r="N359" s="403"/>
      <c r="O359" s="402"/>
      <c r="P359" s="404" t="s">
        <v>2352</v>
      </c>
      <c r="Q359" s="405"/>
      <c r="R359" s="427">
        <v>26.65</v>
      </c>
      <c r="S359" s="428"/>
      <c r="T359" s="429"/>
      <c r="U359" s="406">
        <v>4.1399999999999997</v>
      </c>
      <c r="V359" s="407"/>
      <c r="W359" s="408"/>
      <c r="X359" s="178">
        <v>30.79</v>
      </c>
      <c r="Y359" s="175" t="str">
        <f t="shared" si="5"/>
        <v>070511</v>
      </c>
    </row>
    <row r="360" spans="1:25" ht="9.6" customHeight="1" x14ac:dyDescent="0.2">
      <c r="A360" s="401" t="s">
        <v>2457</v>
      </c>
      <c r="B360" s="402"/>
      <c r="C360" s="401" t="s">
        <v>503</v>
      </c>
      <c r="D360" s="403"/>
      <c r="E360" s="403"/>
      <c r="F360" s="403"/>
      <c r="G360" s="403"/>
      <c r="H360" s="403"/>
      <c r="I360" s="403"/>
      <c r="J360" s="403"/>
      <c r="K360" s="403"/>
      <c r="L360" s="403"/>
      <c r="M360" s="403"/>
      <c r="N360" s="403"/>
      <c r="O360" s="402"/>
      <c r="P360" s="404" t="s">
        <v>2352</v>
      </c>
      <c r="Q360" s="405"/>
      <c r="R360" s="427">
        <v>37.979999999999997</v>
      </c>
      <c r="S360" s="428"/>
      <c r="T360" s="429"/>
      <c r="U360" s="406">
        <v>5.1100000000000003</v>
      </c>
      <c r="V360" s="407"/>
      <c r="W360" s="408"/>
      <c r="X360" s="178">
        <v>43.09</v>
      </c>
      <c r="Y360" s="175" t="str">
        <f t="shared" si="5"/>
        <v>070512</v>
      </c>
    </row>
    <row r="361" spans="1:25" ht="9.6" customHeight="1" x14ac:dyDescent="0.2">
      <c r="A361" s="401" t="s">
        <v>2458</v>
      </c>
      <c r="B361" s="402"/>
      <c r="C361" s="401" t="s">
        <v>504</v>
      </c>
      <c r="D361" s="403"/>
      <c r="E361" s="403"/>
      <c r="F361" s="403"/>
      <c r="G361" s="403"/>
      <c r="H361" s="403"/>
      <c r="I361" s="403"/>
      <c r="J361" s="403"/>
      <c r="K361" s="403"/>
      <c r="L361" s="403"/>
      <c r="M361" s="403"/>
      <c r="N361" s="403"/>
      <c r="O361" s="402"/>
      <c r="P361" s="404" t="s">
        <v>2352</v>
      </c>
      <c r="Q361" s="405"/>
      <c r="R361" s="427">
        <v>54.09</v>
      </c>
      <c r="S361" s="428"/>
      <c r="T361" s="429"/>
      <c r="U361" s="406">
        <v>7.56</v>
      </c>
      <c r="V361" s="407"/>
      <c r="W361" s="408"/>
      <c r="X361" s="178">
        <v>61.65</v>
      </c>
      <c r="Y361" s="175" t="str">
        <f t="shared" si="5"/>
        <v>070513</v>
      </c>
    </row>
    <row r="362" spans="1:25" ht="9.6" customHeight="1" x14ac:dyDescent="0.2">
      <c r="A362" s="401" t="s">
        <v>2459</v>
      </c>
      <c r="B362" s="402"/>
      <c r="C362" s="401" t="s">
        <v>505</v>
      </c>
      <c r="D362" s="403"/>
      <c r="E362" s="403"/>
      <c r="F362" s="403"/>
      <c r="G362" s="403"/>
      <c r="H362" s="403"/>
      <c r="I362" s="403"/>
      <c r="J362" s="403"/>
      <c r="K362" s="403"/>
      <c r="L362" s="403"/>
      <c r="M362" s="403"/>
      <c r="N362" s="403"/>
      <c r="O362" s="402"/>
      <c r="P362" s="404" t="s">
        <v>2352</v>
      </c>
      <c r="Q362" s="405"/>
      <c r="R362" s="427">
        <v>73.44</v>
      </c>
      <c r="S362" s="428"/>
      <c r="T362" s="429"/>
      <c r="U362" s="406">
        <v>8.2899999999999991</v>
      </c>
      <c r="V362" s="407"/>
      <c r="W362" s="408"/>
      <c r="X362" s="178">
        <v>81.73</v>
      </c>
      <c r="Y362" s="175" t="str">
        <f t="shared" si="5"/>
        <v>070514</v>
      </c>
    </row>
    <row r="363" spans="1:25" ht="9.6" customHeight="1" x14ac:dyDescent="0.2">
      <c r="A363" s="401" t="s">
        <v>2460</v>
      </c>
      <c r="B363" s="402"/>
      <c r="C363" s="401" t="s">
        <v>506</v>
      </c>
      <c r="D363" s="403"/>
      <c r="E363" s="403"/>
      <c r="F363" s="403"/>
      <c r="G363" s="403"/>
      <c r="H363" s="403"/>
      <c r="I363" s="403"/>
      <c r="J363" s="403"/>
      <c r="K363" s="403"/>
      <c r="L363" s="403"/>
      <c r="M363" s="403"/>
      <c r="N363" s="403"/>
      <c r="O363" s="402"/>
      <c r="P363" s="404" t="s">
        <v>2352</v>
      </c>
      <c r="Q363" s="405"/>
      <c r="R363" s="427">
        <v>94.39</v>
      </c>
      <c r="S363" s="428"/>
      <c r="T363" s="429"/>
      <c r="U363" s="406">
        <v>8.7799999999999994</v>
      </c>
      <c r="V363" s="407"/>
      <c r="W363" s="408"/>
      <c r="X363" s="179">
        <v>103.17</v>
      </c>
      <c r="Y363" s="175" t="str">
        <f t="shared" si="5"/>
        <v>070515</v>
      </c>
    </row>
    <row r="364" spans="1:25" ht="9.6" customHeight="1" x14ac:dyDescent="0.2">
      <c r="A364" s="401" t="s">
        <v>2461</v>
      </c>
      <c r="B364" s="402"/>
      <c r="C364" s="401" t="s">
        <v>507</v>
      </c>
      <c r="D364" s="403"/>
      <c r="E364" s="403"/>
      <c r="F364" s="403"/>
      <c r="G364" s="403"/>
      <c r="H364" s="403"/>
      <c r="I364" s="403"/>
      <c r="J364" s="403"/>
      <c r="K364" s="403"/>
      <c r="L364" s="403"/>
      <c r="M364" s="403"/>
      <c r="N364" s="403"/>
      <c r="O364" s="402"/>
      <c r="P364" s="404" t="s">
        <v>2352</v>
      </c>
      <c r="Q364" s="405"/>
      <c r="R364" s="430">
        <v>100.87</v>
      </c>
      <c r="S364" s="431"/>
      <c r="T364" s="432"/>
      <c r="U364" s="427">
        <v>11.22</v>
      </c>
      <c r="V364" s="428"/>
      <c r="W364" s="429"/>
      <c r="X364" s="179">
        <v>112.09</v>
      </c>
      <c r="Y364" s="175" t="str">
        <f t="shared" si="5"/>
        <v>070516</v>
      </c>
    </row>
    <row r="365" spans="1:25" ht="9.6" customHeight="1" x14ac:dyDescent="0.2">
      <c r="A365" s="401" t="s">
        <v>2462</v>
      </c>
      <c r="B365" s="402"/>
      <c r="C365" s="401" t="s">
        <v>508</v>
      </c>
      <c r="D365" s="403"/>
      <c r="E365" s="403"/>
      <c r="F365" s="403"/>
      <c r="G365" s="403"/>
      <c r="H365" s="403"/>
      <c r="I365" s="403"/>
      <c r="J365" s="403"/>
      <c r="K365" s="403"/>
      <c r="L365" s="403"/>
      <c r="M365" s="403"/>
      <c r="N365" s="403"/>
      <c r="O365" s="402"/>
      <c r="P365" s="404" t="s">
        <v>2352</v>
      </c>
      <c r="Q365" s="405"/>
      <c r="R365" s="430">
        <v>153.19999999999999</v>
      </c>
      <c r="S365" s="431"/>
      <c r="T365" s="432"/>
      <c r="U365" s="427">
        <v>13.91</v>
      </c>
      <c r="V365" s="428"/>
      <c r="W365" s="429"/>
      <c r="X365" s="179">
        <v>167.11</v>
      </c>
      <c r="Y365" s="175" t="str">
        <f t="shared" si="5"/>
        <v>070517</v>
      </c>
    </row>
    <row r="366" spans="1:25" ht="9.6" customHeight="1" x14ac:dyDescent="0.2">
      <c r="A366" s="401" t="s">
        <v>2463</v>
      </c>
      <c r="B366" s="402"/>
      <c r="C366" s="401" t="s">
        <v>509</v>
      </c>
      <c r="D366" s="403"/>
      <c r="E366" s="403"/>
      <c r="F366" s="403"/>
      <c r="G366" s="403"/>
      <c r="H366" s="403"/>
      <c r="I366" s="403"/>
      <c r="J366" s="403"/>
      <c r="K366" s="403"/>
      <c r="L366" s="403"/>
      <c r="M366" s="403"/>
      <c r="N366" s="403"/>
      <c r="O366" s="402"/>
      <c r="P366" s="404" t="s">
        <v>2352</v>
      </c>
      <c r="Q366" s="405"/>
      <c r="R366" s="430">
        <v>159.88999999999999</v>
      </c>
      <c r="S366" s="431"/>
      <c r="T366" s="432"/>
      <c r="U366" s="427">
        <v>15.86</v>
      </c>
      <c r="V366" s="428"/>
      <c r="W366" s="429"/>
      <c r="X366" s="179">
        <v>175.75</v>
      </c>
      <c r="Y366" s="175" t="str">
        <f t="shared" si="5"/>
        <v>070518</v>
      </c>
    </row>
    <row r="367" spans="1:25" ht="9.6" customHeight="1" x14ac:dyDescent="0.2">
      <c r="A367" s="401" t="s">
        <v>2464</v>
      </c>
      <c r="B367" s="402"/>
      <c r="C367" s="401" t="s">
        <v>510</v>
      </c>
      <c r="D367" s="403"/>
      <c r="E367" s="403"/>
      <c r="F367" s="403"/>
      <c r="G367" s="403"/>
      <c r="H367" s="403"/>
      <c r="I367" s="403"/>
      <c r="J367" s="403"/>
      <c r="K367" s="403"/>
      <c r="L367" s="403"/>
      <c r="M367" s="403"/>
      <c r="N367" s="403"/>
      <c r="O367" s="402"/>
      <c r="P367" s="404" t="s">
        <v>2036</v>
      </c>
      <c r="Q367" s="405"/>
      <c r="R367" s="430">
        <v>127.91</v>
      </c>
      <c r="S367" s="431"/>
      <c r="T367" s="432"/>
      <c r="U367" s="406">
        <v>7.56</v>
      </c>
      <c r="V367" s="407"/>
      <c r="W367" s="408"/>
      <c r="X367" s="179">
        <v>135.47</v>
      </c>
      <c r="Y367" s="175" t="str">
        <f t="shared" si="5"/>
        <v>070519</v>
      </c>
    </row>
    <row r="368" spans="1:25" ht="9.6" customHeight="1" x14ac:dyDescent="0.2">
      <c r="A368" s="401" t="s">
        <v>2465</v>
      </c>
      <c r="B368" s="402"/>
      <c r="C368" s="401" t="s">
        <v>511</v>
      </c>
      <c r="D368" s="403"/>
      <c r="E368" s="403"/>
      <c r="F368" s="403"/>
      <c r="G368" s="403"/>
      <c r="H368" s="403"/>
      <c r="I368" s="403"/>
      <c r="J368" s="403"/>
      <c r="K368" s="403"/>
      <c r="L368" s="403"/>
      <c r="M368" s="403"/>
      <c r="N368" s="403"/>
      <c r="O368" s="402"/>
      <c r="P368" s="404" t="s">
        <v>2352</v>
      </c>
      <c r="Q368" s="405"/>
      <c r="R368" s="406">
        <v>7.01</v>
      </c>
      <c r="S368" s="407"/>
      <c r="T368" s="408"/>
      <c r="U368" s="406">
        <v>3.17</v>
      </c>
      <c r="V368" s="407"/>
      <c r="W368" s="408"/>
      <c r="X368" s="178">
        <v>10.18</v>
      </c>
      <c r="Y368" s="175" t="str">
        <f t="shared" si="5"/>
        <v>070520</v>
      </c>
    </row>
    <row r="369" spans="1:25" ht="9.6" customHeight="1" x14ac:dyDescent="0.2">
      <c r="A369" s="401" t="s">
        <v>2466</v>
      </c>
      <c r="B369" s="402"/>
      <c r="C369" s="401" t="s">
        <v>512</v>
      </c>
      <c r="D369" s="403"/>
      <c r="E369" s="403"/>
      <c r="F369" s="403"/>
      <c r="G369" s="403"/>
      <c r="H369" s="403"/>
      <c r="I369" s="403"/>
      <c r="J369" s="403"/>
      <c r="K369" s="403"/>
      <c r="L369" s="403"/>
      <c r="M369" s="403"/>
      <c r="N369" s="403"/>
      <c r="O369" s="402"/>
      <c r="P369" s="404" t="s">
        <v>2036</v>
      </c>
      <c r="Q369" s="405"/>
      <c r="R369" s="406">
        <v>5.05</v>
      </c>
      <c r="S369" s="407"/>
      <c r="T369" s="408"/>
      <c r="U369" s="406">
        <v>3.17</v>
      </c>
      <c r="V369" s="407"/>
      <c r="W369" s="408"/>
      <c r="X369" s="177">
        <v>8.2200000000000006</v>
      </c>
      <c r="Y369" s="175" t="str">
        <f t="shared" si="5"/>
        <v>070525</v>
      </c>
    </row>
    <row r="370" spans="1:25" ht="9.6" customHeight="1" x14ac:dyDescent="0.2">
      <c r="A370" s="401" t="s">
        <v>2467</v>
      </c>
      <c r="B370" s="402"/>
      <c r="C370" s="401" t="s">
        <v>513</v>
      </c>
      <c r="D370" s="403"/>
      <c r="E370" s="403"/>
      <c r="F370" s="403"/>
      <c r="G370" s="403"/>
      <c r="H370" s="403"/>
      <c r="I370" s="403"/>
      <c r="J370" s="403"/>
      <c r="K370" s="403"/>
      <c r="L370" s="403"/>
      <c r="M370" s="403"/>
      <c r="N370" s="403"/>
      <c r="O370" s="402"/>
      <c r="P370" s="404" t="s">
        <v>2352</v>
      </c>
      <c r="Q370" s="405"/>
      <c r="R370" s="406">
        <v>9.85</v>
      </c>
      <c r="S370" s="407"/>
      <c r="T370" s="408"/>
      <c r="U370" s="406">
        <v>2.92</v>
      </c>
      <c r="V370" s="407"/>
      <c r="W370" s="408"/>
      <c r="X370" s="178">
        <v>12.77</v>
      </c>
      <c r="Y370" s="175" t="str">
        <f t="shared" si="5"/>
        <v>070531</v>
      </c>
    </row>
    <row r="371" spans="1:25" ht="9.6" customHeight="1" x14ac:dyDescent="0.2">
      <c r="A371" s="401" t="s">
        <v>2468</v>
      </c>
      <c r="B371" s="402"/>
      <c r="C371" s="401" t="s">
        <v>514</v>
      </c>
      <c r="D371" s="403"/>
      <c r="E371" s="403"/>
      <c r="F371" s="403"/>
      <c r="G371" s="403"/>
      <c r="H371" s="403"/>
      <c r="I371" s="403"/>
      <c r="J371" s="403"/>
      <c r="K371" s="403"/>
      <c r="L371" s="403"/>
      <c r="M371" s="403"/>
      <c r="N371" s="403"/>
      <c r="O371" s="402"/>
      <c r="P371" s="404" t="s">
        <v>2352</v>
      </c>
      <c r="Q371" s="405"/>
      <c r="R371" s="427">
        <v>16.41</v>
      </c>
      <c r="S371" s="428"/>
      <c r="T371" s="429"/>
      <c r="U371" s="406">
        <v>2.92</v>
      </c>
      <c r="V371" s="407"/>
      <c r="W371" s="408"/>
      <c r="X371" s="178">
        <v>19.329999999999998</v>
      </c>
      <c r="Y371" s="175" t="str">
        <f t="shared" si="5"/>
        <v>070533</v>
      </c>
    </row>
    <row r="372" spans="1:25" ht="9.6" customHeight="1" x14ac:dyDescent="0.2">
      <c r="A372" s="401" t="s">
        <v>2469</v>
      </c>
      <c r="B372" s="402"/>
      <c r="C372" s="401" t="s">
        <v>515</v>
      </c>
      <c r="D372" s="403"/>
      <c r="E372" s="403"/>
      <c r="F372" s="403"/>
      <c r="G372" s="403"/>
      <c r="H372" s="403"/>
      <c r="I372" s="403"/>
      <c r="J372" s="403"/>
      <c r="K372" s="403"/>
      <c r="L372" s="403"/>
      <c r="M372" s="403"/>
      <c r="N372" s="403"/>
      <c r="O372" s="402"/>
      <c r="P372" s="404" t="s">
        <v>2352</v>
      </c>
      <c r="Q372" s="405"/>
      <c r="R372" s="427">
        <v>22.99</v>
      </c>
      <c r="S372" s="428"/>
      <c r="T372" s="429"/>
      <c r="U372" s="406">
        <v>3.17</v>
      </c>
      <c r="V372" s="407"/>
      <c r="W372" s="408"/>
      <c r="X372" s="178">
        <v>26.16</v>
      </c>
      <c r="Y372" s="175" t="str">
        <f t="shared" si="5"/>
        <v>070534</v>
      </c>
    </row>
    <row r="373" spans="1:25" ht="9.6" customHeight="1" x14ac:dyDescent="0.2">
      <c r="A373" s="401" t="s">
        <v>2470</v>
      </c>
      <c r="B373" s="402"/>
      <c r="C373" s="401" t="s">
        <v>516</v>
      </c>
      <c r="D373" s="403"/>
      <c r="E373" s="403"/>
      <c r="F373" s="403"/>
      <c r="G373" s="403"/>
      <c r="H373" s="403"/>
      <c r="I373" s="403"/>
      <c r="J373" s="403"/>
      <c r="K373" s="403"/>
      <c r="L373" s="403"/>
      <c r="M373" s="403"/>
      <c r="N373" s="403"/>
      <c r="O373" s="402"/>
      <c r="P373" s="404" t="s">
        <v>2352</v>
      </c>
      <c r="Q373" s="405"/>
      <c r="R373" s="427">
        <v>38.03</v>
      </c>
      <c r="S373" s="428"/>
      <c r="T373" s="429"/>
      <c r="U373" s="406">
        <v>3.4</v>
      </c>
      <c r="V373" s="407"/>
      <c r="W373" s="408"/>
      <c r="X373" s="178">
        <v>41.43</v>
      </c>
      <c r="Y373" s="175" t="str">
        <f t="shared" si="5"/>
        <v>070535</v>
      </c>
    </row>
    <row r="374" spans="1:25" ht="9.6" customHeight="1" x14ac:dyDescent="0.2">
      <c r="A374" s="401" t="s">
        <v>2471</v>
      </c>
      <c r="B374" s="402"/>
      <c r="C374" s="401" t="s">
        <v>517</v>
      </c>
      <c r="D374" s="403"/>
      <c r="E374" s="403"/>
      <c r="F374" s="403"/>
      <c r="G374" s="403"/>
      <c r="H374" s="403"/>
      <c r="I374" s="403"/>
      <c r="J374" s="403"/>
      <c r="K374" s="403"/>
      <c r="L374" s="403"/>
      <c r="M374" s="403"/>
      <c r="N374" s="403"/>
      <c r="O374" s="402"/>
      <c r="P374" s="404" t="s">
        <v>2352</v>
      </c>
      <c r="Q374" s="405"/>
      <c r="R374" s="427">
        <v>58.98</v>
      </c>
      <c r="S374" s="428"/>
      <c r="T374" s="429"/>
      <c r="U374" s="406">
        <v>3.9</v>
      </c>
      <c r="V374" s="407"/>
      <c r="W374" s="408"/>
      <c r="X374" s="178">
        <v>62.88</v>
      </c>
      <c r="Y374" s="175" t="str">
        <f t="shared" si="5"/>
        <v>070536</v>
      </c>
    </row>
    <row r="375" spans="1:25" ht="9.6" customHeight="1" x14ac:dyDescent="0.2">
      <c r="A375" s="401" t="s">
        <v>2472</v>
      </c>
      <c r="B375" s="402"/>
      <c r="C375" s="401" t="s">
        <v>518</v>
      </c>
      <c r="D375" s="403"/>
      <c r="E375" s="403"/>
      <c r="F375" s="403"/>
      <c r="G375" s="403"/>
      <c r="H375" s="403"/>
      <c r="I375" s="403"/>
      <c r="J375" s="403"/>
      <c r="K375" s="403"/>
      <c r="L375" s="403"/>
      <c r="M375" s="403"/>
      <c r="N375" s="403"/>
      <c r="O375" s="402"/>
      <c r="P375" s="404" t="s">
        <v>2352</v>
      </c>
      <c r="Q375" s="405"/>
      <c r="R375" s="430">
        <v>101.88</v>
      </c>
      <c r="S375" s="431"/>
      <c r="T375" s="432"/>
      <c r="U375" s="406">
        <v>4.1399999999999997</v>
      </c>
      <c r="V375" s="407"/>
      <c r="W375" s="408"/>
      <c r="X375" s="179">
        <v>106.02</v>
      </c>
      <c r="Y375" s="175" t="str">
        <f t="shared" si="5"/>
        <v>070537</v>
      </c>
    </row>
    <row r="376" spans="1:25" ht="9.6" customHeight="1" x14ac:dyDescent="0.2">
      <c r="A376" s="401" t="s">
        <v>2473</v>
      </c>
      <c r="B376" s="402"/>
      <c r="C376" s="401" t="s">
        <v>520</v>
      </c>
      <c r="D376" s="403"/>
      <c r="E376" s="403"/>
      <c r="F376" s="403"/>
      <c r="G376" s="403"/>
      <c r="H376" s="403"/>
      <c r="I376" s="403"/>
      <c r="J376" s="403"/>
      <c r="K376" s="403"/>
      <c r="L376" s="403"/>
      <c r="M376" s="403"/>
      <c r="N376" s="403"/>
      <c r="O376" s="402"/>
      <c r="P376" s="404" t="s">
        <v>2352</v>
      </c>
      <c r="Q376" s="405"/>
      <c r="R376" s="406">
        <v>8.9</v>
      </c>
      <c r="S376" s="407"/>
      <c r="T376" s="408"/>
      <c r="U376" s="406">
        <v>3.4</v>
      </c>
      <c r="V376" s="407"/>
      <c r="W376" s="408"/>
      <c r="X376" s="178">
        <v>12.3</v>
      </c>
      <c r="Y376" s="175" t="str">
        <f t="shared" si="5"/>
        <v>070540</v>
      </c>
    </row>
    <row r="377" spans="1:25" ht="9.6" customHeight="1" x14ac:dyDescent="0.2">
      <c r="A377" s="401" t="s">
        <v>2474</v>
      </c>
      <c r="B377" s="402"/>
      <c r="C377" s="401" t="s">
        <v>521</v>
      </c>
      <c r="D377" s="403"/>
      <c r="E377" s="403"/>
      <c r="F377" s="403"/>
      <c r="G377" s="403"/>
      <c r="H377" s="403"/>
      <c r="I377" s="403"/>
      <c r="J377" s="403"/>
      <c r="K377" s="403"/>
      <c r="L377" s="403"/>
      <c r="M377" s="403"/>
      <c r="N377" s="403"/>
      <c r="O377" s="402"/>
      <c r="P377" s="404" t="s">
        <v>2352</v>
      </c>
      <c r="Q377" s="405"/>
      <c r="R377" s="427">
        <v>14.63</v>
      </c>
      <c r="S377" s="428"/>
      <c r="T377" s="429"/>
      <c r="U377" s="406">
        <v>3.9</v>
      </c>
      <c r="V377" s="407"/>
      <c r="W377" s="408"/>
      <c r="X377" s="178">
        <v>18.53</v>
      </c>
      <c r="Y377" s="175" t="str">
        <f t="shared" si="5"/>
        <v>070541</v>
      </c>
    </row>
    <row r="378" spans="1:25" ht="9.6" customHeight="1" x14ac:dyDescent="0.2">
      <c r="A378" s="401" t="s">
        <v>2475</v>
      </c>
      <c r="B378" s="402"/>
      <c r="C378" s="401" t="s">
        <v>522</v>
      </c>
      <c r="D378" s="403"/>
      <c r="E378" s="403"/>
      <c r="F378" s="403"/>
      <c r="G378" s="403"/>
      <c r="H378" s="403"/>
      <c r="I378" s="403"/>
      <c r="J378" s="403"/>
      <c r="K378" s="403"/>
      <c r="L378" s="403"/>
      <c r="M378" s="403"/>
      <c r="N378" s="403"/>
      <c r="O378" s="402"/>
      <c r="P378" s="404" t="s">
        <v>2352</v>
      </c>
      <c r="Q378" s="405"/>
      <c r="R378" s="427">
        <v>20.68</v>
      </c>
      <c r="S378" s="428"/>
      <c r="T378" s="429"/>
      <c r="U378" s="406">
        <v>4.1399999999999997</v>
      </c>
      <c r="V378" s="407"/>
      <c r="W378" s="408"/>
      <c r="X378" s="178">
        <v>24.82</v>
      </c>
      <c r="Y378" s="175" t="str">
        <f t="shared" si="5"/>
        <v>070542</v>
      </c>
    </row>
    <row r="379" spans="1:25" ht="9.6" customHeight="1" x14ac:dyDescent="0.2">
      <c r="A379" s="401" t="s">
        <v>2476</v>
      </c>
      <c r="B379" s="402"/>
      <c r="C379" s="401" t="s">
        <v>523</v>
      </c>
      <c r="D379" s="403"/>
      <c r="E379" s="403"/>
      <c r="F379" s="403"/>
      <c r="G379" s="403"/>
      <c r="H379" s="403"/>
      <c r="I379" s="403"/>
      <c r="J379" s="403"/>
      <c r="K379" s="403"/>
      <c r="L379" s="403"/>
      <c r="M379" s="403"/>
      <c r="N379" s="403"/>
      <c r="O379" s="402"/>
      <c r="P379" s="404" t="s">
        <v>2352</v>
      </c>
      <c r="Q379" s="405"/>
      <c r="R379" s="427">
        <v>30.15</v>
      </c>
      <c r="S379" s="428"/>
      <c r="T379" s="429"/>
      <c r="U379" s="406">
        <v>7.81</v>
      </c>
      <c r="V379" s="407"/>
      <c r="W379" s="408"/>
      <c r="X379" s="178">
        <v>37.96</v>
      </c>
      <c r="Y379" s="175" t="str">
        <f t="shared" si="5"/>
        <v>070543</v>
      </c>
    </row>
    <row r="380" spans="1:25" ht="9.6" customHeight="1" x14ac:dyDescent="0.2">
      <c r="A380" s="401" t="s">
        <v>2477</v>
      </c>
      <c r="B380" s="402"/>
      <c r="C380" s="401" t="s">
        <v>524</v>
      </c>
      <c r="D380" s="403"/>
      <c r="E380" s="403"/>
      <c r="F380" s="403"/>
      <c r="G380" s="403"/>
      <c r="H380" s="403"/>
      <c r="I380" s="403"/>
      <c r="J380" s="403"/>
      <c r="K380" s="403"/>
      <c r="L380" s="403"/>
      <c r="M380" s="403"/>
      <c r="N380" s="403"/>
      <c r="O380" s="402"/>
      <c r="P380" s="404" t="s">
        <v>2352</v>
      </c>
      <c r="Q380" s="405"/>
      <c r="R380" s="427">
        <v>41.36</v>
      </c>
      <c r="S380" s="428"/>
      <c r="T380" s="429"/>
      <c r="U380" s="406">
        <v>8.2899999999999991</v>
      </c>
      <c r="V380" s="407"/>
      <c r="W380" s="408"/>
      <c r="X380" s="178">
        <v>49.65</v>
      </c>
      <c r="Y380" s="175" t="str">
        <f t="shared" si="5"/>
        <v>070544</v>
      </c>
    </row>
    <row r="381" spans="1:25" ht="9.6" customHeight="1" x14ac:dyDescent="0.2">
      <c r="A381" s="401" t="s">
        <v>2478</v>
      </c>
      <c r="B381" s="402"/>
      <c r="C381" s="401" t="s">
        <v>525</v>
      </c>
      <c r="D381" s="403"/>
      <c r="E381" s="403"/>
      <c r="F381" s="403"/>
      <c r="G381" s="403"/>
      <c r="H381" s="403"/>
      <c r="I381" s="403"/>
      <c r="J381" s="403"/>
      <c r="K381" s="403"/>
      <c r="L381" s="403"/>
      <c r="M381" s="403"/>
      <c r="N381" s="403"/>
      <c r="O381" s="402"/>
      <c r="P381" s="404" t="s">
        <v>2352</v>
      </c>
      <c r="Q381" s="405"/>
      <c r="R381" s="427">
        <v>57.63</v>
      </c>
      <c r="S381" s="428"/>
      <c r="T381" s="429"/>
      <c r="U381" s="427">
        <v>15.13</v>
      </c>
      <c r="V381" s="428"/>
      <c r="W381" s="429"/>
      <c r="X381" s="178">
        <v>72.760000000000005</v>
      </c>
      <c r="Y381" s="175" t="str">
        <f t="shared" si="5"/>
        <v>070545</v>
      </c>
    </row>
    <row r="382" spans="1:25" ht="9.6" customHeight="1" x14ac:dyDescent="0.2">
      <c r="A382" s="401" t="s">
        <v>2479</v>
      </c>
      <c r="B382" s="402"/>
      <c r="C382" s="401" t="s">
        <v>526</v>
      </c>
      <c r="D382" s="403"/>
      <c r="E382" s="403"/>
      <c r="F382" s="403"/>
      <c r="G382" s="403"/>
      <c r="H382" s="403"/>
      <c r="I382" s="403"/>
      <c r="J382" s="403"/>
      <c r="K382" s="403"/>
      <c r="L382" s="403"/>
      <c r="M382" s="403"/>
      <c r="N382" s="403"/>
      <c r="O382" s="402"/>
      <c r="P382" s="404" t="s">
        <v>2352</v>
      </c>
      <c r="Q382" s="405"/>
      <c r="R382" s="430">
        <v>100.44</v>
      </c>
      <c r="S382" s="431"/>
      <c r="T382" s="432"/>
      <c r="U382" s="427">
        <v>16.59</v>
      </c>
      <c r="V382" s="428"/>
      <c r="W382" s="429"/>
      <c r="X382" s="179">
        <v>117.03</v>
      </c>
      <c r="Y382" s="175" t="str">
        <f t="shared" si="5"/>
        <v>070546</v>
      </c>
    </row>
    <row r="383" spans="1:25" ht="9.6" customHeight="1" x14ac:dyDescent="0.2">
      <c r="A383" s="401" t="s">
        <v>2480</v>
      </c>
      <c r="B383" s="402"/>
      <c r="C383" s="401" t="s">
        <v>527</v>
      </c>
      <c r="D383" s="403"/>
      <c r="E383" s="403"/>
      <c r="F383" s="403"/>
      <c r="G383" s="403"/>
      <c r="H383" s="403"/>
      <c r="I383" s="403"/>
      <c r="J383" s="403"/>
      <c r="K383" s="403"/>
      <c r="L383" s="403"/>
      <c r="M383" s="403"/>
      <c r="N383" s="403"/>
      <c r="O383" s="402"/>
      <c r="P383" s="404" t="s">
        <v>2352</v>
      </c>
      <c r="Q383" s="405"/>
      <c r="R383" s="406">
        <v>4.04</v>
      </c>
      <c r="S383" s="407"/>
      <c r="T383" s="408"/>
      <c r="U383" s="406">
        <v>2.68</v>
      </c>
      <c r="V383" s="407"/>
      <c r="W383" s="408"/>
      <c r="X383" s="177">
        <v>6.72</v>
      </c>
      <c r="Y383" s="175" t="str">
        <f t="shared" si="5"/>
        <v>070555</v>
      </c>
    </row>
    <row r="384" spans="1:25" ht="9.6" customHeight="1" x14ac:dyDescent="0.2">
      <c r="A384" s="401" t="s">
        <v>2481</v>
      </c>
      <c r="B384" s="402"/>
      <c r="C384" s="401" t="s">
        <v>528</v>
      </c>
      <c r="D384" s="403"/>
      <c r="E384" s="403"/>
      <c r="F384" s="403"/>
      <c r="G384" s="403"/>
      <c r="H384" s="403"/>
      <c r="I384" s="403"/>
      <c r="J384" s="403"/>
      <c r="K384" s="403"/>
      <c r="L384" s="403"/>
      <c r="M384" s="403"/>
      <c r="N384" s="403"/>
      <c r="O384" s="402"/>
      <c r="P384" s="404" t="s">
        <v>2352</v>
      </c>
      <c r="Q384" s="405"/>
      <c r="R384" s="406">
        <v>5.87</v>
      </c>
      <c r="S384" s="407"/>
      <c r="T384" s="408"/>
      <c r="U384" s="406">
        <v>2.92</v>
      </c>
      <c r="V384" s="407"/>
      <c r="W384" s="408"/>
      <c r="X384" s="177">
        <v>8.7899999999999991</v>
      </c>
      <c r="Y384" s="175" t="str">
        <f t="shared" si="5"/>
        <v>070556</v>
      </c>
    </row>
    <row r="385" spans="1:25" ht="9.6" customHeight="1" x14ac:dyDescent="0.2">
      <c r="A385" s="401" t="s">
        <v>2482</v>
      </c>
      <c r="B385" s="402"/>
      <c r="C385" s="401" t="s">
        <v>529</v>
      </c>
      <c r="D385" s="403"/>
      <c r="E385" s="403"/>
      <c r="F385" s="403"/>
      <c r="G385" s="403"/>
      <c r="H385" s="403"/>
      <c r="I385" s="403"/>
      <c r="J385" s="403"/>
      <c r="K385" s="403"/>
      <c r="L385" s="403"/>
      <c r="M385" s="403"/>
      <c r="N385" s="403"/>
      <c r="O385" s="402"/>
      <c r="P385" s="404" t="s">
        <v>2352</v>
      </c>
      <c r="Q385" s="405"/>
      <c r="R385" s="406">
        <v>3.21</v>
      </c>
      <c r="S385" s="407"/>
      <c r="T385" s="408"/>
      <c r="U385" s="406">
        <v>2.4300000000000002</v>
      </c>
      <c r="V385" s="407"/>
      <c r="W385" s="408"/>
      <c r="X385" s="177">
        <v>5.64</v>
      </c>
      <c r="Y385" s="175" t="str">
        <f t="shared" si="5"/>
        <v>070557</v>
      </c>
    </row>
    <row r="386" spans="1:25" ht="9.6" customHeight="1" x14ac:dyDescent="0.2">
      <c r="A386" s="401" t="s">
        <v>2483</v>
      </c>
      <c r="B386" s="402"/>
      <c r="C386" s="401" t="s">
        <v>530</v>
      </c>
      <c r="D386" s="403"/>
      <c r="E386" s="403"/>
      <c r="F386" s="403"/>
      <c r="G386" s="403"/>
      <c r="H386" s="403"/>
      <c r="I386" s="403"/>
      <c r="J386" s="403"/>
      <c r="K386" s="403"/>
      <c r="L386" s="403"/>
      <c r="M386" s="403"/>
      <c r="N386" s="403"/>
      <c r="O386" s="402"/>
      <c r="P386" s="404" t="s">
        <v>2352</v>
      </c>
      <c r="Q386" s="405"/>
      <c r="R386" s="427">
        <v>12.43</v>
      </c>
      <c r="S386" s="428"/>
      <c r="T386" s="429"/>
      <c r="U386" s="427">
        <v>10.15</v>
      </c>
      <c r="V386" s="428"/>
      <c r="W386" s="429"/>
      <c r="X386" s="178">
        <v>22.58</v>
      </c>
      <c r="Y386" s="175" t="str">
        <f t="shared" si="5"/>
        <v>070560</v>
      </c>
    </row>
    <row r="387" spans="1:25" ht="9.6" customHeight="1" x14ac:dyDescent="0.2">
      <c r="A387" s="401" t="s">
        <v>2484</v>
      </c>
      <c r="B387" s="402"/>
      <c r="C387" s="401" t="s">
        <v>531</v>
      </c>
      <c r="D387" s="403"/>
      <c r="E387" s="403"/>
      <c r="F387" s="403"/>
      <c r="G387" s="403"/>
      <c r="H387" s="403"/>
      <c r="I387" s="403"/>
      <c r="J387" s="403"/>
      <c r="K387" s="403"/>
      <c r="L387" s="403"/>
      <c r="M387" s="403"/>
      <c r="N387" s="403"/>
      <c r="O387" s="402"/>
      <c r="P387" s="404" t="s">
        <v>2352</v>
      </c>
      <c r="Q387" s="405"/>
      <c r="R387" s="427">
        <v>10.35</v>
      </c>
      <c r="S387" s="428"/>
      <c r="T387" s="429"/>
      <c r="U387" s="406">
        <v>6.63</v>
      </c>
      <c r="V387" s="407"/>
      <c r="W387" s="408"/>
      <c r="X387" s="178">
        <v>16.98</v>
      </c>
      <c r="Y387" s="175" t="str">
        <f t="shared" si="5"/>
        <v>070561</v>
      </c>
    </row>
    <row r="388" spans="1:25" ht="9.6" customHeight="1" x14ac:dyDescent="0.2">
      <c r="A388" s="401" t="s">
        <v>2485</v>
      </c>
      <c r="B388" s="402"/>
      <c r="C388" s="401" t="s">
        <v>532</v>
      </c>
      <c r="D388" s="403"/>
      <c r="E388" s="403"/>
      <c r="F388" s="403"/>
      <c r="G388" s="403"/>
      <c r="H388" s="403"/>
      <c r="I388" s="403"/>
      <c r="J388" s="403"/>
      <c r="K388" s="403"/>
      <c r="L388" s="403"/>
      <c r="M388" s="403"/>
      <c r="N388" s="403"/>
      <c r="O388" s="402"/>
      <c r="P388" s="404" t="s">
        <v>2036</v>
      </c>
      <c r="Q388" s="405"/>
      <c r="R388" s="406">
        <v>2.87</v>
      </c>
      <c r="S388" s="407"/>
      <c r="T388" s="408"/>
      <c r="U388" s="406">
        <v>2.68</v>
      </c>
      <c r="V388" s="407"/>
      <c r="W388" s="408"/>
      <c r="X388" s="177">
        <v>5.55</v>
      </c>
      <c r="Y388" s="175" t="str">
        <f t="shared" si="5"/>
        <v>070563</v>
      </c>
    </row>
    <row r="389" spans="1:25" ht="9.6" customHeight="1" x14ac:dyDescent="0.2">
      <c r="A389" s="401" t="s">
        <v>2486</v>
      </c>
      <c r="B389" s="402"/>
      <c r="C389" s="401" t="s">
        <v>533</v>
      </c>
      <c r="D389" s="403"/>
      <c r="E389" s="403"/>
      <c r="F389" s="403"/>
      <c r="G389" s="403"/>
      <c r="H389" s="403"/>
      <c r="I389" s="403"/>
      <c r="J389" s="403"/>
      <c r="K389" s="403"/>
      <c r="L389" s="403"/>
      <c r="M389" s="403"/>
      <c r="N389" s="403"/>
      <c r="O389" s="402"/>
      <c r="P389" s="404" t="s">
        <v>2036</v>
      </c>
      <c r="Q389" s="405"/>
      <c r="R389" s="406">
        <v>3.97</v>
      </c>
      <c r="S389" s="407"/>
      <c r="T389" s="408"/>
      <c r="U389" s="406">
        <v>2.92</v>
      </c>
      <c r="V389" s="407"/>
      <c r="W389" s="408"/>
      <c r="X389" s="177">
        <v>6.89</v>
      </c>
      <c r="Y389" s="175" t="str">
        <f t="shared" si="5"/>
        <v>070564</v>
      </c>
    </row>
    <row r="390" spans="1:25" ht="9.6" customHeight="1" x14ac:dyDescent="0.2">
      <c r="A390" s="401" t="s">
        <v>2487</v>
      </c>
      <c r="B390" s="402"/>
      <c r="C390" s="401" t="s">
        <v>534</v>
      </c>
      <c r="D390" s="403"/>
      <c r="E390" s="403"/>
      <c r="F390" s="403"/>
      <c r="G390" s="403"/>
      <c r="H390" s="403"/>
      <c r="I390" s="403"/>
      <c r="J390" s="403"/>
      <c r="K390" s="403"/>
      <c r="L390" s="403"/>
      <c r="M390" s="403"/>
      <c r="N390" s="403"/>
      <c r="O390" s="402"/>
      <c r="P390" s="404" t="s">
        <v>2036</v>
      </c>
      <c r="Q390" s="405"/>
      <c r="R390" s="406">
        <v>7.49</v>
      </c>
      <c r="S390" s="407"/>
      <c r="T390" s="408"/>
      <c r="U390" s="406">
        <v>3.17</v>
      </c>
      <c r="V390" s="407"/>
      <c r="W390" s="408"/>
      <c r="X390" s="178">
        <v>10.66</v>
      </c>
      <c r="Y390" s="175" t="str">
        <f t="shared" si="5"/>
        <v>070565</v>
      </c>
    </row>
    <row r="391" spans="1:25" ht="9.6" customHeight="1" x14ac:dyDescent="0.2">
      <c r="A391" s="401" t="s">
        <v>2488</v>
      </c>
      <c r="B391" s="402"/>
      <c r="C391" s="401" t="s">
        <v>535</v>
      </c>
      <c r="D391" s="403"/>
      <c r="E391" s="403"/>
      <c r="F391" s="403"/>
      <c r="G391" s="403"/>
      <c r="H391" s="403"/>
      <c r="I391" s="403"/>
      <c r="J391" s="403"/>
      <c r="K391" s="403"/>
      <c r="L391" s="403"/>
      <c r="M391" s="403"/>
      <c r="N391" s="403"/>
      <c r="O391" s="402"/>
      <c r="P391" s="404" t="s">
        <v>2352</v>
      </c>
      <c r="Q391" s="405"/>
      <c r="R391" s="427">
        <v>12</v>
      </c>
      <c r="S391" s="428"/>
      <c r="T391" s="429"/>
      <c r="U391" s="406">
        <v>3.4</v>
      </c>
      <c r="V391" s="407"/>
      <c r="W391" s="408"/>
      <c r="X391" s="178">
        <v>15.4</v>
      </c>
      <c r="Y391" s="175" t="str">
        <f t="shared" si="5"/>
        <v>070570</v>
      </c>
    </row>
    <row r="392" spans="1:25" ht="9.6" customHeight="1" x14ac:dyDescent="0.2">
      <c r="A392" s="401" t="s">
        <v>2489</v>
      </c>
      <c r="B392" s="402"/>
      <c r="C392" s="401" t="s">
        <v>536</v>
      </c>
      <c r="D392" s="403"/>
      <c r="E392" s="403"/>
      <c r="F392" s="403"/>
      <c r="G392" s="403"/>
      <c r="H392" s="403"/>
      <c r="I392" s="403"/>
      <c r="J392" s="403"/>
      <c r="K392" s="403"/>
      <c r="L392" s="403"/>
      <c r="M392" s="403"/>
      <c r="N392" s="403"/>
      <c r="O392" s="402"/>
      <c r="P392" s="404" t="s">
        <v>2352</v>
      </c>
      <c r="Q392" s="405"/>
      <c r="R392" s="427">
        <v>13.72</v>
      </c>
      <c r="S392" s="428"/>
      <c r="T392" s="429"/>
      <c r="U392" s="406">
        <v>3.9</v>
      </c>
      <c r="V392" s="407"/>
      <c r="W392" s="408"/>
      <c r="X392" s="178">
        <v>17.62</v>
      </c>
      <c r="Y392" s="175" t="str">
        <f t="shared" si="5"/>
        <v>070571</v>
      </c>
    </row>
    <row r="393" spans="1:25" ht="9.6" customHeight="1" x14ac:dyDescent="0.2">
      <c r="A393" s="401" t="s">
        <v>2490</v>
      </c>
      <c r="B393" s="402"/>
      <c r="C393" s="401" t="s">
        <v>537</v>
      </c>
      <c r="D393" s="403"/>
      <c r="E393" s="403"/>
      <c r="F393" s="403"/>
      <c r="G393" s="403"/>
      <c r="H393" s="403"/>
      <c r="I393" s="403"/>
      <c r="J393" s="403"/>
      <c r="K393" s="403"/>
      <c r="L393" s="403"/>
      <c r="M393" s="403"/>
      <c r="N393" s="403"/>
      <c r="O393" s="402"/>
      <c r="P393" s="404" t="s">
        <v>2352</v>
      </c>
      <c r="Q393" s="405"/>
      <c r="R393" s="427">
        <v>21.67</v>
      </c>
      <c r="S393" s="428"/>
      <c r="T393" s="429"/>
      <c r="U393" s="406">
        <v>4.1399999999999997</v>
      </c>
      <c r="V393" s="407"/>
      <c r="W393" s="408"/>
      <c r="X393" s="178">
        <v>25.81</v>
      </c>
      <c r="Y393" s="175" t="str">
        <f t="shared" ref="Y393:Y456" si="6">TRIM($A393)</f>
        <v>070572</v>
      </c>
    </row>
    <row r="394" spans="1:25" ht="9.6" customHeight="1" x14ac:dyDescent="0.2">
      <c r="A394" s="401" t="s">
        <v>2491</v>
      </c>
      <c r="B394" s="402"/>
      <c r="C394" s="401" t="s">
        <v>538</v>
      </c>
      <c r="D394" s="403"/>
      <c r="E394" s="403"/>
      <c r="F394" s="403"/>
      <c r="G394" s="403"/>
      <c r="H394" s="403"/>
      <c r="I394" s="403"/>
      <c r="J394" s="403"/>
      <c r="K394" s="403"/>
      <c r="L394" s="403"/>
      <c r="M394" s="403"/>
      <c r="N394" s="403"/>
      <c r="O394" s="402"/>
      <c r="P394" s="404" t="s">
        <v>2352</v>
      </c>
      <c r="Q394" s="405"/>
      <c r="R394" s="427">
        <v>32.979999999999997</v>
      </c>
      <c r="S394" s="428"/>
      <c r="T394" s="429"/>
      <c r="U394" s="406">
        <v>5.1100000000000003</v>
      </c>
      <c r="V394" s="407"/>
      <c r="W394" s="408"/>
      <c r="X394" s="178">
        <v>38.090000000000003</v>
      </c>
      <c r="Y394" s="175" t="str">
        <f t="shared" si="6"/>
        <v>070573</v>
      </c>
    </row>
    <row r="395" spans="1:25" ht="9.6" customHeight="1" x14ac:dyDescent="0.2">
      <c r="A395" s="401" t="s">
        <v>2492</v>
      </c>
      <c r="B395" s="402"/>
      <c r="C395" s="401" t="s">
        <v>540</v>
      </c>
      <c r="D395" s="403"/>
      <c r="E395" s="403"/>
      <c r="F395" s="403"/>
      <c r="G395" s="403"/>
      <c r="H395" s="403"/>
      <c r="I395" s="403"/>
      <c r="J395" s="403"/>
      <c r="K395" s="403"/>
      <c r="L395" s="403"/>
      <c r="M395" s="403"/>
      <c r="N395" s="403"/>
      <c r="O395" s="402"/>
      <c r="P395" s="404" t="s">
        <v>2352</v>
      </c>
      <c r="Q395" s="405"/>
      <c r="R395" s="406">
        <v>2.46</v>
      </c>
      <c r="S395" s="407"/>
      <c r="T395" s="408"/>
      <c r="U395" s="406">
        <v>2.4300000000000002</v>
      </c>
      <c r="V395" s="407"/>
      <c r="W395" s="408"/>
      <c r="X395" s="177">
        <v>4.8899999999999997</v>
      </c>
      <c r="Y395" s="175" t="str">
        <f t="shared" si="6"/>
        <v>070580</v>
      </c>
    </row>
    <row r="396" spans="1:25" ht="9.6" customHeight="1" x14ac:dyDescent="0.2">
      <c r="A396" s="401" t="s">
        <v>2493</v>
      </c>
      <c r="B396" s="402"/>
      <c r="C396" s="401" t="s">
        <v>542</v>
      </c>
      <c r="D396" s="403"/>
      <c r="E396" s="403"/>
      <c r="F396" s="403"/>
      <c r="G396" s="403"/>
      <c r="H396" s="403"/>
      <c r="I396" s="403"/>
      <c r="J396" s="403"/>
      <c r="K396" s="403"/>
      <c r="L396" s="403"/>
      <c r="M396" s="403"/>
      <c r="N396" s="403"/>
      <c r="O396" s="402"/>
      <c r="P396" s="404" t="s">
        <v>2352</v>
      </c>
      <c r="Q396" s="405"/>
      <c r="R396" s="406">
        <v>3.08</v>
      </c>
      <c r="S396" s="407"/>
      <c r="T396" s="408"/>
      <c r="U396" s="406">
        <v>2.68</v>
      </c>
      <c r="V396" s="407"/>
      <c r="W396" s="408"/>
      <c r="X396" s="177">
        <v>5.76</v>
      </c>
      <c r="Y396" s="175" t="str">
        <f t="shared" si="6"/>
        <v>070581</v>
      </c>
    </row>
    <row r="397" spans="1:25" ht="9.6" customHeight="1" x14ac:dyDescent="0.2">
      <c r="A397" s="401" t="s">
        <v>2494</v>
      </c>
      <c r="B397" s="402"/>
      <c r="C397" s="401" t="s">
        <v>543</v>
      </c>
      <c r="D397" s="403"/>
      <c r="E397" s="403"/>
      <c r="F397" s="403"/>
      <c r="G397" s="403"/>
      <c r="H397" s="403"/>
      <c r="I397" s="403"/>
      <c r="J397" s="403"/>
      <c r="K397" s="403"/>
      <c r="L397" s="403"/>
      <c r="M397" s="403"/>
      <c r="N397" s="403"/>
      <c r="O397" s="402"/>
      <c r="P397" s="404" t="s">
        <v>2352</v>
      </c>
      <c r="Q397" s="405"/>
      <c r="R397" s="406">
        <v>5.05</v>
      </c>
      <c r="S397" s="407"/>
      <c r="T397" s="408"/>
      <c r="U397" s="406">
        <v>2.92</v>
      </c>
      <c r="V397" s="407"/>
      <c r="W397" s="408"/>
      <c r="X397" s="177">
        <v>7.97</v>
      </c>
      <c r="Y397" s="175" t="str">
        <f t="shared" si="6"/>
        <v>070582</v>
      </c>
    </row>
    <row r="398" spans="1:25" ht="9.6" customHeight="1" x14ac:dyDescent="0.2">
      <c r="A398" s="401" t="s">
        <v>2495</v>
      </c>
      <c r="B398" s="402"/>
      <c r="C398" s="401" t="s">
        <v>544</v>
      </c>
      <c r="D398" s="403"/>
      <c r="E398" s="403"/>
      <c r="F398" s="403"/>
      <c r="G398" s="403"/>
      <c r="H398" s="403"/>
      <c r="I398" s="403"/>
      <c r="J398" s="403"/>
      <c r="K398" s="403"/>
      <c r="L398" s="403"/>
      <c r="M398" s="403"/>
      <c r="N398" s="403"/>
      <c r="O398" s="402"/>
      <c r="P398" s="404" t="s">
        <v>2352</v>
      </c>
      <c r="Q398" s="405"/>
      <c r="R398" s="406">
        <v>6.5</v>
      </c>
      <c r="S398" s="407"/>
      <c r="T398" s="408"/>
      <c r="U398" s="406">
        <v>3.17</v>
      </c>
      <c r="V398" s="407"/>
      <c r="W398" s="408"/>
      <c r="X398" s="177">
        <v>9.67</v>
      </c>
      <c r="Y398" s="175" t="str">
        <f t="shared" si="6"/>
        <v>070583</v>
      </c>
    </row>
    <row r="399" spans="1:25" ht="9.6" customHeight="1" x14ac:dyDescent="0.2">
      <c r="A399" s="401" t="s">
        <v>2496</v>
      </c>
      <c r="B399" s="402"/>
      <c r="C399" s="401" t="s">
        <v>545</v>
      </c>
      <c r="D399" s="403"/>
      <c r="E399" s="403"/>
      <c r="F399" s="403"/>
      <c r="G399" s="403"/>
      <c r="H399" s="403"/>
      <c r="I399" s="403"/>
      <c r="J399" s="403"/>
      <c r="K399" s="403"/>
      <c r="L399" s="403"/>
      <c r="M399" s="403"/>
      <c r="N399" s="403"/>
      <c r="O399" s="402"/>
      <c r="P399" s="404" t="s">
        <v>2352</v>
      </c>
      <c r="Q399" s="405"/>
      <c r="R399" s="427">
        <v>12.04</v>
      </c>
      <c r="S399" s="428"/>
      <c r="T399" s="429"/>
      <c r="U399" s="406">
        <v>3.4</v>
      </c>
      <c r="V399" s="407"/>
      <c r="W399" s="408"/>
      <c r="X399" s="178">
        <v>15.44</v>
      </c>
      <c r="Y399" s="175" t="str">
        <f t="shared" si="6"/>
        <v>070584</v>
      </c>
    </row>
    <row r="400" spans="1:25" ht="9.6" customHeight="1" x14ac:dyDescent="0.2">
      <c r="A400" s="401" t="s">
        <v>2497</v>
      </c>
      <c r="B400" s="402"/>
      <c r="C400" s="401" t="s">
        <v>546</v>
      </c>
      <c r="D400" s="403"/>
      <c r="E400" s="403"/>
      <c r="F400" s="403"/>
      <c r="G400" s="403"/>
      <c r="H400" s="403"/>
      <c r="I400" s="403"/>
      <c r="J400" s="403"/>
      <c r="K400" s="403"/>
      <c r="L400" s="403"/>
      <c r="M400" s="403"/>
      <c r="N400" s="403"/>
      <c r="O400" s="402"/>
      <c r="P400" s="404" t="s">
        <v>2352</v>
      </c>
      <c r="Q400" s="405"/>
      <c r="R400" s="427">
        <v>18.53</v>
      </c>
      <c r="S400" s="428"/>
      <c r="T400" s="429"/>
      <c r="U400" s="406">
        <v>3.9</v>
      </c>
      <c r="V400" s="407"/>
      <c r="W400" s="408"/>
      <c r="X400" s="178">
        <v>22.43</v>
      </c>
      <c r="Y400" s="175" t="str">
        <f t="shared" si="6"/>
        <v>070585</v>
      </c>
    </row>
    <row r="401" spans="1:25" ht="9.6" customHeight="1" x14ac:dyDescent="0.2">
      <c r="A401" s="401" t="s">
        <v>2498</v>
      </c>
      <c r="B401" s="402"/>
      <c r="C401" s="401" t="s">
        <v>547</v>
      </c>
      <c r="D401" s="403"/>
      <c r="E401" s="403"/>
      <c r="F401" s="403"/>
      <c r="G401" s="403"/>
      <c r="H401" s="403"/>
      <c r="I401" s="403"/>
      <c r="J401" s="403"/>
      <c r="K401" s="403"/>
      <c r="L401" s="403"/>
      <c r="M401" s="403"/>
      <c r="N401" s="403"/>
      <c r="O401" s="402"/>
      <c r="P401" s="404" t="s">
        <v>2352</v>
      </c>
      <c r="Q401" s="405"/>
      <c r="R401" s="427">
        <v>28.99</v>
      </c>
      <c r="S401" s="428"/>
      <c r="T401" s="429"/>
      <c r="U401" s="406">
        <v>4.1399999999999997</v>
      </c>
      <c r="V401" s="407"/>
      <c r="W401" s="408"/>
      <c r="X401" s="178">
        <v>33.130000000000003</v>
      </c>
      <c r="Y401" s="175" t="str">
        <f t="shared" si="6"/>
        <v>070586</v>
      </c>
    </row>
    <row r="402" spans="1:25" ht="9.6" customHeight="1" x14ac:dyDescent="0.2">
      <c r="A402" s="401" t="s">
        <v>2499</v>
      </c>
      <c r="B402" s="402"/>
      <c r="C402" s="401" t="s">
        <v>548</v>
      </c>
      <c r="D402" s="403"/>
      <c r="E402" s="403"/>
      <c r="F402" s="403"/>
      <c r="G402" s="403"/>
      <c r="H402" s="403"/>
      <c r="I402" s="403"/>
      <c r="J402" s="403"/>
      <c r="K402" s="403"/>
      <c r="L402" s="403"/>
      <c r="M402" s="403"/>
      <c r="N402" s="403"/>
      <c r="O402" s="402"/>
      <c r="P402" s="404" t="s">
        <v>2352</v>
      </c>
      <c r="Q402" s="405"/>
      <c r="R402" s="427">
        <v>41.52</v>
      </c>
      <c r="S402" s="428"/>
      <c r="T402" s="429"/>
      <c r="U402" s="406">
        <v>5.1100000000000003</v>
      </c>
      <c r="V402" s="407"/>
      <c r="W402" s="408"/>
      <c r="X402" s="178">
        <v>46.63</v>
      </c>
      <c r="Y402" s="175" t="str">
        <f t="shared" si="6"/>
        <v>070587</v>
      </c>
    </row>
    <row r="403" spans="1:25" ht="9.6" customHeight="1" x14ac:dyDescent="0.2">
      <c r="A403" s="401" t="s">
        <v>2500</v>
      </c>
      <c r="B403" s="402"/>
      <c r="C403" s="401" t="s">
        <v>549</v>
      </c>
      <c r="D403" s="403"/>
      <c r="E403" s="403"/>
      <c r="F403" s="403"/>
      <c r="G403" s="403"/>
      <c r="H403" s="403"/>
      <c r="I403" s="403"/>
      <c r="J403" s="403"/>
      <c r="K403" s="403"/>
      <c r="L403" s="403"/>
      <c r="M403" s="403"/>
      <c r="N403" s="403"/>
      <c r="O403" s="402"/>
      <c r="P403" s="404" t="s">
        <v>2352</v>
      </c>
      <c r="Q403" s="405"/>
      <c r="R403" s="427">
        <v>56.42</v>
      </c>
      <c r="S403" s="428"/>
      <c r="T403" s="429"/>
      <c r="U403" s="406">
        <v>7.56</v>
      </c>
      <c r="V403" s="407"/>
      <c r="W403" s="408"/>
      <c r="X403" s="178">
        <v>63.98</v>
      </c>
      <c r="Y403" s="175" t="str">
        <f t="shared" si="6"/>
        <v>070588</v>
      </c>
    </row>
    <row r="404" spans="1:25" ht="9.6" customHeight="1" x14ac:dyDescent="0.2">
      <c r="A404" s="401" t="s">
        <v>2501</v>
      </c>
      <c r="B404" s="402"/>
      <c r="C404" s="401" t="s">
        <v>550</v>
      </c>
      <c r="D404" s="403"/>
      <c r="E404" s="403"/>
      <c r="F404" s="403"/>
      <c r="G404" s="403"/>
      <c r="H404" s="403"/>
      <c r="I404" s="403"/>
      <c r="J404" s="403"/>
      <c r="K404" s="403"/>
      <c r="L404" s="403"/>
      <c r="M404" s="403"/>
      <c r="N404" s="403"/>
      <c r="O404" s="402"/>
      <c r="P404" s="404" t="s">
        <v>2352</v>
      </c>
      <c r="Q404" s="405"/>
      <c r="R404" s="427">
        <v>89.87</v>
      </c>
      <c r="S404" s="428"/>
      <c r="T404" s="429"/>
      <c r="U404" s="406">
        <v>8.2899999999999991</v>
      </c>
      <c r="V404" s="407"/>
      <c r="W404" s="408"/>
      <c r="X404" s="178">
        <v>98.16</v>
      </c>
      <c r="Y404" s="175" t="str">
        <f t="shared" si="6"/>
        <v>070589</v>
      </c>
    </row>
    <row r="405" spans="1:25" ht="9.6" customHeight="1" x14ac:dyDescent="0.2">
      <c r="A405" s="401" t="s">
        <v>2502</v>
      </c>
      <c r="B405" s="402"/>
      <c r="C405" s="401" t="s">
        <v>551</v>
      </c>
      <c r="D405" s="403"/>
      <c r="E405" s="403"/>
      <c r="F405" s="403"/>
      <c r="G405" s="403"/>
      <c r="H405" s="403"/>
      <c r="I405" s="403"/>
      <c r="J405" s="403"/>
      <c r="K405" s="403"/>
      <c r="L405" s="403"/>
      <c r="M405" s="403"/>
      <c r="N405" s="403"/>
      <c r="O405" s="402"/>
      <c r="P405" s="404" t="s">
        <v>2352</v>
      </c>
      <c r="Q405" s="405"/>
      <c r="R405" s="430">
        <v>112.75</v>
      </c>
      <c r="S405" s="431"/>
      <c r="T405" s="432"/>
      <c r="U405" s="406">
        <v>8.7799999999999994</v>
      </c>
      <c r="V405" s="407"/>
      <c r="W405" s="408"/>
      <c r="X405" s="179">
        <v>121.53</v>
      </c>
      <c r="Y405" s="175" t="str">
        <f t="shared" si="6"/>
        <v>070590</v>
      </c>
    </row>
    <row r="406" spans="1:25" ht="9.6" customHeight="1" x14ac:dyDescent="0.2">
      <c r="A406" s="401" t="s">
        <v>2503</v>
      </c>
      <c r="B406" s="402"/>
      <c r="C406" s="401" t="s">
        <v>552</v>
      </c>
      <c r="D406" s="403"/>
      <c r="E406" s="403"/>
      <c r="F406" s="403"/>
      <c r="G406" s="403"/>
      <c r="H406" s="403"/>
      <c r="I406" s="403"/>
      <c r="J406" s="403"/>
      <c r="K406" s="403"/>
      <c r="L406" s="403"/>
      <c r="M406" s="403"/>
      <c r="N406" s="403"/>
      <c r="O406" s="402"/>
      <c r="P406" s="404" t="s">
        <v>2352</v>
      </c>
      <c r="Q406" s="405"/>
      <c r="R406" s="430">
        <v>148.80000000000001</v>
      </c>
      <c r="S406" s="431"/>
      <c r="T406" s="432"/>
      <c r="U406" s="427">
        <v>11.22</v>
      </c>
      <c r="V406" s="428"/>
      <c r="W406" s="429"/>
      <c r="X406" s="179">
        <v>160.02000000000001</v>
      </c>
      <c r="Y406" s="175" t="str">
        <f t="shared" si="6"/>
        <v>070591</v>
      </c>
    </row>
    <row r="407" spans="1:25" ht="9.6" customHeight="1" x14ac:dyDescent="0.2">
      <c r="A407" s="401" t="s">
        <v>2504</v>
      </c>
      <c r="B407" s="402"/>
      <c r="C407" s="401" t="s">
        <v>553</v>
      </c>
      <c r="D407" s="403"/>
      <c r="E407" s="403"/>
      <c r="F407" s="403"/>
      <c r="G407" s="403"/>
      <c r="H407" s="403"/>
      <c r="I407" s="403"/>
      <c r="J407" s="403"/>
      <c r="K407" s="403"/>
      <c r="L407" s="403"/>
      <c r="M407" s="403"/>
      <c r="N407" s="403"/>
      <c r="O407" s="402"/>
      <c r="P407" s="404" t="s">
        <v>2352</v>
      </c>
      <c r="Q407" s="405"/>
      <c r="R407" s="430">
        <v>176.85</v>
      </c>
      <c r="S407" s="431"/>
      <c r="T407" s="432"/>
      <c r="U407" s="427">
        <v>13.91</v>
      </c>
      <c r="V407" s="428"/>
      <c r="W407" s="429"/>
      <c r="X407" s="179">
        <v>190.76</v>
      </c>
      <c r="Y407" s="175" t="str">
        <f t="shared" si="6"/>
        <v>070592</v>
      </c>
    </row>
    <row r="408" spans="1:25" ht="9.6" customHeight="1" x14ac:dyDescent="0.2">
      <c r="A408" s="401" t="s">
        <v>2505</v>
      </c>
      <c r="B408" s="402"/>
      <c r="C408" s="401" t="s">
        <v>554</v>
      </c>
      <c r="D408" s="403"/>
      <c r="E408" s="403"/>
      <c r="F408" s="403"/>
      <c r="G408" s="403"/>
      <c r="H408" s="403"/>
      <c r="I408" s="403"/>
      <c r="J408" s="403"/>
      <c r="K408" s="403"/>
      <c r="L408" s="403"/>
      <c r="M408" s="403"/>
      <c r="N408" s="403"/>
      <c r="O408" s="402"/>
      <c r="P408" s="404" t="s">
        <v>2352</v>
      </c>
      <c r="Q408" s="405"/>
      <c r="R408" s="430">
        <v>215.32</v>
      </c>
      <c r="S408" s="431"/>
      <c r="T408" s="432"/>
      <c r="U408" s="427">
        <v>15.86</v>
      </c>
      <c r="V408" s="428"/>
      <c r="W408" s="429"/>
      <c r="X408" s="179">
        <v>231.18</v>
      </c>
      <c r="Y408" s="175" t="str">
        <f t="shared" si="6"/>
        <v>070593</v>
      </c>
    </row>
    <row r="409" spans="1:25" ht="9.6" customHeight="1" x14ac:dyDescent="0.2">
      <c r="A409" s="401" t="s">
        <v>2506</v>
      </c>
      <c r="B409" s="402"/>
      <c r="C409" s="401" t="s">
        <v>555</v>
      </c>
      <c r="D409" s="403"/>
      <c r="E409" s="403"/>
      <c r="F409" s="403"/>
      <c r="G409" s="403"/>
      <c r="H409" s="403"/>
      <c r="I409" s="403"/>
      <c r="J409" s="403"/>
      <c r="K409" s="403"/>
      <c r="L409" s="403"/>
      <c r="M409" s="403"/>
      <c r="N409" s="403"/>
      <c r="O409" s="402"/>
      <c r="P409" s="404" t="s">
        <v>2352</v>
      </c>
      <c r="Q409" s="405"/>
      <c r="R409" s="430">
        <v>258.19</v>
      </c>
      <c r="S409" s="431"/>
      <c r="T409" s="432"/>
      <c r="U409" s="427">
        <v>24.06</v>
      </c>
      <c r="V409" s="428"/>
      <c r="W409" s="429"/>
      <c r="X409" s="179">
        <v>282.25</v>
      </c>
      <c r="Y409" s="175" t="str">
        <f t="shared" si="6"/>
        <v>070594</v>
      </c>
    </row>
    <row r="410" spans="1:25" ht="9.6" customHeight="1" x14ac:dyDescent="0.2">
      <c r="A410" s="401" t="s">
        <v>2507</v>
      </c>
      <c r="B410" s="402"/>
      <c r="C410" s="401" t="s">
        <v>556</v>
      </c>
      <c r="D410" s="403"/>
      <c r="E410" s="403"/>
      <c r="F410" s="403"/>
      <c r="G410" s="403"/>
      <c r="H410" s="403"/>
      <c r="I410" s="403"/>
      <c r="J410" s="403"/>
      <c r="K410" s="403"/>
      <c r="L410" s="403"/>
      <c r="M410" s="403"/>
      <c r="N410" s="403"/>
      <c r="O410" s="402"/>
      <c r="P410" s="404" t="s">
        <v>2352</v>
      </c>
      <c r="Q410" s="405"/>
      <c r="R410" s="406">
        <v>1.1200000000000001</v>
      </c>
      <c r="S410" s="407"/>
      <c r="T410" s="408"/>
      <c r="U410" s="406">
        <v>2.4300000000000002</v>
      </c>
      <c r="V410" s="407"/>
      <c r="W410" s="408"/>
      <c r="X410" s="177">
        <v>3.55</v>
      </c>
      <c r="Y410" s="175" t="str">
        <f t="shared" si="6"/>
        <v>070601</v>
      </c>
    </row>
    <row r="411" spans="1:25" ht="9.6" customHeight="1" x14ac:dyDescent="0.2">
      <c r="A411" s="401" t="s">
        <v>2508</v>
      </c>
      <c r="B411" s="402"/>
      <c r="C411" s="401" t="s">
        <v>557</v>
      </c>
      <c r="D411" s="403"/>
      <c r="E411" s="403"/>
      <c r="F411" s="403"/>
      <c r="G411" s="403"/>
      <c r="H411" s="403"/>
      <c r="I411" s="403"/>
      <c r="J411" s="403"/>
      <c r="K411" s="403"/>
      <c r="L411" s="403"/>
      <c r="M411" s="403"/>
      <c r="N411" s="403"/>
      <c r="O411" s="402"/>
      <c r="P411" s="404" t="s">
        <v>2352</v>
      </c>
      <c r="Q411" s="405"/>
      <c r="R411" s="406">
        <v>1.42</v>
      </c>
      <c r="S411" s="407"/>
      <c r="T411" s="408"/>
      <c r="U411" s="406">
        <v>2.68</v>
      </c>
      <c r="V411" s="407"/>
      <c r="W411" s="408"/>
      <c r="X411" s="177">
        <v>4.0999999999999996</v>
      </c>
      <c r="Y411" s="175" t="str">
        <f t="shared" si="6"/>
        <v>070602</v>
      </c>
    </row>
    <row r="412" spans="1:25" ht="9.6" customHeight="1" x14ac:dyDescent="0.2">
      <c r="A412" s="401" t="s">
        <v>2509</v>
      </c>
      <c r="B412" s="402"/>
      <c r="C412" s="401" t="s">
        <v>558</v>
      </c>
      <c r="D412" s="403"/>
      <c r="E412" s="403"/>
      <c r="F412" s="403"/>
      <c r="G412" s="403"/>
      <c r="H412" s="403"/>
      <c r="I412" s="403"/>
      <c r="J412" s="403"/>
      <c r="K412" s="403"/>
      <c r="L412" s="403"/>
      <c r="M412" s="403"/>
      <c r="N412" s="403"/>
      <c r="O412" s="402"/>
      <c r="P412" s="404" t="s">
        <v>2352</v>
      </c>
      <c r="Q412" s="405"/>
      <c r="R412" s="406">
        <v>2.02</v>
      </c>
      <c r="S412" s="407"/>
      <c r="T412" s="408"/>
      <c r="U412" s="406">
        <v>2.92</v>
      </c>
      <c r="V412" s="407"/>
      <c r="W412" s="408"/>
      <c r="X412" s="177">
        <v>4.9400000000000004</v>
      </c>
      <c r="Y412" s="175" t="str">
        <f t="shared" si="6"/>
        <v>070603</v>
      </c>
    </row>
    <row r="413" spans="1:25" ht="9.6" customHeight="1" x14ac:dyDescent="0.2">
      <c r="A413" s="401" t="s">
        <v>2510</v>
      </c>
      <c r="B413" s="402"/>
      <c r="C413" s="401" t="s">
        <v>559</v>
      </c>
      <c r="D413" s="403"/>
      <c r="E413" s="403"/>
      <c r="F413" s="403"/>
      <c r="G413" s="403"/>
      <c r="H413" s="403"/>
      <c r="I413" s="403"/>
      <c r="J413" s="403"/>
      <c r="K413" s="403"/>
      <c r="L413" s="403"/>
      <c r="M413" s="403"/>
      <c r="N413" s="403"/>
      <c r="O413" s="402"/>
      <c r="P413" s="404" t="s">
        <v>2352</v>
      </c>
      <c r="Q413" s="405"/>
      <c r="R413" s="406">
        <v>3.4</v>
      </c>
      <c r="S413" s="407"/>
      <c r="T413" s="408"/>
      <c r="U413" s="406">
        <v>2.68</v>
      </c>
      <c r="V413" s="407"/>
      <c r="W413" s="408"/>
      <c r="X413" s="177">
        <v>6.08</v>
      </c>
      <c r="Y413" s="175" t="str">
        <f t="shared" si="6"/>
        <v>070607</v>
      </c>
    </row>
    <row r="414" spans="1:25" ht="9.6" customHeight="1" x14ac:dyDescent="0.2">
      <c r="A414" s="401" t="s">
        <v>2511</v>
      </c>
      <c r="B414" s="402"/>
      <c r="C414" s="401" t="s">
        <v>560</v>
      </c>
      <c r="D414" s="403"/>
      <c r="E414" s="403"/>
      <c r="F414" s="403"/>
      <c r="G414" s="403"/>
      <c r="H414" s="403"/>
      <c r="I414" s="403"/>
      <c r="J414" s="403"/>
      <c r="K414" s="403"/>
      <c r="L414" s="403"/>
      <c r="M414" s="403"/>
      <c r="N414" s="403"/>
      <c r="O414" s="402"/>
      <c r="P414" s="404" t="s">
        <v>2352</v>
      </c>
      <c r="Q414" s="405"/>
      <c r="R414" s="406">
        <v>4.7</v>
      </c>
      <c r="S414" s="407"/>
      <c r="T414" s="408"/>
      <c r="U414" s="406">
        <v>2.92</v>
      </c>
      <c r="V414" s="407"/>
      <c r="W414" s="408"/>
      <c r="X414" s="177">
        <v>7.62</v>
      </c>
      <c r="Y414" s="175" t="str">
        <f t="shared" si="6"/>
        <v>070608</v>
      </c>
    </row>
    <row r="415" spans="1:25" ht="9.6" customHeight="1" x14ac:dyDescent="0.2">
      <c r="A415" s="401" t="s">
        <v>2512</v>
      </c>
      <c r="B415" s="402"/>
      <c r="C415" s="401" t="s">
        <v>561</v>
      </c>
      <c r="D415" s="403"/>
      <c r="E415" s="403"/>
      <c r="F415" s="403"/>
      <c r="G415" s="403"/>
      <c r="H415" s="403"/>
      <c r="I415" s="403"/>
      <c r="J415" s="403"/>
      <c r="K415" s="403"/>
      <c r="L415" s="403"/>
      <c r="M415" s="403"/>
      <c r="N415" s="403"/>
      <c r="O415" s="402"/>
      <c r="P415" s="404" t="s">
        <v>2352</v>
      </c>
      <c r="Q415" s="405"/>
      <c r="R415" s="406">
        <v>7.98</v>
      </c>
      <c r="S415" s="407"/>
      <c r="T415" s="408"/>
      <c r="U415" s="406">
        <v>4.1399999999999997</v>
      </c>
      <c r="V415" s="407"/>
      <c r="W415" s="408"/>
      <c r="X415" s="178">
        <v>12.12</v>
      </c>
      <c r="Y415" s="175" t="str">
        <f t="shared" si="6"/>
        <v>070610</v>
      </c>
    </row>
    <row r="416" spans="1:25" ht="9.6" customHeight="1" x14ac:dyDescent="0.2">
      <c r="A416" s="401" t="s">
        <v>2513</v>
      </c>
      <c r="B416" s="402"/>
      <c r="C416" s="401" t="s">
        <v>562</v>
      </c>
      <c r="D416" s="403"/>
      <c r="E416" s="403"/>
      <c r="F416" s="403"/>
      <c r="G416" s="403"/>
      <c r="H416" s="403"/>
      <c r="I416" s="403"/>
      <c r="J416" s="403"/>
      <c r="K416" s="403"/>
      <c r="L416" s="403"/>
      <c r="M416" s="403"/>
      <c r="N416" s="403"/>
      <c r="O416" s="402"/>
      <c r="P416" s="404" t="s">
        <v>2352</v>
      </c>
      <c r="Q416" s="405"/>
      <c r="R416" s="427">
        <v>17.170000000000002</v>
      </c>
      <c r="S416" s="428"/>
      <c r="T416" s="429"/>
      <c r="U416" s="406">
        <v>5.1100000000000003</v>
      </c>
      <c r="V416" s="407"/>
      <c r="W416" s="408"/>
      <c r="X416" s="178">
        <v>22.28</v>
      </c>
      <c r="Y416" s="175" t="str">
        <f t="shared" si="6"/>
        <v>070611</v>
      </c>
    </row>
    <row r="417" spans="1:25" ht="9.6" customHeight="1" x14ac:dyDescent="0.2">
      <c r="A417" s="401" t="s">
        <v>2514</v>
      </c>
      <c r="B417" s="402"/>
      <c r="C417" s="401" t="s">
        <v>563</v>
      </c>
      <c r="D417" s="403"/>
      <c r="E417" s="403"/>
      <c r="F417" s="403"/>
      <c r="G417" s="403"/>
      <c r="H417" s="403"/>
      <c r="I417" s="403"/>
      <c r="J417" s="403"/>
      <c r="K417" s="403"/>
      <c r="L417" s="403"/>
      <c r="M417" s="403"/>
      <c r="N417" s="403"/>
      <c r="O417" s="402"/>
      <c r="P417" s="404" t="s">
        <v>2352</v>
      </c>
      <c r="Q417" s="405"/>
      <c r="R417" s="427">
        <v>22.5</v>
      </c>
      <c r="S417" s="428"/>
      <c r="T417" s="429"/>
      <c r="U417" s="406">
        <v>7.56</v>
      </c>
      <c r="V417" s="407"/>
      <c r="W417" s="408"/>
      <c r="X417" s="178">
        <v>30.06</v>
      </c>
      <c r="Y417" s="175" t="str">
        <f t="shared" si="6"/>
        <v>070612</v>
      </c>
    </row>
    <row r="418" spans="1:25" ht="9.6" customHeight="1" x14ac:dyDescent="0.2">
      <c r="A418" s="401" t="s">
        <v>2515</v>
      </c>
      <c r="B418" s="402"/>
      <c r="C418" s="401" t="s">
        <v>564</v>
      </c>
      <c r="D418" s="403"/>
      <c r="E418" s="403"/>
      <c r="F418" s="403"/>
      <c r="G418" s="403"/>
      <c r="H418" s="403"/>
      <c r="I418" s="403"/>
      <c r="J418" s="403"/>
      <c r="K418" s="403"/>
      <c r="L418" s="403"/>
      <c r="M418" s="403"/>
      <c r="N418" s="403"/>
      <c r="O418" s="402"/>
      <c r="P418" s="404" t="s">
        <v>2352</v>
      </c>
      <c r="Q418" s="405"/>
      <c r="R418" s="427">
        <v>45.73</v>
      </c>
      <c r="S418" s="428"/>
      <c r="T418" s="429"/>
      <c r="U418" s="406">
        <v>8.2899999999999991</v>
      </c>
      <c r="V418" s="407"/>
      <c r="W418" s="408"/>
      <c r="X418" s="178">
        <v>54.02</v>
      </c>
      <c r="Y418" s="175" t="str">
        <f t="shared" si="6"/>
        <v>070613</v>
      </c>
    </row>
    <row r="419" spans="1:25" ht="9.6" customHeight="1" x14ac:dyDescent="0.2">
      <c r="A419" s="401" t="s">
        <v>2516</v>
      </c>
      <c r="B419" s="402"/>
      <c r="C419" s="401" t="s">
        <v>565</v>
      </c>
      <c r="D419" s="403"/>
      <c r="E419" s="403"/>
      <c r="F419" s="403"/>
      <c r="G419" s="403"/>
      <c r="H419" s="403"/>
      <c r="I419" s="403"/>
      <c r="J419" s="403"/>
      <c r="K419" s="403"/>
      <c r="L419" s="403"/>
      <c r="M419" s="403"/>
      <c r="N419" s="403"/>
      <c r="O419" s="402"/>
      <c r="P419" s="404" t="s">
        <v>2352</v>
      </c>
      <c r="Q419" s="405"/>
      <c r="R419" s="427">
        <v>10.88</v>
      </c>
      <c r="S419" s="428"/>
      <c r="T419" s="429"/>
      <c r="U419" s="406">
        <v>4.1399999999999997</v>
      </c>
      <c r="V419" s="407"/>
      <c r="W419" s="408"/>
      <c r="X419" s="178">
        <v>15.02</v>
      </c>
      <c r="Y419" s="175" t="str">
        <f t="shared" si="6"/>
        <v>070620</v>
      </c>
    </row>
    <row r="420" spans="1:25" ht="9.6" customHeight="1" x14ac:dyDescent="0.2">
      <c r="A420" s="401" t="s">
        <v>2517</v>
      </c>
      <c r="B420" s="402"/>
      <c r="C420" s="401" t="s">
        <v>566</v>
      </c>
      <c r="D420" s="403"/>
      <c r="E420" s="403"/>
      <c r="F420" s="403"/>
      <c r="G420" s="403"/>
      <c r="H420" s="403"/>
      <c r="I420" s="403"/>
      <c r="J420" s="403"/>
      <c r="K420" s="403"/>
      <c r="L420" s="403"/>
      <c r="M420" s="403"/>
      <c r="N420" s="403"/>
      <c r="O420" s="402"/>
      <c r="P420" s="404" t="s">
        <v>2352</v>
      </c>
      <c r="Q420" s="405"/>
      <c r="R420" s="427">
        <v>19.850000000000001</v>
      </c>
      <c r="S420" s="428"/>
      <c r="T420" s="429"/>
      <c r="U420" s="406">
        <v>5.1100000000000003</v>
      </c>
      <c r="V420" s="407"/>
      <c r="W420" s="408"/>
      <c r="X420" s="178">
        <v>24.96</v>
      </c>
      <c r="Y420" s="175" t="str">
        <f t="shared" si="6"/>
        <v>070621</v>
      </c>
    </row>
    <row r="421" spans="1:25" ht="9.6" customHeight="1" x14ac:dyDescent="0.2">
      <c r="A421" s="401" t="s">
        <v>2518</v>
      </c>
      <c r="B421" s="402"/>
      <c r="C421" s="401" t="s">
        <v>567</v>
      </c>
      <c r="D421" s="403"/>
      <c r="E421" s="403"/>
      <c r="F421" s="403"/>
      <c r="G421" s="403"/>
      <c r="H421" s="403"/>
      <c r="I421" s="403"/>
      <c r="J421" s="403"/>
      <c r="K421" s="403"/>
      <c r="L421" s="403"/>
      <c r="M421" s="403"/>
      <c r="N421" s="403"/>
      <c r="O421" s="402"/>
      <c r="P421" s="404" t="s">
        <v>2352</v>
      </c>
      <c r="Q421" s="405"/>
      <c r="R421" s="427">
        <v>28.24</v>
      </c>
      <c r="S421" s="428"/>
      <c r="T421" s="429"/>
      <c r="U421" s="406">
        <v>7.56</v>
      </c>
      <c r="V421" s="407"/>
      <c r="W421" s="408"/>
      <c r="X421" s="178">
        <v>35.799999999999997</v>
      </c>
      <c r="Y421" s="175" t="str">
        <f t="shared" si="6"/>
        <v>070622</v>
      </c>
    </row>
    <row r="422" spans="1:25" ht="9.6" customHeight="1" x14ac:dyDescent="0.2">
      <c r="A422" s="401" t="s">
        <v>2519</v>
      </c>
      <c r="B422" s="402"/>
      <c r="C422" s="401" t="s">
        <v>568</v>
      </c>
      <c r="D422" s="403"/>
      <c r="E422" s="403"/>
      <c r="F422" s="403"/>
      <c r="G422" s="403"/>
      <c r="H422" s="403"/>
      <c r="I422" s="403"/>
      <c r="J422" s="403"/>
      <c r="K422" s="403"/>
      <c r="L422" s="403"/>
      <c r="M422" s="403"/>
      <c r="N422" s="403"/>
      <c r="O422" s="402"/>
      <c r="P422" s="404" t="s">
        <v>2352</v>
      </c>
      <c r="Q422" s="405"/>
      <c r="R422" s="406">
        <v>3.48</v>
      </c>
      <c r="S422" s="407"/>
      <c r="T422" s="408"/>
      <c r="U422" s="406">
        <v>3.17</v>
      </c>
      <c r="V422" s="407"/>
      <c r="W422" s="408"/>
      <c r="X422" s="177">
        <v>6.65</v>
      </c>
      <c r="Y422" s="175" t="str">
        <f t="shared" si="6"/>
        <v>070626</v>
      </c>
    </row>
    <row r="423" spans="1:25" ht="9.6" customHeight="1" x14ac:dyDescent="0.2">
      <c r="A423" s="401" t="s">
        <v>2520</v>
      </c>
      <c r="B423" s="402"/>
      <c r="C423" s="401" t="s">
        <v>569</v>
      </c>
      <c r="D423" s="403"/>
      <c r="E423" s="403"/>
      <c r="F423" s="403"/>
      <c r="G423" s="403"/>
      <c r="H423" s="403"/>
      <c r="I423" s="403"/>
      <c r="J423" s="403"/>
      <c r="K423" s="403"/>
      <c r="L423" s="403"/>
      <c r="M423" s="403"/>
      <c r="N423" s="403"/>
      <c r="O423" s="402"/>
      <c r="P423" s="404" t="s">
        <v>2001</v>
      </c>
      <c r="Q423" s="405"/>
      <c r="R423" s="427">
        <v>39.47</v>
      </c>
      <c r="S423" s="428"/>
      <c r="T423" s="429"/>
      <c r="U423" s="427">
        <v>37.590000000000003</v>
      </c>
      <c r="V423" s="428"/>
      <c r="W423" s="429"/>
      <c r="X423" s="178">
        <v>77.06</v>
      </c>
      <c r="Y423" s="175" t="str">
        <f t="shared" si="6"/>
        <v>070630</v>
      </c>
    </row>
    <row r="424" spans="1:25" ht="9.6" customHeight="1" x14ac:dyDescent="0.2">
      <c r="A424" s="401" t="s">
        <v>2521</v>
      </c>
      <c r="B424" s="402"/>
      <c r="C424" s="401" t="s">
        <v>570</v>
      </c>
      <c r="D424" s="403"/>
      <c r="E424" s="403"/>
      <c r="F424" s="403"/>
      <c r="G424" s="403"/>
      <c r="H424" s="403"/>
      <c r="I424" s="403"/>
      <c r="J424" s="403"/>
      <c r="K424" s="403"/>
      <c r="L424" s="403"/>
      <c r="M424" s="403"/>
      <c r="N424" s="403"/>
      <c r="O424" s="402"/>
      <c r="P424" s="404" t="s">
        <v>2001</v>
      </c>
      <c r="Q424" s="405"/>
      <c r="R424" s="406">
        <v>2.66</v>
      </c>
      <c r="S424" s="407"/>
      <c r="T424" s="408"/>
      <c r="U424" s="406">
        <v>3.9</v>
      </c>
      <c r="V424" s="407"/>
      <c r="W424" s="408"/>
      <c r="X424" s="177">
        <v>6.56</v>
      </c>
      <c r="Y424" s="175" t="str">
        <f t="shared" si="6"/>
        <v>070631</v>
      </c>
    </row>
    <row r="425" spans="1:25" ht="19.350000000000001" customHeight="1" x14ac:dyDescent="0.2">
      <c r="A425" s="401" t="s">
        <v>2522</v>
      </c>
      <c r="B425" s="402"/>
      <c r="C425" s="401" t="s">
        <v>2523</v>
      </c>
      <c r="D425" s="403"/>
      <c r="E425" s="403"/>
      <c r="F425" s="403"/>
      <c r="G425" s="403"/>
      <c r="H425" s="403"/>
      <c r="I425" s="403"/>
      <c r="J425" s="403"/>
      <c r="K425" s="403"/>
      <c r="L425" s="403"/>
      <c r="M425" s="403"/>
      <c r="N425" s="403"/>
      <c r="O425" s="402"/>
      <c r="P425" s="404" t="s">
        <v>2021</v>
      </c>
      <c r="Q425" s="405"/>
      <c r="R425" s="406">
        <v>0</v>
      </c>
      <c r="S425" s="407"/>
      <c r="T425" s="408"/>
      <c r="U425" s="427">
        <v>66.760000000000005</v>
      </c>
      <c r="V425" s="428"/>
      <c r="W425" s="429"/>
      <c r="X425" s="178">
        <v>66.760000000000005</v>
      </c>
      <c r="Y425" s="175" t="str">
        <f t="shared" si="6"/>
        <v>070633</v>
      </c>
    </row>
    <row r="426" spans="1:25" ht="9.6" customHeight="1" x14ac:dyDescent="0.2">
      <c r="A426" s="401" t="s">
        <v>2524</v>
      </c>
      <c r="B426" s="402"/>
      <c r="C426" s="401" t="s">
        <v>2525</v>
      </c>
      <c r="D426" s="403"/>
      <c r="E426" s="403"/>
      <c r="F426" s="403"/>
      <c r="G426" s="403"/>
      <c r="H426" s="403"/>
      <c r="I426" s="403"/>
      <c r="J426" s="403"/>
      <c r="K426" s="403"/>
      <c r="L426" s="403"/>
      <c r="M426" s="403"/>
      <c r="N426" s="403"/>
      <c r="O426" s="402"/>
      <c r="P426" s="404" t="s">
        <v>1965</v>
      </c>
      <c r="Q426" s="405"/>
      <c r="R426" s="427">
        <v>69.84</v>
      </c>
      <c r="S426" s="428"/>
      <c r="T426" s="429"/>
      <c r="U426" s="427">
        <v>25.08</v>
      </c>
      <c r="V426" s="428"/>
      <c r="W426" s="429"/>
      <c r="X426" s="178">
        <v>94.92</v>
      </c>
      <c r="Y426" s="175" t="str">
        <f t="shared" si="6"/>
        <v>070634</v>
      </c>
    </row>
    <row r="427" spans="1:25" ht="19.350000000000001" customHeight="1" x14ac:dyDescent="0.2">
      <c r="A427" s="401" t="s">
        <v>2526</v>
      </c>
      <c r="B427" s="402"/>
      <c r="C427" s="401" t="s">
        <v>2527</v>
      </c>
      <c r="D427" s="403"/>
      <c r="E427" s="403"/>
      <c r="F427" s="403"/>
      <c r="G427" s="403"/>
      <c r="H427" s="403"/>
      <c r="I427" s="403"/>
      <c r="J427" s="403"/>
      <c r="K427" s="403"/>
      <c r="L427" s="403"/>
      <c r="M427" s="403"/>
      <c r="N427" s="403"/>
      <c r="O427" s="402"/>
      <c r="P427" s="404" t="s">
        <v>1965</v>
      </c>
      <c r="Q427" s="405"/>
      <c r="R427" s="427">
        <v>73.56</v>
      </c>
      <c r="S427" s="428"/>
      <c r="T427" s="429"/>
      <c r="U427" s="430">
        <v>114.17</v>
      </c>
      <c r="V427" s="431"/>
      <c r="W427" s="432"/>
      <c r="X427" s="179">
        <v>187.73</v>
      </c>
      <c r="Y427" s="175" t="str">
        <f t="shared" si="6"/>
        <v>070635</v>
      </c>
    </row>
    <row r="428" spans="1:25" ht="19.350000000000001" customHeight="1" x14ac:dyDescent="0.2">
      <c r="A428" s="401" t="s">
        <v>2528</v>
      </c>
      <c r="B428" s="402"/>
      <c r="C428" s="401" t="s">
        <v>2529</v>
      </c>
      <c r="D428" s="403"/>
      <c r="E428" s="403"/>
      <c r="F428" s="403"/>
      <c r="G428" s="403"/>
      <c r="H428" s="403"/>
      <c r="I428" s="403"/>
      <c r="J428" s="403"/>
      <c r="K428" s="403"/>
      <c r="L428" s="403"/>
      <c r="M428" s="403"/>
      <c r="N428" s="403"/>
      <c r="O428" s="402"/>
      <c r="P428" s="404" t="s">
        <v>1965</v>
      </c>
      <c r="Q428" s="405"/>
      <c r="R428" s="430">
        <v>133.79</v>
      </c>
      <c r="S428" s="431"/>
      <c r="T428" s="432"/>
      <c r="U428" s="430">
        <v>169.63</v>
      </c>
      <c r="V428" s="431"/>
      <c r="W428" s="432"/>
      <c r="X428" s="179">
        <v>303.42</v>
      </c>
      <c r="Y428" s="175" t="str">
        <f t="shared" si="6"/>
        <v>070636</v>
      </c>
    </row>
    <row r="429" spans="1:25" ht="9.6" customHeight="1" x14ac:dyDescent="0.2">
      <c r="A429" s="401" t="s">
        <v>2530</v>
      </c>
      <c r="B429" s="402"/>
      <c r="C429" s="401" t="s">
        <v>571</v>
      </c>
      <c r="D429" s="403"/>
      <c r="E429" s="403"/>
      <c r="F429" s="403"/>
      <c r="G429" s="403"/>
      <c r="H429" s="403"/>
      <c r="I429" s="403"/>
      <c r="J429" s="403"/>
      <c r="K429" s="403"/>
      <c r="L429" s="403"/>
      <c r="M429" s="403"/>
      <c r="N429" s="403"/>
      <c r="O429" s="402"/>
      <c r="P429" s="404" t="s">
        <v>2021</v>
      </c>
      <c r="Q429" s="405"/>
      <c r="R429" s="430">
        <v>249.4</v>
      </c>
      <c r="S429" s="431"/>
      <c r="T429" s="432"/>
      <c r="U429" s="427">
        <v>39.4</v>
      </c>
      <c r="V429" s="428"/>
      <c r="W429" s="429"/>
      <c r="X429" s="179">
        <v>288.8</v>
      </c>
      <c r="Y429" s="175" t="str">
        <f t="shared" si="6"/>
        <v>070637</v>
      </c>
    </row>
    <row r="430" spans="1:25" ht="9.6" customHeight="1" x14ac:dyDescent="0.2">
      <c r="A430" s="401" t="s">
        <v>2531</v>
      </c>
      <c r="B430" s="402"/>
      <c r="C430" s="401" t="s">
        <v>572</v>
      </c>
      <c r="D430" s="403"/>
      <c r="E430" s="403"/>
      <c r="F430" s="403"/>
      <c r="G430" s="403"/>
      <c r="H430" s="403"/>
      <c r="I430" s="403"/>
      <c r="J430" s="403"/>
      <c r="K430" s="403"/>
      <c r="L430" s="403"/>
      <c r="M430" s="403"/>
      <c r="N430" s="403"/>
      <c r="O430" s="402"/>
      <c r="P430" s="404" t="s">
        <v>2021</v>
      </c>
      <c r="Q430" s="405"/>
      <c r="R430" s="430">
        <v>446.49</v>
      </c>
      <c r="S430" s="431"/>
      <c r="T430" s="432"/>
      <c r="U430" s="430">
        <v>571.38</v>
      </c>
      <c r="V430" s="431"/>
      <c r="W430" s="432"/>
      <c r="X430" s="180">
        <v>1017.87</v>
      </c>
      <c r="Y430" s="175" t="str">
        <f t="shared" si="6"/>
        <v>070638</v>
      </c>
    </row>
    <row r="431" spans="1:25" ht="9.6" customHeight="1" x14ac:dyDescent="0.2">
      <c r="A431" s="401" t="s">
        <v>2532</v>
      </c>
      <c r="B431" s="402"/>
      <c r="C431" s="401" t="s">
        <v>573</v>
      </c>
      <c r="D431" s="403"/>
      <c r="E431" s="403"/>
      <c r="F431" s="403"/>
      <c r="G431" s="403"/>
      <c r="H431" s="403"/>
      <c r="I431" s="403"/>
      <c r="J431" s="403"/>
      <c r="K431" s="403"/>
      <c r="L431" s="403"/>
      <c r="M431" s="403"/>
      <c r="N431" s="403"/>
      <c r="O431" s="402"/>
      <c r="P431" s="404" t="s">
        <v>2001</v>
      </c>
      <c r="Q431" s="405"/>
      <c r="R431" s="427">
        <v>19.45</v>
      </c>
      <c r="S431" s="428"/>
      <c r="T431" s="429"/>
      <c r="U431" s="427">
        <v>34.18</v>
      </c>
      <c r="V431" s="428"/>
      <c r="W431" s="429"/>
      <c r="X431" s="178">
        <v>53.63</v>
      </c>
      <c r="Y431" s="175" t="str">
        <f t="shared" si="6"/>
        <v>070645</v>
      </c>
    </row>
    <row r="432" spans="1:25" ht="9.6" customHeight="1" x14ac:dyDescent="0.2">
      <c r="A432" s="401" t="s">
        <v>2533</v>
      </c>
      <c r="B432" s="402"/>
      <c r="C432" s="401" t="s">
        <v>574</v>
      </c>
      <c r="D432" s="403"/>
      <c r="E432" s="403"/>
      <c r="F432" s="403"/>
      <c r="G432" s="403"/>
      <c r="H432" s="403"/>
      <c r="I432" s="403"/>
      <c r="J432" s="403"/>
      <c r="K432" s="403"/>
      <c r="L432" s="403"/>
      <c r="M432" s="403"/>
      <c r="N432" s="403"/>
      <c r="O432" s="402"/>
      <c r="P432" s="404" t="s">
        <v>2001</v>
      </c>
      <c r="Q432" s="405"/>
      <c r="R432" s="427">
        <v>30.04</v>
      </c>
      <c r="S432" s="428"/>
      <c r="T432" s="429"/>
      <c r="U432" s="427">
        <v>61.03</v>
      </c>
      <c r="V432" s="428"/>
      <c r="W432" s="429"/>
      <c r="X432" s="178">
        <v>91.07</v>
      </c>
      <c r="Y432" s="175" t="str">
        <f t="shared" si="6"/>
        <v>070646</v>
      </c>
    </row>
    <row r="433" spans="1:25" ht="9.6" customHeight="1" x14ac:dyDescent="0.2">
      <c r="A433" s="401" t="s">
        <v>2534</v>
      </c>
      <c r="B433" s="402"/>
      <c r="C433" s="401" t="s">
        <v>575</v>
      </c>
      <c r="D433" s="403"/>
      <c r="E433" s="403"/>
      <c r="F433" s="403"/>
      <c r="G433" s="403"/>
      <c r="H433" s="403"/>
      <c r="I433" s="403"/>
      <c r="J433" s="403"/>
      <c r="K433" s="403"/>
      <c r="L433" s="403"/>
      <c r="M433" s="403"/>
      <c r="N433" s="403"/>
      <c r="O433" s="402"/>
      <c r="P433" s="404" t="s">
        <v>2001</v>
      </c>
      <c r="Q433" s="405"/>
      <c r="R433" s="427">
        <v>49.45</v>
      </c>
      <c r="S433" s="428"/>
      <c r="T433" s="429"/>
      <c r="U433" s="427">
        <v>73.239999999999995</v>
      </c>
      <c r="V433" s="428"/>
      <c r="W433" s="429"/>
      <c r="X433" s="179">
        <v>122.69</v>
      </c>
      <c r="Y433" s="175" t="str">
        <f t="shared" si="6"/>
        <v>070647</v>
      </c>
    </row>
    <row r="434" spans="1:25" ht="9.6" customHeight="1" x14ac:dyDescent="0.2">
      <c r="A434" s="401" t="s">
        <v>2535</v>
      </c>
      <c r="B434" s="402"/>
      <c r="C434" s="401" t="s">
        <v>2536</v>
      </c>
      <c r="D434" s="403"/>
      <c r="E434" s="403"/>
      <c r="F434" s="403"/>
      <c r="G434" s="403"/>
      <c r="H434" s="403"/>
      <c r="I434" s="403"/>
      <c r="J434" s="403"/>
      <c r="K434" s="403"/>
      <c r="L434" s="403"/>
      <c r="M434" s="403"/>
      <c r="N434" s="403"/>
      <c r="O434" s="402"/>
      <c r="P434" s="404" t="s">
        <v>2001</v>
      </c>
      <c r="Q434" s="405"/>
      <c r="R434" s="427">
        <v>74.739999999999995</v>
      </c>
      <c r="S434" s="428"/>
      <c r="T434" s="429"/>
      <c r="U434" s="427">
        <v>97.66</v>
      </c>
      <c r="V434" s="428"/>
      <c r="W434" s="429"/>
      <c r="X434" s="179">
        <v>172.4</v>
      </c>
      <c r="Y434" s="175" t="str">
        <f t="shared" si="6"/>
        <v>070648</v>
      </c>
    </row>
    <row r="435" spans="1:25" ht="9.6" customHeight="1" x14ac:dyDescent="0.2">
      <c r="A435" s="401" t="s">
        <v>2537</v>
      </c>
      <c r="B435" s="402"/>
      <c r="C435" s="401" t="s">
        <v>576</v>
      </c>
      <c r="D435" s="403"/>
      <c r="E435" s="403"/>
      <c r="F435" s="403"/>
      <c r="G435" s="403"/>
      <c r="H435" s="403"/>
      <c r="I435" s="403"/>
      <c r="J435" s="403"/>
      <c r="K435" s="403"/>
      <c r="L435" s="403"/>
      <c r="M435" s="403"/>
      <c r="N435" s="403"/>
      <c r="O435" s="402"/>
      <c r="P435" s="404" t="s">
        <v>2001</v>
      </c>
      <c r="Q435" s="405"/>
      <c r="R435" s="430">
        <v>164.99</v>
      </c>
      <c r="S435" s="431"/>
      <c r="T435" s="432"/>
      <c r="U435" s="427">
        <v>97.66</v>
      </c>
      <c r="V435" s="428"/>
      <c r="W435" s="429"/>
      <c r="X435" s="179">
        <v>262.64999999999998</v>
      </c>
      <c r="Y435" s="175" t="str">
        <f t="shared" si="6"/>
        <v>070649</v>
      </c>
    </row>
    <row r="436" spans="1:25" ht="9.6" customHeight="1" x14ac:dyDescent="0.2">
      <c r="A436" s="401" t="s">
        <v>2538</v>
      </c>
      <c r="B436" s="402"/>
      <c r="C436" s="401" t="s">
        <v>577</v>
      </c>
      <c r="D436" s="403"/>
      <c r="E436" s="403"/>
      <c r="F436" s="403"/>
      <c r="G436" s="403"/>
      <c r="H436" s="403"/>
      <c r="I436" s="403"/>
      <c r="J436" s="403"/>
      <c r="K436" s="403"/>
      <c r="L436" s="403"/>
      <c r="M436" s="403"/>
      <c r="N436" s="403"/>
      <c r="O436" s="402"/>
      <c r="P436" s="404" t="s">
        <v>2001</v>
      </c>
      <c r="Q436" s="405"/>
      <c r="R436" s="430">
        <v>155.94999999999999</v>
      </c>
      <c r="S436" s="431"/>
      <c r="T436" s="432"/>
      <c r="U436" s="427">
        <v>97.66</v>
      </c>
      <c r="V436" s="428"/>
      <c r="W436" s="429"/>
      <c r="X436" s="179">
        <v>253.61</v>
      </c>
      <c r="Y436" s="175" t="str">
        <f t="shared" si="6"/>
        <v>070670</v>
      </c>
    </row>
    <row r="437" spans="1:25" ht="9.6" customHeight="1" x14ac:dyDescent="0.2">
      <c r="A437" s="401" t="s">
        <v>2539</v>
      </c>
      <c r="B437" s="402"/>
      <c r="C437" s="401" t="s">
        <v>578</v>
      </c>
      <c r="D437" s="403"/>
      <c r="E437" s="403"/>
      <c r="F437" s="403"/>
      <c r="G437" s="403"/>
      <c r="H437" s="403"/>
      <c r="I437" s="403"/>
      <c r="J437" s="403"/>
      <c r="K437" s="403"/>
      <c r="L437" s="403"/>
      <c r="M437" s="403"/>
      <c r="N437" s="403"/>
      <c r="O437" s="402"/>
      <c r="P437" s="404" t="s">
        <v>2001</v>
      </c>
      <c r="Q437" s="405"/>
      <c r="R437" s="430">
        <v>246.41</v>
      </c>
      <c r="S437" s="431"/>
      <c r="T437" s="432"/>
      <c r="U437" s="427">
        <v>97.66</v>
      </c>
      <c r="V437" s="428"/>
      <c r="W437" s="429"/>
      <c r="X437" s="179">
        <v>344.07</v>
      </c>
      <c r="Y437" s="175" t="str">
        <f t="shared" si="6"/>
        <v>070671</v>
      </c>
    </row>
    <row r="438" spans="1:25" ht="9.6" customHeight="1" x14ac:dyDescent="0.2">
      <c r="A438" s="401" t="s">
        <v>2540</v>
      </c>
      <c r="B438" s="402"/>
      <c r="C438" s="401" t="s">
        <v>2541</v>
      </c>
      <c r="D438" s="403"/>
      <c r="E438" s="403"/>
      <c r="F438" s="403"/>
      <c r="G438" s="403"/>
      <c r="H438" s="403"/>
      <c r="I438" s="403"/>
      <c r="J438" s="403"/>
      <c r="K438" s="403"/>
      <c r="L438" s="403"/>
      <c r="M438" s="403"/>
      <c r="N438" s="403"/>
      <c r="O438" s="402"/>
      <c r="P438" s="404" t="s">
        <v>2001</v>
      </c>
      <c r="Q438" s="405"/>
      <c r="R438" s="430">
        <v>361.91</v>
      </c>
      <c r="S438" s="431"/>
      <c r="T438" s="432"/>
      <c r="U438" s="427">
        <v>97.66</v>
      </c>
      <c r="V438" s="428"/>
      <c r="W438" s="429"/>
      <c r="X438" s="179">
        <v>459.57</v>
      </c>
      <c r="Y438" s="175" t="str">
        <f t="shared" si="6"/>
        <v>070672</v>
      </c>
    </row>
    <row r="439" spans="1:25" ht="9.6" customHeight="1" x14ac:dyDescent="0.2">
      <c r="A439" s="401" t="s">
        <v>2542</v>
      </c>
      <c r="B439" s="402"/>
      <c r="C439" s="401" t="s">
        <v>579</v>
      </c>
      <c r="D439" s="403"/>
      <c r="E439" s="403"/>
      <c r="F439" s="403"/>
      <c r="G439" s="403"/>
      <c r="H439" s="403"/>
      <c r="I439" s="403"/>
      <c r="J439" s="403"/>
      <c r="K439" s="403"/>
      <c r="L439" s="403"/>
      <c r="M439" s="403"/>
      <c r="N439" s="403"/>
      <c r="O439" s="402"/>
      <c r="P439" s="404" t="s">
        <v>2001</v>
      </c>
      <c r="Q439" s="405"/>
      <c r="R439" s="430">
        <v>643.47</v>
      </c>
      <c r="S439" s="431"/>
      <c r="T439" s="432"/>
      <c r="U439" s="430">
        <v>112.3</v>
      </c>
      <c r="V439" s="431"/>
      <c r="W439" s="432"/>
      <c r="X439" s="179">
        <v>755.77</v>
      </c>
      <c r="Y439" s="175" t="str">
        <f t="shared" si="6"/>
        <v>070673</v>
      </c>
    </row>
    <row r="440" spans="1:25" ht="9.6" customHeight="1" x14ac:dyDescent="0.2">
      <c r="A440" s="401" t="s">
        <v>2543</v>
      </c>
      <c r="B440" s="402"/>
      <c r="C440" s="401" t="s">
        <v>580</v>
      </c>
      <c r="D440" s="403"/>
      <c r="E440" s="403"/>
      <c r="F440" s="403"/>
      <c r="G440" s="403"/>
      <c r="H440" s="403"/>
      <c r="I440" s="403"/>
      <c r="J440" s="403"/>
      <c r="K440" s="403"/>
      <c r="L440" s="403"/>
      <c r="M440" s="403"/>
      <c r="N440" s="403"/>
      <c r="O440" s="402"/>
      <c r="P440" s="404" t="s">
        <v>2001</v>
      </c>
      <c r="Q440" s="405"/>
      <c r="R440" s="406">
        <v>3.12</v>
      </c>
      <c r="S440" s="407"/>
      <c r="T440" s="408"/>
      <c r="U440" s="406">
        <v>7.31</v>
      </c>
      <c r="V440" s="407"/>
      <c r="W440" s="408"/>
      <c r="X440" s="178">
        <v>10.43</v>
      </c>
      <c r="Y440" s="175" t="str">
        <f t="shared" si="6"/>
        <v>070680</v>
      </c>
    </row>
    <row r="441" spans="1:25" ht="9.6" customHeight="1" x14ac:dyDescent="0.2">
      <c r="A441" s="401" t="s">
        <v>2544</v>
      </c>
      <c r="B441" s="402"/>
      <c r="C441" s="401" t="s">
        <v>581</v>
      </c>
      <c r="D441" s="403"/>
      <c r="E441" s="403"/>
      <c r="F441" s="403"/>
      <c r="G441" s="403"/>
      <c r="H441" s="403"/>
      <c r="I441" s="403"/>
      <c r="J441" s="403"/>
      <c r="K441" s="403"/>
      <c r="L441" s="403"/>
      <c r="M441" s="403"/>
      <c r="N441" s="403"/>
      <c r="O441" s="402"/>
      <c r="P441" s="404" t="s">
        <v>2001</v>
      </c>
      <c r="Q441" s="405"/>
      <c r="R441" s="406">
        <v>5.55</v>
      </c>
      <c r="S441" s="407"/>
      <c r="T441" s="408"/>
      <c r="U441" s="406">
        <v>7.31</v>
      </c>
      <c r="V441" s="407"/>
      <c r="W441" s="408"/>
      <c r="X441" s="178">
        <v>12.86</v>
      </c>
      <c r="Y441" s="175" t="str">
        <f t="shared" si="6"/>
        <v>070681</v>
      </c>
    </row>
    <row r="442" spans="1:25" ht="9.6" customHeight="1" x14ac:dyDescent="0.2">
      <c r="A442" s="401" t="s">
        <v>2545</v>
      </c>
      <c r="B442" s="402"/>
      <c r="C442" s="401" t="s">
        <v>582</v>
      </c>
      <c r="D442" s="403"/>
      <c r="E442" s="403"/>
      <c r="F442" s="403"/>
      <c r="G442" s="403"/>
      <c r="H442" s="403"/>
      <c r="I442" s="403"/>
      <c r="J442" s="403"/>
      <c r="K442" s="403"/>
      <c r="L442" s="403"/>
      <c r="M442" s="403"/>
      <c r="N442" s="403"/>
      <c r="O442" s="402"/>
      <c r="P442" s="404" t="s">
        <v>2001</v>
      </c>
      <c r="Q442" s="405"/>
      <c r="R442" s="406">
        <v>7.72</v>
      </c>
      <c r="S442" s="407"/>
      <c r="T442" s="408"/>
      <c r="U442" s="406">
        <v>7.31</v>
      </c>
      <c r="V442" s="407"/>
      <c r="W442" s="408"/>
      <c r="X442" s="178">
        <v>15.03</v>
      </c>
      <c r="Y442" s="175" t="str">
        <f t="shared" si="6"/>
        <v>070682</v>
      </c>
    </row>
    <row r="443" spans="1:25" ht="9.6" customHeight="1" x14ac:dyDescent="0.2">
      <c r="A443" s="401" t="s">
        <v>2546</v>
      </c>
      <c r="B443" s="402"/>
      <c r="C443" s="401" t="s">
        <v>583</v>
      </c>
      <c r="D443" s="403"/>
      <c r="E443" s="403"/>
      <c r="F443" s="403"/>
      <c r="G443" s="403"/>
      <c r="H443" s="403"/>
      <c r="I443" s="403"/>
      <c r="J443" s="403"/>
      <c r="K443" s="403"/>
      <c r="L443" s="403"/>
      <c r="M443" s="403"/>
      <c r="N443" s="403"/>
      <c r="O443" s="402"/>
      <c r="P443" s="404" t="s">
        <v>2001</v>
      </c>
      <c r="Q443" s="405"/>
      <c r="R443" s="406">
        <v>2.74</v>
      </c>
      <c r="S443" s="407"/>
      <c r="T443" s="408"/>
      <c r="U443" s="406">
        <v>7.31</v>
      </c>
      <c r="V443" s="407"/>
      <c r="W443" s="408"/>
      <c r="X443" s="178">
        <v>10.050000000000001</v>
      </c>
      <c r="Y443" s="175" t="str">
        <f t="shared" si="6"/>
        <v>070691</v>
      </c>
    </row>
    <row r="444" spans="1:25" ht="9.6" customHeight="1" x14ac:dyDescent="0.2">
      <c r="A444" s="401" t="s">
        <v>2547</v>
      </c>
      <c r="B444" s="402"/>
      <c r="C444" s="401" t="s">
        <v>584</v>
      </c>
      <c r="D444" s="403"/>
      <c r="E444" s="403"/>
      <c r="F444" s="403"/>
      <c r="G444" s="403"/>
      <c r="H444" s="403"/>
      <c r="I444" s="403"/>
      <c r="J444" s="403"/>
      <c r="K444" s="403"/>
      <c r="L444" s="403"/>
      <c r="M444" s="403"/>
      <c r="N444" s="403"/>
      <c r="O444" s="402"/>
      <c r="P444" s="404" t="s">
        <v>2001</v>
      </c>
      <c r="Q444" s="405"/>
      <c r="R444" s="406">
        <v>5.4</v>
      </c>
      <c r="S444" s="407"/>
      <c r="T444" s="408"/>
      <c r="U444" s="406">
        <v>7.31</v>
      </c>
      <c r="V444" s="407"/>
      <c r="W444" s="408"/>
      <c r="X444" s="178">
        <v>12.71</v>
      </c>
      <c r="Y444" s="175" t="str">
        <f t="shared" si="6"/>
        <v>070692</v>
      </c>
    </row>
    <row r="445" spans="1:25" ht="9.6" customHeight="1" x14ac:dyDescent="0.2">
      <c r="A445" s="401" t="s">
        <v>2548</v>
      </c>
      <c r="B445" s="402"/>
      <c r="C445" s="401" t="s">
        <v>585</v>
      </c>
      <c r="D445" s="403"/>
      <c r="E445" s="403"/>
      <c r="F445" s="403"/>
      <c r="G445" s="403"/>
      <c r="H445" s="403"/>
      <c r="I445" s="403"/>
      <c r="J445" s="403"/>
      <c r="K445" s="403"/>
      <c r="L445" s="403"/>
      <c r="M445" s="403"/>
      <c r="N445" s="403"/>
      <c r="O445" s="402"/>
      <c r="P445" s="404" t="s">
        <v>2001</v>
      </c>
      <c r="Q445" s="405"/>
      <c r="R445" s="430">
        <v>359.36</v>
      </c>
      <c r="S445" s="431"/>
      <c r="T445" s="432"/>
      <c r="U445" s="427">
        <v>40.92</v>
      </c>
      <c r="V445" s="428"/>
      <c r="W445" s="429"/>
      <c r="X445" s="179">
        <v>400.28</v>
      </c>
      <c r="Y445" s="175" t="str">
        <f t="shared" si="6"/>
        <v>070695</v>
      </c>
    </row>
    <row r="446" spans="1:25" ht="9.6" customHeight="1" x14ac:dyDescent="0.2">
      <c r="A446" s="401" t="s">
        <v>2549</v>
      </c>
      <c r="B446" s="402"/>
      <c r="C446" s="401" t="s">
        <v>586</v>
      </c>
      <c r="D446" s="403"/>
      <c r="E446" s="403"/>
      <c r="F446" s="403"/>
      <c r="G446" s="403"/>
      <c r="H446" s="403"/>
      <c r="I446" s="403"/>
      <c r="J446" s="403"/>
      <c r="K446" s="403"/>
      <c r="L446" s="403"/>
      <c r="M446" s="403"/>
      <c r="N446" s="403"/>
      <c r="O446" s="402"/>
      <c r="P446" s="404" t="s">
        <v>2001</v>
      </c>
      <c r="Q446" s="405"/>
      <c r="R446" s="430">
        <v>682.18</v>
      </c>
      <c r="S446" s="431"/>
      <c r="T446" s="432"/>
      <c r="U446" s="427">
        <v>64.489999999999995</v>
      </c>
      <c r="V446" s="428"/>
      <c r="W446" s="429"/>
      <c r="X446" s="179">
        <v>746.67</v>
      </c>
      <c r="Y446" s="175" t="str">
        <f t="shared" si="6"/>
        <v>070696</v>
      </c>
    </row>
    <row r="447" spans="1:25" ht="19.350000000000001" customHeight="1" x14ac:dyDescent="0.2">
      <c r="A447" s="401" t="s">
        <v>2550</v>
      </c>
      <c r="B447" s="402"/>
      <c r="C447" s="401" t="s">
        <v>2551</v>
      </c>
      <c r="D447" s="403"/>
      <c r="E447" s="403"/>
      <c r="F447" s="403"/>
      <c r="G447" s="403"/>
      <c r="H447" s="403"/>
      <c r="I447" s="403"/>
      <c r="J447" s="403"/>
      <c r="K447" s="403"/>
      <c r="L447" s="403"/>
      <c r="M447" s="403"/>
      <c r="N447" s="403"/>
      <c r="O447" s="402"/>
      <c r="P447" s="404" t="s">
        <v>2001</v>
      </c>
      <c r="Q447" s="405"/>
      <c r="R447" s="430">
        <v>515.16</v>
      </c>
      <c r="S447" s="431"/>
      <c r="T447" s="432"/>
      <c r="U447" s="427">
        <v>64.489999999999995</v>
      </c>
      <c r="V447" s="428"/>
      <c r="W447" s="429"/>
      <c r="X447" s="179">
        <v>579.65</v>
      </c>
      <c r="Y447" s="175" t="str">
        <f t="shared" si="6"/>
        <v>070697</v>
      </c>
    </row>
    <row r="448" spans="1:25" ht="9.6" customHeight="1" x14ac:dyDescent="0.2">
      <c r="A448" s="401" t="s">
        <v>2552</v>
      </c>
      <c r="B448" s="402"/>
      <c r="C448" s="401" t="s">
        <v>587</v>
      </c>
      <c r="D448" s="403"/>
      <c r="E448" s="403"/>
      <c r="F448" s="403"/>
      <c r="G448" s="403"/>
      <c r="H448" s="403"/>
      <c r="I448" s="403"/>
      <c r="J448" s="403"/>
      <c r="K448" s="403"/>
      <c r="L448" s="403"/>
      <c r="M448" s="403"/>
      <c r="N448" s="403"/>
      <c r="O448" s="402"/>
      <c r="P448" s="404" t="s">
        <v>2001</v>
      </c>
      <c r="Q448" s="405"/>
      <c r="R448" s="433">
        <v>1587.59</v>
      </c>
      <c r="S448" s="434"/>
      <c r="T448" s="435"/>
      <c r="U448" s="430">
        <v>100.82</v>
      </c>
      <c r="V448" s="431"/>
      <c r="W448" s="432"/>
      <c r="X448" s="180">
        <v>1688.41</v>
      </c>
      <c r="Y448" s="175" t="str">
        <f t="shared" si="6"/>
        <v>070698</v>
      </c>
    </row>
    <row r="449" spans="1:25" ht="19.350000000000001" customHeight="1" x14ac:dyDescent="0.2">
      <c r="A449" s="401" t="s">
        <v>2553</v>
      </c>
      <c r="B449" s="402"/>
      <c r="C449" s="401" t="s">
        <v>2554</v>
      </c>
      <c r="D449" s="403"/>
      <c r="E449" s="403"/>
      <c r="F449" s="403"/>
      <c r="G449" s="403"/>
      <c r="H449" s="403"/>
      <c r="I449" s="403"/>
      <c r="J449" s="403"/>
      <c r="K449" s="403"/>
      <c r="L449" s="403"/>
      <c r="M449" s="403"/>
      <c r="N449" s="403"/>
      <c r="O449" s="402"/>
      <c r="P449" s="404" t="s">
        <v>2001</v>
      </c>
      <c r="Q449" s="405"/>
      <c r="R449" s="433">
        <v>1237.97</v>
      </c>
      <c r="S449" s="434"/>
      <c r="T449" s="435"/>
      <c r="U449" s="430">
        <v>103.96</v>
      </c>
      <c r="V449" s="431"/>
      <c r="W449" s="432"/>
      <c r="X449" s="180">
        <v>1341.93</v>
      </c>
      <c r="Y449" s="175" t="str">
        <f t="shared" si="6"/>
        <v>070699</v>
      </c>
    </row>
    <row r="450" spans="1:25" ht="9.6" customHeight="1" x14ac:dyDescent="0.2">
      <c r="A450" s="401" t="s">
        <v>2555</v>
      </c>
      <c r="B450" s="402"/>
      <c r="C450" s="401" t="s">
        <v>588</v>
      </c>
      <c r="D450" s="403"/>
      <c r="E450" s="403"/>
      <c r="F450" s="403"/>
      <c r="G450" s="403"/>
      <c r="H450" s="403"/>
      <c r="I450" s="403"/>
      <c r="J450" s="403"/>
      <c r="K450" s="403"/>
      <c r="L450" s="403"/>
      <c r="M450" s="403"/>
      <c r="N450" s="403"/>
      <c r="O450" s="402"/>
      <c r="P450" s="404" t="s">
        <v>2001</v>
      </c>
      <c r="Q450" s="405"/>
      <c r="R450" s="430">
        <v>219.62</v>
      </c>
      <c r="S450" s="431"/>
      <c r="T450" s="432"/>
      <c r="U450" s="427">
        <v>97.66</v>
      </c>
      <c r="V450" s="428"/>
      <c r="W450" s="429"/>
      <c r="X450" s="179">
        <v>317.27999999999997</v>
      </c>
      <c r="Y450" s="175" t="str">
        <f t="shared" si="6"/>
        <v>070700</v>
      </c>
    </row>
    <row r="451" spans="1:25" ht="9.6" customHeight="1" x14ac:dyDescent="0.2">
      <c r="A451" s="401" t="s">
        <v>2556</v>
      </c>
      <c r="B451" s="402"/>
      <c r="C451" s="401" t="s">
        <v>589</v>
      </c>
      <c r="D451" s="403"/>
      <c r="E451" s="403"/>
      <c r="F451" s="403"/>
      <c r="G451" s="403"/>
      <c r="H451" s="403"/>
      <c r="I451" s="403"/>
      <c r="J451" s="403"/>
      <c r="K451" s="403"/>
      <c r="L451" s="403"/>
      <c r="M451" s="403"/>
      <c r="N451" s="403"/>
      <c r="O451" s="402"/>
      <c r="P451" s="404" t="s">
        <v>2001</v>
      </c>
      <c r="Q451" s="405"/>
      <c r="R451" s="430">
        <v>156.5</v>
      </c>
      <c r="S451" s="431"/>
      <c r="T451" s="432"/>
      <c r="U451" s="427">
        <v>61.03</v>
      </c>
      <c r="V451" s="428"/>
      <c r="W451" s="429"/>
      <c r="X451" s="179">
        <v>217.53</v>
      </c>
      <c r="Y451" s="175" t="str">
        <f t="shared" si="6"/>
        <v>070701</v>
      </c>
    </row>
    <row r="452" spans="1:25" ht="9.6" customHeight="1" x14ac:dyDescent="0.2">
      <c r="A452" s="401" t="s">
        <v>2557</v>
      </c>
      <c r="B452" s="402"/>
      <c r="C452" s="401" t="s">
        <v>2558</v>
      </c>
      <c r="D452" s="403"/>
      <c r="E452" s="403"/>
      <c r="F452" s="403"/>
      <c r="G452" s="403"/>
      <c r="H452" s="403"/>
      <c r="I452" s="403"/>
      <c r="J452" s="403"/>
      <c r="K452" s="403"/>
      <c r="L452" s="403"/>
      <c r="M452" s="403"/>
      <c r="N452" s="403"/>
      <c r="O452" s="402"/>
      <c r="P452" s="404" t="s">
        <v>2001</v>
      </c>
      <c r="Q452" s="405"/>
      <c r="R452" s="430">
        <v>184.07</v>
      </c>
      <c r="S452" s="431"/>
      <c r="T452" s="432"/>
      <c r="U452" s="427">
        <v>73.239999999999995</v>
      </c>
      <c r="V452" s="428"/>
      <c r="W452" s="429"/>
      <c r="X452" s="179">
        <v>257.31</v>
      </c>
      <c r="Y452" s="175" t="str">
        <f t="shared" si="6"/>
        <v>070702</v>
      </c>
    </row>
    <row r="453" spans="1:25" ht="9.6" customHeight="1" x14ac:dyDescent="0.2">
      <c r="A453" s="401" t="s">
        <v>2559</v>
      </c>
      <c r="B453" s="402"/>
      <c r="C453" s="401" t="s">
        <v>590</v>
      </c>
      <c r="D453" s="403"/>
      <c r="E453" s="403"/>
      <c r="F453" s="403"/>
      <c r="G453" s="403"/>
      <c r="H453" s="403"/>
      <c r="I453" s="403"/>
      <c r="J453" s="403"/>
      <c r="K453" s="403"/>
      <c r="L453" s="403"/>
      <c r="M453" s="403"/>
      <c r="N453" s="403"/>
      <c r="O453" s="402"/>
      <c r="P453" s="404" t="s">
        <v>2001</v>
      </c>
      <c r="Q453" s="405"/>
      <c r="R453" s="430">
        <v>250.66</v>
      </c>
      <c r="S453" s="431"/>
      <c r="T453" s="432"/>
      <c r="U453" s="427">
        <v>97.66</v>
      </c>
      <c r="V453" s="428"/>
      <c r="W453" s="429"/>
      <c r="X453" s="179">
        <v>348.32</v>
      </c>
      <c r="Y453" s="175" t="str">
        <f t="shared" si="6"/>
        <v>070703</v>
      </c>
    </row>
    <row r="454" spans="1:25" ht="9.6" customHeight="1" x14ac:dyDescent="0.2">
      <c r="A454" s="401" t="s">
        <v>2560</v>
      </c>
      <c r="B454" s="402"/>
      <c r="C454" s="401" t="s">
        <v>2561</v>
      </c>
      <c r="D454" s="403"/>
      <c r="E454" s="403"/>
      <c r="F454" s="403"/>
      <c r="G454" s="403"/>
      <c r="H454" s="403"/>
      <c r="I454" s="403"/>
      <c r="J454" s="403"/>
      <c r="K454" s="403"/>
      <c r="L454" s="403"/>
      <c r="M454" s="403"/>
      <c r="N454" s="403"/>
      <c r="O454" s="402"/>
      <c r="P454" s="404" t="s">
        <v>2001</v>
      </c>
      <c r="Q454" s="405"/>
      <c r="R454" s="430">
        <v>498.27</v>
      </c>
      <c r="S454" s="431"/>
      <c r="T454" s="432"/>
      <c r="U454" s="427">
        <v>97.66</v>
      </c>
      <c r="V454" s="428"/>
      <c r="W454" s="429"/>
      <c r="X454" s="179">
        <v>595.92999999999995</v>
      </c>
      <c r="Y454" s="175" t="str">
        <f t="shared" si="6"/>
        <v>070705</v>
      </c>
    </row>
    <row r="455" spans="1:25" ht="9.6" customHeight="1" x14ac:dyDescent="0.2">
      <c r="A455" s="401" t="s">
        <v>2562</v>
      </c>
      <c r="B455" s="402"/>
      <c r="C455" s="401" t="s">
        <v>2563</v>
      </c>
      <c r="D455" s="403"/>
      <c r="E455" s="403"/>
      <c r="F455" s="403"/>
      <c r="G455" s="403"/>
      <c r="H455" s="403"/>
      <c r="I455" s="403"/>
      <c r="J455" s="403"/>
      <c r="K455" s="403"/>
      <c r="L455" s="403"/>
      <c r="M455" s="403"/>
      <c r="N455" s="403"/>
      <c r="O455" s="402"/>
      <c r="P455" s="404" t="s">
        <v>2081</v>
      </c>
      <c r="Q455" s="405"/>
      <c r="R455" s="430">
        <v>697.57</v>
      </c>
      <c r="S455" s="431"/>
      <c r="T455" s="432"/>
      <c r="U455" s="427">
        <v>97.66</v>
      </c>
      <c r="V455" s="428"/>
      <c r="W455" s="429"/>
      <c r="X455" s="179">
        <v>795.23</v>
      </c>
      <c r="Y455" s="175" t="str">
        <f t="shared" si="6"/>
        <v>070706</v>
      </c>
    </row>
    <row r="456" spans="1:25" ht="9.6" customHeight="1" x14ac:dyDescent="0.2">
      <c r="A456" s="401" t="s">
        <v>2564</v>
      </c>
      <c r="B456" s="402"/>
      <c r="C456" s="401" t="s">
        <v>591</v>
      </c>
      <c r="D456" s="403"/>
      <c r="E456" s="403"/>
      <c r="F456" s="403"/>
      <c r="G456" s="403"/>
      <c r="H456" s="403"/>
      <c r="I456" s="403"/>
      <c r="J456" s="403"/>
      <c r="K456" s="403"/>
      <c r="L456" s="403"/>
      <c r="M456" s="403"/>
      <c r="N456" s="403"/>
      <c r="O456" s="402"/>
      <c r="P456" s="404" t="s">
        <v>2001</v>
      </c>
      <c r="Q456" s="405"/>
      <c r="R456" s="430">
        <v>173.56</v>
      </c>
      <c r="S456" s="431"/>
      <c r="T456" s="432"/>
      <c r="U456" s="430">
        <v>195.32</v>
      </c>
      <c r="V456" s="431"/>
      <c r="W456" s="432"/>
      <c r="X456" s="179">
        <v>368.88</v>
      </c>
      <c r="Y456" s="175" t="str">
        <f t="shared" si="6"/>
        <v>070707</v>
      </c>
    </row>
    <row r="457" spans="1:25" ht="19.350000000000001" customHeight="1" x14ac:dyDescent="0.2">
      <c r="A457" s="401" t="s">
        <v>2565</v>
      </c>
      <c r="B457" s="402"/>
      <c r="C457" s="401" t="s">
        <v>2566</v>
      </c>
      <c r="D457" s="403"/>
      <c r="E457" s="403"/>
      <c r="F457" s="403"/>
      <c r="G457" s="403"/>
      <c r="H457" s="403"/>
      <c r="I457" s="403"/>
      <c r="J457" s="403"/>
      <c r="K457" s="403"/>
      <c r="L457" s="403"/>
      <c r="M457" s="403"/>
      <c r="N457" s="403"/>
      <c r="O457" s="402"/>
      <c r="P457" s="404" t="s">
        <v>2001</v>
      </c>
      <c r="Q457" s="405"/>
      <c r="R457" s="430">
        <v>102.74</v>
      </c>
      <c r="S457" s="431"/>
      <c r="T457" s="432"/>
      <c r="U457" s="430">
        <v>146.49</v>
      </c>
      <c r="V457" s="431"/>
      <c r="W457" s="432"/>
      <c r="X457" s="179">
        <v>249.23</v>
      </c>
      <c r="Y457" s="175" t="str">
        <f t="shared" ref="Y457:Y520" si="7">TRIM($A457)</f>
        <v>070708</v>
      </c>
    </row>
    <row r="458" spans="1:25" ht="9.6" customHeight="1" x14ac:dyDescent="0.2">
      <c r="A458" s="401" t="s">
        <v>2567</v>
      </c>
      <c r="B458" s="402"/>
      <c r="C458" s="401" t="s">
        <v>592</v>
      </c>
      <c r="D458" s="403"/>
      <c r="E458" s="403"/>
      <c r="F458" s="403"/>
      <c r="G458" s="403"/>
      <c r="H458" s="403"/>
      <c r="I458" s="403"/>
      <c r="J458" s="403"/>
      <c r="K458" s="403"/>
      <c r="L458" s="403"/>
      <c r="M458" s="403"/>
      <c r="N458" s="403"/>
      <c r="O458" s="402"/>
      <c r="P458" s="404" t="s">
        <v>2001</v>
      </c>
      <c r="Q458" s="405"/>
      <c r="R458" s="427">
        <v>28.57</v>
      </c>
      <c r="S458" s="428"/>
      <c r="T458" s="429"/>
      <c r="U458" s="427">
        <v>48.97</v>
      </c>
      <c r="V458" s="428"/>
      <c r="W458" s="429"/>
      <c r="X458" s="178">
        <v>77.540000000000006</v>
      </c>
      <c r="Y458" s="175" t="str">
        <f t="shared" si="7"/>
        <v>070709</v>
      </c>
    </row>
    <row r="459" spans="1:25" ht="19.350000000000001" customHeight="1" x14ac:dyDescent="0.2">
      <c r="A459" s="401" t="s">
        <v>2568</v>
      </c>
      <c r="B459" s="402"/>
      <c r="C459" s="401" t="s">
        <v>2569</v>
      </c>
      <c r="D459" s="403"/>
      <c r="E459" s="403"/>
      <c r="F459" s="403"/>
      <c r="G459" s="403"/>
      <c r="H459" s="403"/>
      <c r="I459" s="403"/>
      <c r="J459" s="403"/>
      <c r="K459" s="403"/>
      <c r="L459" s="403"/>
      <c r="M459" s="403"/>
      <c r="N459" s="403"/>
      <c r="O459" s="402"/>
      <c r="P459" s="404" t="s">
        <v>2001</v>
      </c>
      <c r="Q459" s="405"/>
      <c r="R459" s="427">
        <v>80.34</v>
      </c>
      <c r="S459" s="428"/>
      <c r="T459" s="429"/>
      <c r="U459" s="430">
        <v>104.65</v>
      </c>
      <c r="V459" s="431"/>
      <c r="W459" s="432"/>
      <c r="X459" s="179">
        <v>184.99</v>
      </c>
      <c r="Y459" s="175" t="str">
        <f t="shared" si="7"/>
        <v>070710</v>
      </c>
    </row>
    <row r="460" spans="1:25" ht="19.350000000000001" customHeight="1" x14ac:dyDescent="0.2">
      <c r="A460" s="401" t="s">
        <v>2570</v>
      </c>
      <c r="B460" s="402"/>
      <c r="C460" s="401" t="s">
        <v>2571</v>
      </c>
      <c r="D460" s="403"/>
      <c r="E460" s="403"/>
      <c r="F460" s="403"/>
      <c r="G460" s="403"/>
      <c r="H460" s="403"/>
      <c r="I460" s="403"/>
      <c r="J460" s="403"/>
      <c r="K460" s="403"/>
      <c r="L460" s="403"/>
      <c r="M460" s="403"/>
      <c r="N460" s="403"/>
      <c r="O460" s="402"/>
      <c r="P460" s="404" t="s">
        <v>2001</v>
      </c>
      <c r="Q460" s="405"/>
      <c r="R460" s="430">
        <v>128.85</v>
      </c>
      <c r="S460" s="431"/>
      <c r="T460" s="432"/>
      <c r="U460" s="430">
        <v>197.82</v>
      </c>
      <c r="V460" s="431"/>
      <c r="W460" s="432"/>
      <c r="X460" s="179">
        <v>326.67</v>
      </c>
      <c r="Y460" s="175" t="str">
        <f t="shared" si="7"/>
        <v>070711</v>
      </c>
    </row>
    <row r="461" spans="1:25" ht="19.350000000000001" customHeight="1" x14ac:dyDescent="0.2">
      <c r="A461" s="401" t="s">
        <v>2572</v>
      </c>
      <c r="B461" s="402"/>
      <c r="C461" s="401" t="s">
        <v>2573</v>
      </c>
      <c r="D461" s="403"/>
      <c r="E461" s="403"/>
      <c r="F461" s="403"/>
      <c r="G461" s="403"/>
      <c r="H461" s="403"/>
      <c r="I461" s="403"/>
      <c r="J461" s="403"/>
      <c r="K461" s="403"/>
      <c r="L461" s="403"/>
      <c r="M461" s="403"/>
      <c r="N461" s="403"/>
      <c r="O461" s="402"/>
      <c r="P461" s="404" t="s">
        <v>2001</v>
      </c>
      <c r="Q461" s="405"/>
      <c r="R461" s="430">
        <v>197</v>
      </c>
      <c r="S461" s="431"/>
      <c r="T461" s="432"/>
      <c r="U461" s="430">
        <v>308.77999999999997</v>
      </c>
      <c r="V461" s="431"/>
      <c r="W461" s="432"/>
      <c r="X461" s="179">
        <v>505.78</v>
      </c>
      <c r="Y461" s="175" t="str">
        <f t="shared" si="7"/>
        <v>070712</v>
      </c>
    </row>
    <row r="462" spans="1:25" ht="19.350000000000001" customHeight="1" x14ac:dyDescent="0.2">
      <c r="A462" s="401" t="s">
        <v>2574</v>
      </c>
      <c r="B462" s="402"/>
      <c r="C462" s="401" t="s">
        <v>2575</v>
      </c>
      <c r="D462" s="403"/>
      <c r="E462" s="403"/>
      <c r="F462" s="403"/>
      <c r="G462" s="403"/>
      <c r="H462" s="403"/>
      <c r="I462" s="403"/>
      <c r="J462" s="403"/>
      <c r="K462" s="403"/>
      <c r="L462" s="403"/>
      <c r="M462" s="403"/>
      <c r="N462" s="403"/>
      <c r="O462" s="402"/>
      <c r="P462" s="404" t="s">
        <v>2001</v>
      </c>
      <c r="Q462" s="405"/>
      <c r="R462" s="427">
        <v>84.89</v>
      </c>
      <c r="S462" s="428"/>
      <c r="T462" s="429"/>
      <c r="U462" s="430">
        <v>147.58000000000001</v>
      </c>
      <c r="V462" s="431"/>
      <c r="W462" s="432"/>
      <c r="X462" s="179">
        <v>232.47</v>
      </c>
      <c r="Y462" s="175" t="str">
        <f t="shared" si="7"/>
        <v>070713</v>
      </c>
    </row>
    <row r="463" spans="1:25" ht="19.350000000000001" customHeight="1" x14ac:dyDescent="0.2">
      <c r="A463" s="401" t="s">
        <v>2576</v>
      </c>
      <c r="B463" s="402"/>
      <c r="C463" s="401" t="s">
        <v>2577</v>
      </c>
      <c r="D463" s="403"/>
      <c r="E463" s="403"/>
      <c r="F463" s="403"/>
      <c r="G463" s="403"/>
      <c r="H463" s="403"/>
      <c r="I463" s="403"/>
      <c r="J463" s="403"/>
      <c r="K463" s="403"/>
      <c r="L463" s="403"/>
      <c r="M463" s="403"/>
      <c r="N463" s="403"/>
      <c r="O463" s="402"/>
      <c r="P463" s="404" t="s">
        <v>2001</v>
      </c>
      <c r="Q463" s="405"/>
      <c r="R463" s="430">
        <v>159.22</v>
      </c>
      <c r="S463" s="431"/>
      <c r="T463" s="432"/>
      <c r="U463" s="430">
        <v>281.73</v>
      </c>
      <c r="V463" s="431"/>
      <c r="W463" s="432"/>
      <c r="X463" s="179">
        <v>440.95</v>
      </c>
      <c r="Y463" s="175" t="str">
        <f t="shared" si="7"/>
        <v>070714</v>
      </c>
    </row>
    <row r="464" spans="1:25" ht="19.350000000000001" customHeight="1" x14ac:dyDescent="0.2">
      <c r="A464" s="401" t="s">
        <v>2578</v>
      </c>
      <c r="B464" s="402"/>
      <c r="C464" s="401" t="s">
        <v>2579</v>
      </c>
      <c r="D464" s="403"/>
      <c r="E464" s="403"/>
      <c r="F464" s="403"/>
      <c r="G464" s="403"/>
      <c r="H464" s="403"/>
      <c r="I464" s="403"/>
      <c r="J464" s="403"/>
      <c r="K464" s="403"/>
      <c r="L464" s="403"/>
      <c r="M464" s="403"/>
      <c r="N464" s="403"/>
      <c r="O464" s="402"/>
      <c r="P464" s="404" t="s">
        <v>2001</v>
      </c>
      <c r="Q464" s="405"/>
      <c r="R464" s="430">
        <v>185.52</v>
      </c>
      <c r="S464" s="431"/>
      <c r="T464" s="432"/>
      <c r="U464" s="430">
        <v>318.69</v>
      </c>
      <c r="V464" s="431"/>
      <c r="W464" s="432"/>
      <c r="X464" s="179">
        <v>504.21</v>
      </c>
      <c r="Y464" s="175" t="str">
        <f t="shared" si="7"/>
        <v>070715</v>
      </c>
    </row>
    <row r="465" spans="1:25" ht="19.350000000000001" customHeight="1" x14ac:dyDescent="0.2">
      <c r="A465" s="401" t="s">
        <v>2580</v>
      </c>
      <c r="B465" s="402"/>
      <c r="C465" s="401" t="s">
        <v>2581</v>
      </c>
      <c r="D465" s="403"/>
      <c r="E465" s="403"/>
      <c r="F465" s="403"/>
      <c r="G465" s="403"/>
      <c r="H465" s="403"/>
      <c r="I465" s="403"/>
      <c r="J465" s="403"/>
      <c r="K465" s="403"/>
      <c r="L465" s="403"/>
      <c r="M465" s="403"/>
      <c r="N465" s="403"/>
      <c r="O465" s="402"/>
      <c r="P465" s="404" t="s">
        <v>2001</v>
      </c>
      <c r="Q465" s="405"/>
      <c r="R465" s="430">
        <v>323.45999999999998</v>
      </c>
      <c r="S465" s="431"/>
      <c r="T465" s="432"/>
      <c r="U465" s="430">
        <v>585.53</v>
      </c>
      <c r="V465" s="431"/>
      <c r="W465" s="432"/>
      <c r="X465" s="179">
        <v>908.99</v>
      </c>
      <c r="Y465" s="175" t="str">
        <f t="shared" si="7"/>
        <v>070716</v>
      </c>
    </row>
    <row r="466" spans="1:25" ht="19.350000000000001" customHeight="1" x14ac:dyDescent="0.2">
      <c r="A466" s="401" t="s">
        <v>2582</v>
      </c>
      <c r="B466" s="402"/>
      <c r="C466" s="401" t="s">
        <v>2583</v>
      </c>
      <c r="D466" s="403"/>
      <c r="E466" s="403"/>
      <c r="F466" s="403"/>
      <c r="G466" s="403"/>
      <c r="H466" s="403"/>
      <c r="I466" s="403"/>
      <c r="J466" s="403"/>
      <c r="K466" s="403"/>
      <c r="L466" s="403"/>
      <c r="M466" s="403"/>
      <c r="N466" s="403"/>
      <c r="O466" s="402"/>
      <c r="P466" s="404" t="s">
        <v>2081</v>
      </c>
      <c r="Q466" s="405"/>
      <c r="R466" s="430">
        <v>379.37</v>
      </c>
      <c r="S466" s="431"/>
      <c r="T466" s="432"/>
      <c r="U466" s="430">
        <v>691.54</v>
      </c>
      <c r="V466" s="431"/>
      <c r="W466" s="432"/>
      <c r="X466" s="180">
        <v>1070.9100000000001</v>
      </c>
      <c r="Y466" s="175" t="str">
        <f t="shared" si="7"/>
        <v>070717</v>
      </c>
    </row>
    <row r="467" spans="1:25" ht="19.350000000000001" customHeight="1" x14ac:dyDescent="0.2">
      <c r="A467" s="401" t="s">
        <v>2584</v>
      </c>
      <c r="B467" s="402"/>
      <c r="C467" s="401" t="s">
        <v>2585</v>
      </c>
      <c r="D467" s="403"/>
      <c r="E467" s="403"/>
      <c r="F467" s="403"/>
      <c r="G467" s="403"/>
      <c r="H467" s="403"/>
      <c r="I467" s="403"/>
      <c r="J467" s="403"/>
      <c r="K467" s="403"/>
      <c r="L467" s="403"/>
      <c r="M467" s="403"/>
      <c r="N467" s="403"/>
      <c r="O467" s="402"/>
      <c r="P467" s="404" t="s">
        <v>2001</v>
      </c>
      <c r="Q467" s="405"/>
      <c r="R467" s="430">
        <v>212.83</v>
      </c>
      <c r="S467" s="431"/>
      <c r="T467" s="432"/>
      <c r="U467" s="427">
        <v>37.44</v>
      </c>
      <c r="V467" s="428"/>
      <c r="W467" s="429"/>
      <c r="X467" s="179">
        <v>250.27</v>
      </c>
      <c r="Y467" s="175" t="str">
        <f t="shared" si="7"/>
        <v>070720</v>
      </c>
    </row>
    <row r="468" spans="1:25" ht="19.350000000000001" customHeight="1" x14ac:dyDescent="0.2">
      <c r="A468" s="401" t="s">
        <v>2586</v>
      </c>
      <c r="B468" s="402"/>
      <c r="C468" s="401" t="s">
        <v>593</v>
      </c>
      <c r="D468" s="403"/>
      <c r="E468" s="403"/>
      <c r="F468" s="403"/>
      <c r="G468" s="403"/>
      <c r="H468" s="403"/>
      <c r="I468" s="403"/>
      <c r="J468" s="403"/>
      <c r="K468" s="403"/>
      <c r="L468" s="403"/>
      <c r="M468" s="403"/>
      <c r="N468" s="403"/>
      <c r="O468" s="402"/>
      <c r="P468" s="404" t="s">
        <v>2001</v>
      </c>
      <c r="Q468" s="405"/>
      <c r="R468" s="430">
        <v>362.3</v>
      </c>
      <c r="S468" s="431"/>
      <c r="T468" s="432"/>
      <c r="U468" s="427">
        <v>40.92</v>
      </c>
      <c r="V468" s="428"/>
      <c r="W468" s="429"/>
      <c r="X468" s="179">
        <v>403.22</v>
      </c>
      <c r="Y468" s="175" t="str">
        <f t="shared" si="7"/>
        <v>070725</v>
      </c>
    </row>
    <row r="469" spans="1:25" ht="9.6" customHeight="1" x14ac:dyDescent="0.2">
      <c r="A469" s="401" t="s">
        <v>2587</v>
      </c>
      <c r="B469" s="402"/>
      <c r="C469" s="401" t="s">
        <v>594</v>
      </c>
      <c r="D469" s="403"/>
      <c r="E469" s="403"/>
      <c r="F469" s="403"/>
      <c r="G469" s="403"/>
      <c r="H469" s="403"/>
      <c r="I469" s="403"/>
      <c r="J469" s="403"/>
      <c r="K469" s="403"/>
      <c r="L469" s="403"/>
      <c r="M469" s="403"/>
      <c r="N469" s="403"/>
      <c r="O469" s="402"/>
      <c r="P469" s="404" t="s">
        <v>2352</v>
      </c>
      <c r="Q469" s="405"/>
      <c r="R469" s="406">
        <v>6.28</v>
      </c>
      <c r="S469" s="407"/>
      <c r="T469" s="408"/>
      <c r="U469" s="406">
        <v>3.4</v>
      </c>
      <c r="V469" s="407"/>
      <c r="W469" s="408"/>
      <c r="X469" s="177">
        <v>9.68</v>
      </c>
      <c r="Y469" s="175" t="str">
        <f t="shared" si="7"/>
        <v>070760</v>
      </c>
    </row>
    <row r="470" spans="1:25" ht="9.6" customHeight="1" x14ac:dyDescent="0.2">
      <c r="A470" s="401" t="s">
        <v>2588</v>
      </c>
      <c r="B470" s="402"/>
      <c r="C470" s="401" t="s">
        <v>595</v>
      </c>
      <c r="D470" s="403"/>
      <c r="E470" s="403"/>
      <c r="F470" s="403"/>
      <c r="G470" s="403"/>
      <c r="H470" s="403"/>
      <c r="I470" s="403"/>
      <c r="J470" s="403"/>
      <c r="K470" s="403"/>
      <c r="L470" s="403"/>
      <c r="M470" s="403"/>
      <c r="N470" s="403"/>
      <c r="O470" s="402"/>
      <c r="P470" s="404" t="s">
        <v>2352</v>
      </c>
      <c r="Q470" s="405"/>
      <c r="R470" s="427">
        <v>16.600000000000001</v>
      </c>
      <c r="S470" s="428"/>
      <c r="T470" s="429"/>
      <c r="U470" s="406">
        <v>4.88</v>
      </c>
      <c r="V470" s="407"/>
      <c r="W470" s="408"/>
      <c r="X470" s="178">
        <v>21.48</v>
      </c>
      <c r="Y470" s="175" t="str">
        <f t="shared" si="7"/>
        <v>070762</v>
      </c>
    </row>
    <row r="471" spans="1:25" ht="9.6" customHeight="1" x14ac:dyDescent="0.2">
      <c r="A471" s="401" t="s">
        <v>2589</v>
      </c>
      <c r="B471" s="402"/>
      <c r="C471" s="401" t="s">
        <v>596</v>
      </c>
      <c r="D471" s="403"/>
      <c r="E471" s="403"/>
      <c r="F471" s="403"/>
      <c r="G471" s="403"/>
      <c r="H471" s="403"/>
      <c r="I471" s="403"/>
      <c r="J471" s="403"/>
      <c r="K471" s="403"/>
      <c r="L471" s="403"/>
      <c r="M471" s="403"/>
      <c r="N471" s="403"/>
      <c r="O471" s="402"/>
      <c r="P471" s="404" t="s">
        <v>2352</v>
      </c>
      <c r="Q471" s="405"/>
      <c r="R471" s="427">
        <v>16.09</v>
      </c>
      <c r="S471" s="428"/>
      <c r="T471" s="429"/>
      <c r="U471" s="406">
        <v>4.88</v>
      </c>
      <c r="V471" s="407"/>
      <c r="W471" s="408"/>
      <c r="X471" s="178">
        <v>20.97</v>
      </c>
      <c r="Y471" s="175" t="str">
        <f t="shared" si="7"/>
        <v>070763</v>
      </c>
    </row>
    <row r="472" spans="1:25" ht="9.6" customHeight="1" x14ac:dyDescent="0.2">
      <c r="A472" s="401" t="s">
        <v>2590</v>
      </c>
      <c r="B472" s="402"/>
      <c r="C472" s="401" t="s">
        <v>597</v>
      </c>
      <c r="D472" s="403"/>
      <c r="E472" s="403"/>
      <c r="F472" s="403"/>
      <c r="G472" s="403"/>
      <c r="H472" s="403"/>
      <c r="I472" s="403"/>
      <c r="J472" s="403"/>
      <c r="K472" s="403"/>
      <c r="L472" s="403"/>
      <c r="M472" s="403"/>
      <c r="N472" s="403"/>
      <c r="O472" s="402"/>
      <c r="P472" s="404" t="s">
        <v>2352</v>
      </c>
      <c r="Q472" s="405"/>
      <c r="R472" s="427">
        <v>20.99</v>
      </c>
      <c r="S472" s="428"/>
      <c r="T472" s="429"/>
      <c r="U472" s="406">
        <v>4.88</v>
      </c>
      <c r="V472" s="407"/>
      <c r="W472" s="408"/>
      <c r="X472" s="178">
        <v>25.87</v>
      </c>
      <c r="Y472" s="175" t="str">
        <f t="shared" si="7"/>
        <v>070764</v>
      </c>
    </row>
    <row r="473" spans="1:25" ht="9.6" customHeight="1" x14ac:dyDescent="0.2">
      <c r="A473" s="401" t="s">
        <v>2591</v>
      </c>
      <c r="B473" s="402"/>
      <c r="C473" s="401" t="s">
        <v>598</v>
      </c>
      <c r="D473" s="403"/>
      <c r="E473" s="403"/>
      <c r="F473" s="403"/>
      <c r="G473" s="403"/>
      <c r="H473" s="403"/>
      <c r="I473" s="403"/>
      <c r="J473" s="403"/>
      <c r="K473" s="403"/>
      <c r="L473" s="403"/>
      <c r="M473" s="403"/>
      <c r="N473" s="403"/>
      <c r="O473" s="402"/>
      <c r="P473" s="404" t="s">
        <v>2352</v>
      </c>
      <c r="Q473" s="405"/>
      <c r="R473" s="427">
        <v>50.44</v>
      </c>
      <c r="S473" s="428"/>
      <c r="T473" s="429"/>
      <c r="U473" s="406">
        <v>5.85</v>
      </c>
      <c r="V473" s="407"/>
      <c r="W473" s="408"/>
      <c r="X473" s="178">
        <v>56.29</v>
      </c>
      <c r="Y473" s="175" t="str">
        <f t="shared" si="7"/>
        <v>070765</v>
      </c>
    </row>
    <row r="474" spans="1:25" ht="9.6" customHeight="1" x14ac:dyDescent="0.2">
      <c r="A474" s="401" t="s">
        <v>2592</v>
      </c>
      <c r="B474" s="402"/>
      <c r="C474" s="401" t="s">
        <v>599</v>
      </c>
      <c r="D474" s="403"/>
      <c r="E474" s="403"/>
      <c r="F474" s="403"/>
      <c r="G474" s="403"/>
      <c r="H474" s="403"/>
      <c r="I474" s="403"/>
      <c r="J474" s="403"/>
      <c r="K474" s="403"/>
      <c r="L474" s="403"/>
      <c r="M474" s="403"/>
      <c r="N474" s="403"/>
      <c r="O474" s="402"/>
      <c r="P474" s="404" t="s">
        <v>2001</v>
      </c>
      <c r="Q474" s="405"/>
      <c r="R474" s="406">
        <v>2.71</v>
      </c>
      <c r="S474" s="407"/>
      <c r="T474" s="408"/>
      <c r="U474" s="406">
        <v>4.0599999999999996</v>
      </c>
      <c r="V474" s="407"/>
      <c r="W474" s="408"/>
      <c r="X474" s="177">
        <v>6.77</v>
      </c>
      <c r="Y474" s="175" t="str">
        <f t="shared" si="7"/>
        <v>070769</v>
      </c>
    </row>
    <row r="475" spans="1:25" ht="9.6" customHeight="1" x14ac:dyDescent="0.2">
      <c r="A475" s="401" t="s">
        <v>2593</v>
      </c>
      <c r="B475" s="402"/>
      <c r="C475" s="401" t="s">
        <v>600</v>
      </c>
      <c r="D475" s="403"/>
      <c r="E475" s="403"/>
      <c r="F475" s="403"/>
      <c r="G475" s="403"/>
      <c r="H475" s="403"/>
      <c r="I475" s="403"/>
      <c r="J475" s="403"/>
      <c r="K475" s="403"/>
      <c r="L475" s="403"/>
      <c r="M475" s="403"/>
      <c r="N475" s="403"/>
      <c r="O475" s="402"/>
      <c r="P475" s="404" t="s">
        <v>2081</v>
      </c>
      <c r="Q475" s="405"/>
      <c r="R475" s="430">
        <v>142.66</v>
      </c>
      <c r="S475" s="431"/>
      <c r="T475" s="432"/>
      <c r="U475" s="406">
        <v>4.88</v>
      </c>
      <c r="V475" s="407"/>
      <c r="W475" s="408"/>
      <c r="X475" s="179">
        <v>147.54</v>
      </c>
      <c r="Y475" s="175" t="str">
        <f t="shared" si="7"/>
        <v>070771</v>
      </c>
    </row>
    <row r="476" spans="1:25" ht="9.6" customHeight="1" x14ac:dyDescent="0.2">
      <c r="A476" s="401" t="s">
        <v>2594</v>
      </c>
      <c r="B476" s="402"/>
      <c r="C476" s="401" t="s">
        <v>601</v>
      </c>
      <c r="D476" s="403"/>
      <c r="E476" s="403"/>
      <c r="F476" s="403"/>
      <c r="G476" s="403"/>
      <c r="H476" s="403"/>
      <c r="I476" s="403"/>
      <c r="J476" s="403"/>
      <c r="K476" s="403"/>
      <c r="L476" s="403"/>
      <c r="M476" s="403"/>
      <c r="N476" s="403"/>
      <c r="O476" s="402"/>
      <c r="P476" s="404" t="s">
        <v>2001</v>
      </c>
      <c r="Q476" s="405"/>
      <c r="R476" s="427">
        <v>36.619999999999997</v>
      </c>
      <c r="S476" s="428"/>
      <c r="T476" s="429"/>
      <c r="U476" s="406">
        <v>0</v>
      </c>
      <c r="V476" s="407"/>
      <c r="W476" s="408"/>
      <c r="X476" s="178">
        <v>36.619999999999997</v>
      </c>
      <c r="Y476" s="175" t="str">
        <f t="shared" si="7"/>
        <v>070772</v>
      </c>
    </row>
    <row r="477" spans="1:25" ht="9.6" customHeight="1" x14ac:dyDescent="0.2">
      <c r="A477" s="401" t="s">
        <v>2595</v>
      </c>
      <c r="B477" s="402"/>
      <c r="C477" s="401" t="s">
        <v>602</v>
      </c>
      <c r="D477" s="403"/>
      <c r="E477" s="403"/>
      <c r="F477" s="403"/>
      <c r="G477" s="403"/>
      <c r="H477" s="403"/>
      <c r="I477" s="403"/>
      <c r="J477" s="403"/>
      <c r="K477" s="403"/>
      <c r="L477" s="403"/>
      <c r="M477" s="403"/>
      <c r="N477" s="403"/>
      <c r="O477" s="402"/>
      <c r="P477" s="404" t="s">
        <v>2001</v>
      </c>
      <c r="Q477" s="405"/>
      <c r="R477" s="430">
        <v>605.16</v>
      </c>
      <c r="S477" s="431"/>
      <c r="T477" s="432"/>
      <c r="U477" s="430">
        <v>177.46</v>
      </c>
      <c r="V477" s="431"/>
      <c r="W477" s="432"/>
      <c r="X477" s="179">
        <v>782.62</v>
      </c>
      <c r="Y477" s="175" t="str">
        <f t="shared" si="7"/>
        <v>070776</v>
      </c>
    </row>
    <row r="478" spans="1:25" ht="9.6" customHeight="1" x14ac:dyDescent="0.2">
      <c r="A478" s="401" t="s">
        <v>2596</v>
      </c>
      <c r="B478" s="402"/>
      <c r="C478" s="401" t="s">
        <v>603</v>
      </c>
      <c r="D478" s="403"/>
      <c r="E478" s="403"/>
      <c r="F478" s="403"/>
      <c r="G478" s="403"/>
      <c r="H478" s="403"/>
      <c r="I478" s="403"/>
      <c r="J478" s="403"/>
      <c r="K478" s="403"/>
      <c r="L478" s="403"/>
      <c r="M478" s="403"/>
      <c r="N478" s="403"/>
      <c r="O478" s="402"/>
      <c r="P478" s="404" t="s">
        <v>2001</v>
      </c>
      <c r="Q478" s="405"/>
      <c r="R478" s="430">
        <v>763.41</v>
      </c>
      <c r="S478" s="431"/>
      <c r="T478" s="432"/>
      <c r="U478" s="430">
        <v>177.46</v>
      </c>
      <c r="V478" s="431"/>
      <c r="W478" s="432"/>
      <c r="X478" s="179">
        <v>940.87</v>
      </c>
      <c r="Y478" s="175" t="str">
        <f t="shared" si="7"/>
        <v>070777</v>
      </c>
    </row>
    <row r="479" spans="1:25" ht="9.6" customHeight="1" x14ac:dyDescent="0.2">
      <c r="A479" s="401" t="s">
        <v>2597</v>
      </c>
      <c r="B479" s="402"/>
      <c r="C479" s="401" t="s">
        <v>604</v>
      </c>
      <c r="D479" s="403"/>
      <c r="E479" s="403"/>
      <c r="F479" s="403"/>
      <c r="G479" s="403"/>
      <c r="H479" s="403"/>
      <c r="I479" s="403"/>
      <c r="J479" s="403"/>
      <c r="K479" s="403"/>
      <c r="L479" s="403"/>
      <c r="M479" s="403"/>
      <c r="N479" s="403"/>
      <c r="O479" s="402"/>
      <c r="P479" s="404" t="s">
        <v>2001</v>
      </c>
      <c r="Q479" s="405"/>
      <c r="R479" s="430">
        <v>594.49</v>
      </c>
      <c r="S479" s="431"/>
      <c r="T479" s="432"/>
      <c r="U479" s="430">
        <v>177.46</v>
      </c>
      <c r="V479" s="431"/>
      <c r="W479" s="432"/>
      <c r="X479" s="179">
        <v>771.95</v>
      </c>
      <c r="Y479" s="175" t="str">
        <f t="shared" si="7"/>
        <v>070778</v>
      </c>
    </row>
    <row r="480" spans="1:25" ht="9.6" customHeight="1" x14ac:dyDescent="0.2">
      <c r="A480" s="401" t="s">
        <v>2598</v>
      </c>
      <c r="B480" s="402"/>
      <c r="C480" s="401" t="s">
        <v>605</v>
      </c>
      <c r="D480" s="403"/>
      <c r="E480" s="403"/>
      <c r="F480" s="403"/>
      <c r="G480" s="403"/>
      <c r="H480" s="403"/>
      <c r="I480" s="403"/>
      <c r="J480" s="403"/>
      <c r="K480" s="403"/>
      <c r="L480" s="403"/>
      <c r="M480" s="403"/>
      <c r="N480" s="403"/>
      <c r="O480" s="402"/>
      <c r="P480" s="404" t="s">
        <v>2001</v>
      </c>
      <c r="Q480" s="405"/>
      <c r="R480" s="430">
        <v>695.64</v>
      </c>
      <c r="S480" s="431"/>
      <c r="T480" s="432"/>
      <c r="U480" s="430">
        <v>177.46</v>
      </c>
      <c r="V480" s="431"/>
      <c r="W480" s="432"/>
      <c r="X480" s="179">
        <v>873.1</v>
      </c>
      <c r="Y480" s="175" t="str">
        <f t="shared" si="7"/>
        <v>070779</v>
      </c>
    </row>
    <row r="481" spans="1:25" ht="9.6" customHeight="1" x14ac:dyDescent="0.2">
      <c r="A481" s="401" t="s">
        <v>2599</v>
      </c>
      <c r="B481" s="402"/>
      <c r="C481" s="401" t="s">
        <v>606</v>
      </c>
      <c r="D481" s="403"/>
      <c r="E481" s="403"/>
      <c r="F481" s="403"/>
      <c r="G481" s="403"/>
      <c r="H481" s="403"/>
      <c r="I481" s="403"/>
      <c r="J481" s="403"/>
      <c r="K481" s="403"/>
      <c r="L481" s="403"/>
      <c r="M481" s="403"/>
      <c r="N481" s="403"/>
      <c r="O481" s="402"/>
      <c r="P481" s="404" t="s">
        <v>2001</v>
      </c>
      <c r="Q481" s="405"/>
      <c r="R481" s="430">
        <v>353.71</v>
      </c>
      <c r="S481" s="431"/>
      <c r="T481" s="432"/>
      <c r="U481" s="427">
        <v>48.83</v>
      </c>
      <c r="V481" s="428"/>
      <c r="W481" s="429"/>
      <c r="X481" s="179">
        <v>402.54</v>
      </c>
      <c r="Y481" s="175" t="str">
        <f t="shared" si="7"/>
        <v>070790</v>
      </c>
    </row>
    <row r="482" spans="1:25" ht="9.6" customHeight="1" x14ac:dyDescent="0.2">
      <c r="A482" s="401" t="s">
        <v>2600</v>
      </c>
      <c r="B482" s="402"/>
      <c r="C482" s="401" t="s">
        <v>607</v>
      </c>
      <c r="D482" s="403"/>
      <c r="E482" s="403"/>
      <c r="F482" s="403"/>
      <c r="G482" s="403"/>
      <c r="H482" s="403"/>
      <c r="I482" s="403"/>
      <c r="J482" s="403"/>
      <c r="K482" s="403"/>
      <c r="L482" s="403"/>
      <c r="M482" s="403"/>
      <c r="N482" s="403"/>
      <c r="O482" s="402"/>
      <c r="P482" s="404" t="s">
        <v>2001</v>
      </c>
      <c r="Q482" s="405"/>
      <c r="R482" s="430">
        <v>423.99</v>
      </c>
      <c r="S482" s="431"/>
      <c r="T482" s="432"/>
      <c r="U482" s="427">
        <v>73.239999999999995</v>
      </c>
      <c r="V482" s="428"/>
      <c r="W482" s="429"/>
      <c r="X482" s="179">
        <v>497.23</v>
      </c>
      <c r="Y482" s="175" t="str">
        <f t="shared" si="7"/>
        <v>070791</v>
      </c>
    </row>
    <row r="483" spans="1:25" ht="9.6" customHeight="1" x14ac:dyDescent="0.2">
      <c r="A483" s="401" t="s">
        <v>2601</v>
      </c>
      <c r="B483" s="402"/>
      <c r="C483" s="401" t="s">
        <v>608</v>
      </c>
      <c r="D483" s="403"/>
      <c r="E483" s="403"/>
      <c r="F483" s="403"/>
      <c r="G483" s="403"/>
      <c r="H483" s="403"/>
      <c r="I483" s="403"/>
      <c r="J483" s="403"/>
      <c r="K483" s="403"/>
      <c r="L483" s="403"/>
      <c r="M483" s="403"/>
      <c r="N483" s="403"/>
      <c r="O483" s="402"/>
      <c r="P483" s="404" t="s">
        <v>2001</v>
      </c>
      <c r="Q483" s="405"/>
      <c r="R483" s="430">
        <v>232.68</v>
      </c>
      <c r="S483" s="431"/>
      <c r="T483" s="432"/>
      <c r="U483" s="427">
        <v>58.59</v>
      </c>
      <c r="V483" s="428"/>
      <c r="W483" s="429"/>
      <c r="X483" s="179">
        <v>291.27</v>
      </c>
      <c r="Y483" s="175" t="str">
        <f t="shared" si="7"/>
        <v>070820</v>
      </c>
    </row>
    <row r="484" spans="1:25" ht="9.6" customHeight="1" x14ac:dyDescent="0.2">
      <c r="A484" s="401" t="s">
        <v>2602</v>
      </c>
      <c r="B484" s="402"/>
      <c r="C484" s="401" t="s">
        <v>609</v>
      </c>
      <c r="D484" s="403"/>
      <c r="E484" s="403"/>
      <c r="F484" s="403"/>
      <c r="G484" s="403"/>
      <c r="H484" s="403"/>
      <c r="I484" s="403"/>
      <c r="J484" s="403"/>
      <c r="K484" s="403"/>
      <c r="L484" s="403"/>
      <c r="M484" s="403"/>
      <c r="N484" s="403"/>
      <c r="O484" s="402"/>
      <c r="P484" s="404" t="s">
        <v>2001</v>
      </c>
      <c r="Q484" s="405"/>
      <c r="R484" s="430">
        <v>264.08</v>
      </c>
      <c r="S484" s="431"/>
      <c r="T484" s="432"/>
      <c r="U484" s="427">
        <v>63.47</v>
      </c>
      <c r="V484" s="428"/>
      <c r="W484" s="429"/>
      <c r="X484" s="179">
        <v>327.55</v>
      </c>
      <c r="Y484" s="175" t="str">
        <f t="shared" si="7"/>
        <v>070821</v>
      </c>
    </row>
    <row r="485" spans="1:25" ht="9.6" customHeight="1" x14ac:dyDescent="0.2">
      <c r="A485" s="401" t="s">
        <v>2603</v>
      </c>
      <c r="B485" s="402"/>
      <c r="C485" s="401" t="s">
        <v>610</v>
      </c>
      <c r="D485" s="403"/>
      <c r="E485" s="403"/>
      <c r="F485" s="403"/>
      <c r="G485" s="403"/>
      <c r="H485" s="403"/>
      <c r="I485" s="403"/>
      <c r="J485" s="403"/>
      <c r="K485" s="403"/>
      <c r="L485" s="403"/>
      <c r="M485" s="403"/>
      <c r="N485" s="403"/>
      <c r="O485" s="402"/>
      <c r="P485" s="404" t="s">
        <v>2001</v>
      </c>
      <c r="Q485" s="405"/>
      <c r="R485" s="430">
        <v>274.22000000000003</v>
      </c>
      <c r="S485" s="431"/>
      <c r="T485" s="432"/>
      <c r="U485" s="427">
        <v>68.36</v>
      </c>
      <c r="V485" s="428"/>
      <c r="W485" s="429"/>
      <c r="X485" s="179">
        <v>342.58</v>
      </c>
      <c r="Y485" s="175" t="str">
        <f t="shared" si="7"/>
        <v>070822</v>
      </c>
    </row>
    <row r="486" spans="1:25" ht="9.6" customHeight="1" x14ac:dyDescent="0.2">
      <c r="A486" s="401" t="s">
        <v>2604</v>
      </c>
      <c r="B486" s="402"/>
      <c r="C486" s="401" t="s">
        <v>611</v>
      </c>
      <c r="D486" s="403"/>
      <c r="E486" s="403"/>
      <c r="F486" s="403"/>
      <c r="G486" s="403"/>
      <c r="H486" s="403"/>
      <c r="I486" s="403"/>
      <c r="J486" s="403"/>
      <c r="K486" s="403"/>
      <c r="L486" s="403"/>
      <c r="M486" s="403"/>
      <c r="N486" s="403"/>
      <c r="O486" s="402"/>
      <c r="P486" s="404" t="s">
        <v>2001</v>
      </c>
      <c r="Q486" s="405"/>
      <c r="R486" s="430">
        <v>426.23</v>
      </c>
      <c r="S486" s="431"/>
      <c r="T486" s="432"/>
      <c r="U486" s="427">
        <v>73.239999999999995</v>
      </c>
      <c r="V486" s="428"/>
      <c r="W486" s="429"/>
      <c r="X486" s="179">
        <v>499.47</v>
      </c>
      <c r="Y486" s="175" t="str">
        <f t="shared" si="7"/>
        <v>070823</v>
      </c>
    </row>
    <row r="487" spans="1:25" ht="9.6" customHeight="1" x14ac:dyDescent="0.2">
      <c r="A487" s="401" t="s">
        <v>2605</v>
      </c>
      <c r="B487" s="402"/>
      <c r="C487" s="401" t="s">
        <v>612</v>
      </c>
      <c r="D487" s="403"/>
      <c r="E487" s="403"/>
      <c r="F487" s="403"/>
      <c r="G487" s="403"/>
      <c r="H487" s="403"/>
      <c r="I487" s="403"/>
      <c r="J487" s="403"/>
      <c r="K487" s="403"/>
      <c r="L487" s="403"/>
      <c r="M487" s="403"/>
      <c r="N487" s="403"/>
      <c r="O487" s="402"/>
      <c r="P487" s="404" t="s">
        <v>2001</v>
      </c>
      <c r="Q487" s="405"/>
      <c r="R487" s="430">
        <v>594.49</v>
      </c>
      <c r="S487" s="431"/>
      <c r="T487" s="432"/>
      <c r="U487" s="430">
        <v>177.46</v>
      </c>
      <c r="V487" s="431"/>
      <c r="W487" s="432"/>
      <c r="X487" s="179">
        <v>771.95</v>
      </c>
      <c r="Y487" s="175" t="str">
        <f t="shared" si="7"/>
        <v>070835</v>
      </c>
    </row>
    <row r="488" spans="1:25" ht="9.6" customHeight="1" x14ac:dyDescent="0.2">
      <c r="A488" s="401" t="s">
        <v>2606</v>
      </c>
      <c r="B488" s="402"/>
      <c r="C488" s="401" t="s">
        <v>613</v>
      </c>
      <c r="D488" s="403"/>
      <c r="E488" s="403"/>
      <c r="F488" s="403"/>
      <c r="G488" s="403"/>
      <c r="H488" s="403"/>
      <c r="I488" s="403"/>
      <c r="J488" s="403"/>
      <c r="K488" s="403"/>
      <c r="L488" s="403"/>
      <c r="M488" s="403"/>
      <c r="N488" s="403"/>
      <c r="O488" s="402"/>
      <c r="P488" s="404" t="s">
        <v>2001</v>
      </c>
      <c r="Q488" s="405"/>
      <c r="R488" s="430">
        <v>594.49</v>
      </c>
      <c r="S488" s="431"/>
      <c r="T488" s="432"/>
      <c r="U488" s="430">
        <v>177.46</v>
      </c>
      <c r="V488" s="431"/>
      <c r="W488" s="432"/>
      <c r="X488" s="179">
        <v>771.95</v>
      </c>
      <c r="Y488" s="175" t="str">
        <f t="shared" si="7"/>
        <v>070836</v>
      </c>
    </row>
    <row r="489" spans="1:25" ht="9.6" customHeight="1" x14ac:dyDescent="0.2">
      <c r="A489" s="401" t="s">
        <v>2607</v>
      </c>
      <c r="B489" s="402"/>
      <c r="C489" s="401" t="s">
        <v>614</v>
      </c>
      <c r="D489" s="403"/>
      <c r="E489" s="403"/>
      <c r="F489" s="403"/>
      <c r="G489" s="403"/>
      <c r="H489" s="403"/>
      <c r="I489" s="403"/>
      <c r="J489" s="403"/>
      <c r="K489" s="403"/>
      <c r="L489" s="403"/>
      <c r="M489" s="403"/>
      <c r="N489" s="403"/>
      <c r="O489" s="402"/>
      <c r="P489" s="404" t="s">
        <v>2001</v>
      </c>
      <c r="Q489" s="405"/>
      <c r="R489" s="430">
        <v>594.49</v>
      </c>
      <c r="S489" s="431"/>
      <c r="T489" s="432"/>
      <c r="U489" s="430">
        <v>177.46</v>
      </c>
      <c r="V489" s="431"/>
      <c r="W489" s="432"/>
      <c r="X489" s="179">
        <v>771.95</v>
      </c>
      <c r="Y489" s="175" t="str">
        <f t="shared" si="7"/>
        <v>070837</v>
      </c>
    </row>
    <row r="490" spans="1:25" ht="9.6" customHeight="1" x14ac:dyDescent="0.2">
      <c r="A490" s="401" t="s">
        <v>2608</v>
      </c>
      <c r="B490" s="402"/>
      <c r="C490" s="401" t="s">
        <v>615</v>
      </c>
      <c r="D490" s="403"/>
      <c r="E490" s="403"/>
      <c r="F490" s="403"/>
      <c r="G490" s="403"/>
      <c r="H490" s="403"/>
      <c r="I490" s="403"/>
      <c r="J490" s="403"/>
      <c r="K490" s="403"/>
      <c r="L490" s="403"/>
      <c r="M490" s="403"/>
      <c r="N490" s="403"/>
      <c r="O490" s="402"/>
      <c r="P490" s="404" t="s">
        <v>2001</v>
      </c>
      <c r="Q490" s="405"/>
      <c r="R490" s="430">
        <v>594.49</v>
      </c>
      <c r="S490" s="431"/>
      <c r="T490" s="432"/>
      <c r="U490" s="430">
        <v>177.46</v>
      </c>
      <c r="V490" s="431"/>
      <c r="W490" s="432"/>
      <c r="X490" s="179">
        <v>771.95</v>
      </c>
      <c r="Y490" s="175" t="str">
        <f t="shared" si="7"/>
        <v>070838</v>
      </c>
    </row>
    <row r="491" spans="1:25" ht="9.6" customHeight="1" x14ac:dyDescent="0.2">
      <c r="A491" s="401" t="s">
        <v>2609</v>
      </c>
      <c r="B491" s="402"/>
      <c r="C491" s="401" t="s">
        <v>616</v>
      </c>
      <c r="D491" s="403"/>
      <c r="E491" s="403"/>
      <c r="F491" s="403"/>
      <c r="G491" s="403"/>
      <c r="H491" s="403"/>
      <c r="I491" s="403"/>
      <c r="J491" s="403"/>
      <c r="K491" s="403"/>
      <c r="L491" s="403"/>
      <c r="M491" s="403"/>
      <c r="N491" s="403"/>
      <c r="O491" s="402"/>
      <c r="P491" s="404" t="s">
        <v>2001</v>
      </c>
      <c r="Q491" s="405"/>
      <c r="R491" s="430">
        <v>594.49</v>
      </c>
      <c r="S491" s="431"/>
      <c r="T491" s="432"/>
      <c r="U491" s="430">
        <v>177.46</v>
      </c>
      <c r="V491" s="431"/>
      <c r="W491" s="432"/>
      <c r="X491" s="179">
        <v>771.95</v>
      </c>
      <c r="Y491" s="175" t="str">
        <f t="shared" si="7"/>
        <v>070839</v>
      </c>
    </row>
    <row r="492" spans="1:25" ht="9.6" customHeight="1" x14ac:dyDescent="0.2">
      <c r="A492" s="401" t="s">
        <v>2610</v>
      </c>
      <c r="B492" s="402"/>
      <c r="C492" s="401" t="s">
        <v>617</v>
      </c>
      <c r="D492" s="403"/>
      <c r="E492" s="403"/>
      <c r="F492" s="403"/>
      <c r="G492" s="403"/>
      <c r="H492" s="403"/>
      <c r="I492" s="403"/>
      <c r="J492" s="403"/>
      <c r="K492" s="403"/>
      <c r="L492" s="403"/>
      <c r="M492" s="403"/>
      <c r="N492" s="403"/>
      <c r="O492" s="402"/>
      <c r="P492" s="404" t="s">
        <v>2001</v>
      </c>
      <c r="Q492" s="405"/>
      <c r="R492" s="430">
        <v>849.34</v>
      </c>
      <c r="S492" s="431"/>
      <c r="T492" s="432"/>
      <c r="U492" s="430">
        <v>177.46</v>
      </c>
      <c r="V492" s="431"/>
      <c r="W492" s="432"/>
      <c r="X492" s="180">
        <v>1026.8</v>
      </c>
      <c r="Y492" s="175" t="str">
        <f t="shared" si="7"/>
        <v>070840</v>
      </c>
    </row>
    <row r="493" spans="1:25" ht="9.6" customHeight="1" x14ac:dyDescent="0.2">
      <c r="A493" s="401" t="s">
        <v>2611</v>
      </c>
      <c r="B493" s="402"/>
      <c r="C493" s="401" t="s">
        <v>618</v>
      </c>
      <c r="D493" s="403"/>
      <c r="E493" s="403"/>
      <c r="F493" s="403"/>
      <c r="G493" s="403"/>
      <c r="H493" s="403"/>
      <c r="I493" s="403"/>
      <c r="J493" s="403"/>
      <c r="K493" s="403"/>
      <c r="L493" s="403"/>
      <c r="M493" s="403"/>
      <c r="N493" s="403"/>
      <c r="O493" s="402"/>
      <c r="P493" s="404" t="s">
        <v>2001</v>
      </c>
      <c r="Q493" s="405"/>
      <c r="R493" s="430">
        <v>963.49</v>
      </c>
      <c r="S493" s="431"/>
      <c r="T493" s="432"/>
      <c r="U493" s="430">
        <v>177.46</v>
      </c>
      <c r="V493" s="431"/>
      <c r="W493" s="432"/>
      <c r="X493" s="180">
        <v>1140.95</v>
      </c>
      <c r="Y493" s="175" t="str">
        <f t="shared" si="7"/>
        <v>070842</v>
      </c>
    </row>
    <row r="494" spans="1:25" ht="9.6" customHeight="1" x14ac:dyDescent="0.2">
      <c r="A494" s="401" t="s">
        <v>2612</v>
      </c>
      <c r="B494" s="402"/>
      <c r="C494" s="401" t="s">
        <v>619</v>
      </c>
      <c r="D494" s="403"/>
      <c r="E494" s="403"/>
      <c r="F494" s="403"/>
      <c r="G494" s="403"/>
      <c r="H494" s="403"/>
      <c r="I494" s="403"/>
      <c r="J494" s="403"/>
      <c r="K494" s="403"/>
      <c r="L494" s="403"/>
      <c r="M494" s="403"/>
      <c r="N494" s="403"/>
      <c r="O494" s="402"/>
      <c r="P494" s="404" t="s">
        <v>2001</v>
      </c>
      <c r="Q494" s="405"/>
      <c r="R494" s="430">
        <v>109.9</v>
      </c>
      <c r="S494" s="431"/>
      <c r="T494" s="432"/>
      <c r="U494" s="430">
        <v>112.3</v>
      </c>
      <c r="V494" s="431"/>
      <c r="W494" s="432"/>
      <c r="X494" s="179">
        <v>222.2</v>
      </c>
      <c r="Y494" s="175" t="str">
        <f t="shared" si="7"/>
        <v>070845</v>
      </c>
    </row>
    <row r="495" spans="1:25" ht="9.6" customHeight="1" x14ac:dyDescent="0.2">
      <c r="A495" s="401" t="s">
        <v>2613</v>
      </c>
      <c r="B495" s="402"/>
      <c r="C495" s="401" t="s">
        <v>620</v>
      </c>
      <c r="D495" s="403"/>
      <c r="E495" s="403"/>
      <c r="F495" s="403"/>
      <c r="G495" s="403"/>
      <c r="H495" s="403"/>
      <c r="I495" s="403"/>
      <c r="J495" s="403"/>
      <c r="K495" s="403"/>
      <c r="L495" s="403"/>
      <c r="M495" s="403"/>
      <c r="N495" s="403"/>
      <c r="O495" s="402"/>
      <c r="P495" s="404" t="s">
        <v>2001</v>
      </c>
      <c r="Q495" s="405"/>
      <c r="R495" s="430">
        <v>127.88</v>
      </c>
      <c r="S495" s="431"/>
      <c r="T495" s="432"/>
      <c r="U495" s="430">
        <v>122.07</v>
      </c>
      <c r="V495" s="431"/>
      <c r="W495" s="432"/>
      <c r="X495" s="179">
        <v>249.95</v>
      </c>
      <c r="Y495" s="175" t="str">
        <f t="shared" si="7"/>
        <v>070857</v>
      </c>
    </row>
    <row r="496" spans="1:25" ht="9.6" customHeight="1" x14ac:dyDescent="0.2">
      <c r="A496" s="401" t="s">
        <v>2614</v>
      </c>
      <c r="B496" s="402"/>
      <c r="C496" s="401" t="s">
        <v>621</v>
      </c>
      <c r="D496" s="403"/>
      <c r="E496" s="403"/>
      <c r="F496" s="403"/>
      <c r="G496" s="403"/>
      <c r="H496" s="403"/>
      <c r="I496" s="403"/>
      <c r="J496" s="403"/>
      <c r="K496" s="403"/>
      <c r="L496" s="403"/>
      <c r="M496" s="403"/>
      <c r="N496" s="403"/>
      <c r="O496" s="402"/>
      <c r="P496" s="404" t="s">
        <v>2001</v>
      </c>
      <c r="Q496" s="405"/>
      <c r="R496" s="430">
        <v>139.87</v>
      </c>
      <c r="S496" s="431"/>
      <c r="T496" s="432"/>
      <c r="U496" s="430">
        <v>131.84</v>
      </c>
      <c r="V496" s="431"/>
      <c r="W496" s="432"/>
      <c r="X496" s="179">
        <v>271.70999999999998</v>
      </c>
      <c r="Y496" s="175" t="str">
        <f t="shared" si="7"/>
        <v>070858</v>
      </c>
    </row>
    <row r="497" spans="1:25" ht="9.6" customHeight="1" x14ac:dyDescent="0.2">
      <c r="A497" s="401" t="s">
        <v>2615</v>
      </c>
      <c r="B497" s="402"/>
      <c r="C497" s="401" t="s">
        <v>622</v>
      </c>
      <c r="D497" s="403"/>
      <c r="E497" s="403"/>
      <c r="F497" s="403"/>
      <c r="G497" s="403"/>
      <c r="H497" s="403"/>
      <c r="I497" s="403"/>
      <c r="J497" s="403"/>
      <c r="K497" s="403"/>
      <c r="L497" s="403"/>
      <c r="M497" s="403"/>
      <c r="N497" s="403"/>
      <c r="O497" s="402"/>
      <c r="P497" s="404" t="s">
        <v>2001</v>
      </c>
      <c r="Q497" s="405"/>
      <c r="R497" s="430">
        <v>175.83</v>
      </c>
      <c r="S497" s="431"/>
      <c r="T497" s="432"/>
      <c r="U497" s="430">
        <v>141.6</v>
      </c>
      <c r="V497" s="431"/>
      <c r="W497" s="432"/>
      <c r="X497" s="179">
        <v>317.43</v>
      </c>
      <c r="Y497" s="175" t="str">
        <f t="shared" si="7"/>
        <v>070859</v>
      </c>
    </row>
    <row r="498" spans="1:25" ht="9.6" customHeight="1" x14ac:dyDescent="0.2">
      <c r="A498" s="401" t="s">
        <v>2616</v>
      </c>
      <c r="B498" s="402"/>
      <c r="C498" s="401" t="s">
        <v>623</v>
      </c>
      <c r="D498" s="403"/>
      <c r="E498" s="403"/>
      <c r="F498" s="403"/>
      <c r="G498" s="403"/>
      <c r="H498" s="403"/>
      <c r="I498" s="403"/>
      <c r="J498" s="403"/>
      <c r="K498" s="403"/>
      <c r="L498" s="403"/>
      <c r="M498" s="403"/>
      <c r="N498" s="403"/>
      <c r="O498" s="402"/>
      <c r="P498" s="404" t="s">
        <v>2001</v>
      </c>
      <c r="Q498" s="405"/>
      <c r="R498" s="430">
        <v>234.71</v>
      </c>
      <c r="S498" s="431"/>
      <c r="T498" s="432"/>
      <c r="U498" s="430">
        <v>151.37</v>
      </c>
      <c r="V498" s="431"/>
      <c r="W498" s="432"/>
      <c r="X498" s="179">
        <v>386.08</v>
      </c>
      <c r="Y498" s="175" t="str">
        <f t="shared" si="7"/>
        <v>070860</v>
      </c>
    </row>
    <row r="499" spans="1:25" ht="9.6" customHeight="1" x14ac:dyDescent="0.2">
      <c r="A499" s="401" t="s">
        <v>2617</v>
      </c>
      <c r="B499" s="402"/>
      <c r="C499" s="401" t="s">
        <v>624</v>
      </c>
      <c r="D499" s="403"/>
      <c r="E499" s="403"/>
      <c r="F499" s="403"/>
      <c r="G499" s="403"/>
      <c r="H499" s="403"/>
      <c r="I499" s="403"/>
      <c r="J499" s="403"/>
      <c r="K499" s="403"/>
      <c r="L499" s="403"/>
      <c r="M499" s="403"/>
      <c r="N499" s="403"/>
      <c r="O499" s="402"/>
      <c r="P499" s="404" t="s">
        <v>2001</v>
      </c>
      <c r="Q499" s="405"/>
      <c r="R499" s="430">
        <v>403.6</v>
      </c>
      <c r="S499" s="431"/>
      <c r="T499" s="432"/>
      <c r="U499" s="430">
        <v>161.13</v>
      </c>
      <c r="V499" s="431"/>
      <c r="W499" s="432"/>
      <c r="X499" s="179">
        <v>564.73</v>
      </c>
      <c r="Y499" s="175" t="str">
        <f t="shared" si="7"/>
        <v>070861</v>
      </c>
    </row>
    <row r="500" spans="1:25" ht="9.6" customHeight="1" x14ac:dyDescent="0.2">
      <c r="A500" s="401" t="s">
        <v>2618</v>
      </c>
      <c r="B500" s="402"/>
      <c r="C500" s="401" t="s">
        <v>625</v>
      </c>
      <c r="D500" s="403"/>
      <c r="E500" s="403"/>
      <c r="F500" s="403"/>
      <c r="G500" s="403"/>
      <c r="H500" s="403"/>
      <c r="I500" s="403"/>
      <c r="J500" s="403"/>
      <c r="K500" s="403"/>
      <c r="L500" s="403"/>
      <c r="M500" s="403"/>
      <c r="N500" s="403"/>
      <c r="O500" s="402"/>
      <c r="P500" s="404" t="s">
        <v>2001</v>
      </c>
      <c r="Q500" s="405"/>
      <c r="R500" s="430">
        <v>490.87</v>
      </c>
      <c r="S500" s="431"/>
      <c r="T500" s="432"/>
      <c r="U500" s="430">
        <v>180.67</v>
      </c>
      <c r="V500" s="431"/>
      <c r="W500" s="432"/>
      <c r="X500" s="179">
        <v>671.54</v>
      </c>
      <c r="Y500" s="175" t="str">
        <f t="shared" si="7"/>
        <v>070862</v>
      </c>
    </row>
    <row r="501" spans="1:25" ht="9.6" customHeight="1" x14ac:dyDescent="0.2">
      <c r="A501" s="401" t="s">
        <v>2619</v>
      </c>
      <c r="B501" s="402"/>
      <c r="C501" s="401" t="s">
        <v>626</v>
      </c>
      <c r="D501" s="403"/>
      <c r="E501" s="403"/>
      <c r="F501" s="403"/>
      <c r="G501" s="403"/>
      <c r="H501" s="403"/>
      <c r="I501" s="403"/>
      <c r="J501" s="403"/>
      <c r="K501" s="403"/>
      <c r="L501" s="403"/>
      <c r="M501" s="403"/>
      <c r="N501" s="403"/>
      <c r="O501" s="402"/>
      <c r="P501" s="404" t="s">
        <v>2001</v>
      </c>
      <c r="Q501" s="405"/>
      <c r="R501" s="430">
        <v>400.5</v>
      </c>
      <c r="S501" s="431"/>
      <c r="T501" s="432"/>
      <c r="U501" s="430">
        <v>170.9</v>
      </c>
      <c r="V501" s="431"/>
      <c r="W501" s="432"/>
      <c r="X501" s="179">
        <v>571.4</v>
      </c>
      <c r="Y501" s="175" t="str">
        <f t="shared" si="7"/>
        <v>070880</v>
      </c>
    </row>
    <row r="502" spans="1:25" ht="9.6" customHeight="1" x14ac:dyDescent="0.2">
      <c r="A502" s="401" t="s">
        <v>2620</v>
      </c>
      <c r="B502" s="402"/>
      <c r="C502" s="401" t="s">
        <v>627</v>
      </c>
      <c r="D502" s="403"/>
      <c r="E502" s="403"/>
      <c r="F502" s="403"/>
      <c r="G502" s="403"/>
      <c r="H502" s="403"/>
      <c r="I502" s="403"/>
      <c r="J502" s="403"/>
      <c r="K502" s="403"/>
      <c r="L502" s="403"/>
      <c r="M502" s="403"/>
      <c r="N502" s="403"/>
      <c r="O502" s="402"/>
      <c r="P502" s="404" t="s">
        <v>2001</v>
      </c>
      <c r="Q502" s="405"/>
      <c r="R502" s="430">
        <v>115.08</v>
      </c>
      <c r="S502" s="431"/>
      <c r="T502" s="432"/>
      <c r="U502" s="430">
        <v>112.3</v>
      </c>
      <c r="V502" s="431"/>
      <c r="W502" s="432"/>
      <c r="X502" s="179">
        <v>227.38</v>
      </c>
      <c r="Y502" s="175" t="str">
        <f t="shared" si="7"/>
        <v>070890</v>
      </c>
    </row>
    <row r="503" spans="1:25" ht="9.6" customHeight="1" x14ac:dyDescent="0.2">
      <c r="A503" s="401" t="s">
        <v>2621</v>
      </c>
      <c r="B503" s="402"/>
      <c r="C503" s="401" t="s">
        <v>628</v>
      </c>
      <c r="D503" s="403"/>
      <c r="E503" s="403"/>
      <c r="F503" s="403"/>
      <c r="G503" s="403"/>
      <c r="H503" s="403"/>
      <c r="I503" s="403"/>
      <c r="J503" s="403"/>
      <c r="K503" s="403"/>
      <c r="L503" s="403"/>
      <c r="M503" s="403"/>
      <c r="N503" s="403"/>
      <c r="O503" s="402"/>
      <c r="P503" s="404" t="s">
        <v>2001</v>
      </c>
      <c r="Q503" s="405"/>
      <c r="R503" s="430">
        <v>117.48</v>
      </c>
      <c r="S503" s="431"/>
      <c r="T503" s="432"/>
      <c r="U503" s="430">
        <v>122.07</v>
      </c>
      <c r="V503" s="431"/>
      <c r="W503" s="432"/>
      <c r="X503" s="179">
        <v>239.55</v>
      </c>
      <c r="Y503" s="175" t="str">
        <f t="shared" si="7"/>
        <v>070891</v>
      </c>
    </row>
    <row r="504" spans="1:25" ht="9.6" customHeight="1" x14ac:dyDescent="0.2">
      <c r="A504" s="401" t="s">
        <v>2622</v>
      </c>
      <c r="B504" s="402"/>
      <c r="C504" s="401" t="s">
        <v>629</v>
      </c>
      <c r="D504" s="403"/>
      <c r="E504" s="403"/>
      <c r="F504" s="403"/>
      <c r="G504" s="403"/>
      <c r="H504" s="403"/>
      <c r="I504" s="403"/>
      <c r="J504" s="403"/>
      <c r="K504" s="403"/>
      <c r="L504" s="403"/>
      <c r="M504" s="403"/>
      <c r="N504" s="403"/>
      <c r="O504" s="402"/>
      <c r="P504" s="404" t="s">
        <v>2001</v>
      </c>
      <c r="Q504" s="405"/>
      <c r="R504" s="430">
        <v>135.56</v>
      </c>
      <c r="S504" s="431"/>
      <c r="T504" s="432"/>
      <c r="U504" s="430">
        <v>131.84</v>
      </c>
      <c r="V504" s="431"/>
      <c r="W504" s="432"/>
      <c r="X504" s="179">
        <v>267.39999999999998</v>
      </c>
      <c r="Y504" s="175" t="str">
        <f t="shared" si="7"/>
        <v>070892</v>
      </c>
    </row>
    <row r="505" spans="1:25" ht="9.6" customHeight="1" x14ac:dyDescent="0.2">
      <c r="A505" s="401" t="s">
        <v>2623</v>
      </c>
      <c r="B505" s="402"/>
      <c r="C505" s="401" t="s">
        <v>630</v>
      </c>
      <c r="D505" s="403"/>
      <c r="E505" s="403"/>
      <c r="F505" s="403"/>
      <c r="G505" s="403"/>
      <c r="H505" s="403"/>
      <c r="I505" s="403"/>
      <c r="J505" s="403"/>
      <c r="K505" s="403"/>
      <c r="L505" s="403"/>
      <c r="M505" s="403"/>
      <c r="N505" s="403"/>
      <c r="O505" s="402"/>
      <c r="P505" s="404" t="s">
        <v>2001</v>
      </c>
      <c r="Q505" s="405"/>
      <c r="R505" s="430">
        <v>183.79</v>
      </c>
      <c r="S505" s="431"/>
      <c r="T505" s="432"/>
      <c r="U505" s="430">
        <v>141.6</v>
      </c>
      <c r="V505" s="431"/>
      <c r="W505" s="432"/>
      <c r="X505" s="179">
        <v>325.39</v>
      </c>
      <c r="Y505" s="175" t="str">
        <f t="shared" si="7"/>
        <v>070893</v>
      </c>
    </row>
    <row r="506" spans="1:25" ht="9.6" customHeight="1" x14ac:dyDescent="0.2">
      <c r="A506" s="401" t="s">
        <v>2624</v>
      </c>
      <c r="B506" s="402"/>
      <c r="C506" s="401" t="s">
        <v>631</v>
      </c>
      <c r="D506" s="403"/>
      <c r="E506" s="403"/>
      <c r="F506" s="403"/>
      <c r="G506" s="403"/>
      <c r="H506" s="403"/>
      <c r="I506" s="403"/>
      <c r="J506" s="403"/>
      <c r="K506" s="403"/>
      <c r="L506" s="403"/>
      <c r="M506" s="403"/>
      <c r="N506" s="403"/>
      <c r="O506" s="402"/>
      <c r="P506" s="404" t="s">
        <v>2001</v>
      </c>
      <c r="Q506" s="405"/>
      <c r="R506" s="430">
        <v>266.86</v>
      </c>
      <c r="S506" s="431"/>
      <c r="T506" s="432"/>
      <c r="U506" s="430">
        <v>151.37</v>
      </c>
      <c r="V506" s="431"/>
      <c r="W506" s="432"/>
      <c r="X506" s="179">
        <v>418.23</v>
      </c>
      <c r="Y506" s="175" t="str">
        <f t="shared" si="7"/>
        <v>070894</v>
      </c>
    </row>
    <row r="507" spans="1:25" ht="9.6" customHeight="1" x14ac:dyDescent="0.2">
      <c r="A507" s="401" t="s">
        <v>2625</v>
      </c>
      <c r="B507" s="402"/>
      <c r="C507" s="401" t="s">
        <v>632</v>
      </c>
      <c r="D507" s="403"/>
      <c r="E507" s="403"/>
      <c r="F507" s="403"/>
      <c r="G507" s="403"/>
      <c r="H507" s="403"/>
      <c r="I507" s="403"/>
      <c r="J507" s="403"/>
      <c r="K507" s="403"/>
      <c r="L507" s="403"/>
      <c r="M507" s="403"/>
      <c r="N507" s="403"/>
      <c r="O507" s="402"/>
      <c r="P507" s="404" t="s">
        <v>2001</v>
      </c>
      <c r="Q507" s="405"/>
      <c r="R507" s="406">
        <v>1.48</v>
      </c>
      <c r="S507" s="407"/>
      <c r="T507" s="408"/>
      <c r="U507" s="406">
        <v>0</v>
      </c>
      <c r="V507" s="407"/>
      <c r="W507" s="408"/>
      <c r="X507" s="177">
        <v>1.48</v>
      </c>
      <c r="Y507" s="175" t="str">
        <f t="shared" si="7"/>
        <v>070910</v>
      </c>
    </row>
    <row r="508" spans="1:25" ht="9.6" customHeight="1" x14ac:dyDescent="0.2">
      <c r="A508" s="401" t="s">
        <v>2626</v>
      </c>
      <c r="B508" s="402"/>
      <c r="C508" s="401" t="s">
        <v>633</v>
      </c>
      <c r="D508" s="403"/>
      <c r="E508" s="403"/>
      <c r="F508" s="403"/>
      <c r="G508" s="403"/>
      <c r="H508" s="403"/>
      <c r="I508" s="403"/>
      <c r="J508" s="403"/>
      <c r="K508" s="403"/>
      <c r="L508" s="403"/>
      <c r="M508" s="403"/>
      <c r="N508" s="403"/>
      <c r="O508" s="402"/>
      <c r="P508" s="404" t="s">
        <v>2001</v>
      </c>
      <c r="Q508" s="405"/>
      <c r="R508" s="406">
        <v>4.8</v>
      </c>
      <c r="S508" s="407"/>
      <c r="T508" s="408"/>
      <c r="U508" s="406">
        <v>0</v>
      </c>
      <c r="V508" s="407"/>
      <c r="W508" s="408"/>
      <c r="X508" s="177">
        <v>4.8</v>
      </c>
      <c r="Y508" s="175" t="str">
        <f t="shared" si="7"/>
        <v>070911</v>
      </c>
    </row>
    <row r="509" spans="1:25" ht="9.6" customHeight="1" x14ac:dyDescent="0.2">
      <c r="A509" s="401" t="s">
        <v>2627</v>
      </c>
      <c r="B509" s="402"/>
      <c r="C509" s="401" t="s">
        <v>634</v>
      </c>
      <c r="D509" s="403"/>
      <c r="E509" s="403"/>
      <c r="F509" s="403"/>
      <c r="G509" s="403"/>
      <c r="H509" s="403"/>
      <c r="I509" s="403"/>
      <c r="J509" s="403"/>
      <c r="K509" s="403"/>
      <c r="L509" s="403"/>
      <c r="M509" s="403"/>
      <c r="N509" s="403"/>
      <c r="O509" s="402"/>
      <c r="P509" s="404" t="s">
        <v>2001</v>
      </c>
      <c r="Q509" s="405"/>
      <c r="R509" s="427">
        <v>38.049999999999997</v>
      </c>
      <c r="S509" s="428"/>
      <c r="T509" s="429"/>
      <c r="U509" s="406">
        <v>9.76</v>
      </c>
      <c r="V509" s="407"/>
      <c r="W509" s="408"/>
      <c r="X509" s="178">
        <v>47.81</v>
      </c>
      <c r="Y509" s="175" t="str">
        <f t="shared" si="7"/>
        <v>070920</v>
      </c>
    </row>
    <row r="510" spans="1:25" ht="9.6" customHeight="1" x14ac:dyDescent="0.2">
      <c r="A510" s="401" t="s">
        <v>2628</v>
      </c>
      <c r="B510" s="402"/>
      <c r="C510" s="401" t="s">
        <v>635</v>
      </c>
      <c r="D510" s="403"/>
      <c r="E510" s="403"/>
      <c r="F510" s="403"/>
      <c r="G510" s="403"/>
      <c r="H510" s="403"/>
      <c r="I510" s="403"/>
      <c r="J510" s="403"/>
      <c r="K510" s="403"/>
      <c r="L510" s="403"/>
      <c r="M510" s="403"/>
      <c r="N510" s="403"/>
      <c r="O510" s="402"/>
      <c r="P510" s="404" t="s">
        <v>2001</v>
      </c>
      <c r="Q510" s="405"/>
      <c r="R510" s="427">
        <v>40</v>
      </c>
      <c r="S510" s="428"/>
      <c r="T510" s="429"/>
      <c r="U510" s="406">
        <v>9.76</v>
      </c>
      <c r="V510" s="407"/>
      <c r="W510" s="408"/>
      <c r="X510" s="178">
        <v>49.76</v>
      </c>
      <c r="Y510" s="175" t="str">
        <f t="shared" si="7"/>
        <v>070921</v>
      </c>
    </row>
    <row r="511" spans="1:25" ht="9.6" customHeight="1" x14ac:dyDescent="0.2">
      <c r="A511" s="401" t="s">
        <v>2629</v>
      </c>
      <c r="B511" s="402"/>
      <c r="C511" s="401" t="s">
        <v>636</v>
      </c>
      <c r="D511" s="403"/>
      <c r="E511" s="403"/>
      <c r="F511" s="403"/>
      <c r="G511" s="403"/>
      <c r="H511" s="403"/>
      <c r="I511" s="403"/>
      <c r="J511" s="403"/>
      <c r="K511" s="403"/>
      <c r="L511" s="403"/>
      <c r="M511" s="403"/>
      <c r="N511" s="403"/>
      <c r="O511" s="402"/>
      <c r="P511" s="404" t="s">
        <v>2001</v>
      </c>
      <c r="Q511" s="405"/>
      <c r="R511" s="427">
        <v>40.98</v>
      </c>
      <c r="S511" s="428"/>
      <c r="T511" s="429"/>
      <c r="U511" s="406">
        <v>9.76</v>
      </c>
      <c r="V511" s="407"/>
      <c r="W511" s="408"/>
      <c r="X511" s="178">
        <v>50.74</v>
      </c>
      <c r="Y511" s="175" t="str">
        <f t="shared" si="7"/>
        <v>070922</v>
      </c>
    </row>
    <row r="512" spans="1:25" ht="9.6" customHeight="1" x14ac:dyDescent="0.2">
      <c r="A512" s="401" t="s">
        <v>2630</v>
      </c>
      <c r="B512" s="402"/>
      <c r="C512" s="401" t="s">
        <v>638</v>
      </c>
      <c r="D512" s="403"/>
      <c r="E512" s="403"/>
      <c r="F512" s="403"/>
      <c r="G512" s="403"/>
      <c r="H512" s="403"/>
      <c r="I512" s="403"/>
      <c r="J512" s="403"/>
      <c r="K512" s="403"/>
      <c r="L512" s="403"/>
      <c r="M512" s="403"/>
      <c r="N512" s="403"/>
      <c r="O512" s="402"/>
      <c r="P512" s="404" t="s">
        <v>2081</v>
      </c>
      <c r="Q512" s="405"/>
      <c r="R512" s="427">
        <v>10.96</v>
      </c>
      <c r="S512" s="428"/>
      <c r="T512" s="429"/>
      <c r="U512" s="427">
        <v>17.73</v>
      </c>
      <c r="V512" s="428"/>
      <c r="W512" s="429"/>
      <c r="X512" s="178">
        <v>28.69</v>
      </c>
      <c r="Y512" s="175" t="str">
        <f t="shared" si="7"/>
        <v>070935</v>
      </c>
    </row>
    <row r="513" spans="1:25" ht="19.350000000000001" customHeight="1" x14ac:dyDescent="0.2">
      <c r="A513" s="401" t="s">
        <v>2631</v>
      </c>
      <c r="B513" s="402"/>
      <c r="C513" s="401" t="s">
        <v>2632</v>
      </c>
      <c r="D513" s="403"/>
      <c r="E513" s="403"/>
      <c r="F513" s="403"/>
      <c r="G513" s="403"/>
      <c r="H513" s="403"/>
      <c r="I513" s="403"/>
      <c r="J513" s="403"/>
      <c r="K513" s="403"/>
      <c r="L513" s="403"/>
      <c r="M513" s="403"/>
      <c r="N513" s="403"/>
      <c r="O513" s="402"/>
      <c r="P513" s="404" t="s">
        <v>2081</v>
      </c>
      <c r="Q513" s="405"/>
      <c r="R513" s="427">
        <v>11.56</v>
      </c>
      <c r="S513" s="428"/>
      <c r="T513" s="429"/>
      <c r="U513" s="427">
        <v>21.23</v>
      </c>
      <c r="V513" s="428"/>
      <c r="W513" s="429"/>
      <c r="X513" s="178">
        <v>32.79</v>
      </c>
      <c r="Y513" s="175" t="str">
        <f t="shared" si="7"/>
        <v>070936</v>
      </c>
    </row>
    <row r="514" spans="1:25" ht="9.6" customHeight="1" x14ac:dyDescent="0.2">
      <c r="A514" s="401" t="s">
        <v>2633</v>
      </c>
      <c r="B514" s="402"/>
      <c r="C514" s="401" t="s">
        <v>639</v>
      </c>
      <c r="D514" s="403"/>
      <c r="E514" s="403"/>
      <c r="F514" s="403"/>
      <c r="G514" s="403"/>
      <c r="H514" s="403"/>
      <c r="I514" s="403"/>
      <c r="J514" s="403"/>
      <c r="K514" s="403"/>
      <c r="L514" s="403"/>
      <c r="M514" s="403"/>
      <c r="N514" s="403"/>
      <c r="O514" s="402"/>
      <c r="P514" s="404" t="s">
        <v>2081</v>
      </c>
      <c r="Q514" s="405"/>
      <c r="R514" s="427">
        <v>12.16</v>
      </c>
      <c r="S514" s="428"/>
      <c r="T514" s="429"/>
      <c r="U514" s="427">
        <v>24.73</v>
      </c>
      <c r="V514" s="428"/>
      <c r="W514" s="429"/>
      <c r="X514" s="178">
        <v>36.89</v>
      </c>
      <c r="Y514" s="175" t="str">
        <f t="shared" si="7"/>
        <v>070937</v>
      </c>
    </row>
    <row r="515" spans="1:25" ht="9.6" customHeight="1" x14ac:dyDescent="0.2">
      <c r="A515" s="401" t="s">
        <v>2634</v>
      </c>
      <c r="B515" s="402"/>
      <c r="C515" s="401" t="s">
        <v>640</v>
      </c>
      <c r="D515" s="403"/>
      <c r="E515" s="403"/>
      <c r="F515" s="403"/>
      <c r="G515" s="403"/>
      <c r="H515" s="403"/>
      <c r="I515" s="403"/>
      <c r="J515" s="403"/>
      <c r="K515" s="403"/>
      <c r="L515" s="403"/>
      <c r="M515" s="403"/>
      <c r="N515" s="403"/>
      <c r="O515" s="402"/>
      <c r="P515" s="404" t="s">
        <v>2081</v>
      </c>
      <c r="Q515" s="405"/>
      <c r="R515" s="427">
        <v>12.76</v>
      </c>
      <c r="S515" s="428"/>
      <c r="T515" s="429"/>
      <c r="U515" s="427">
        <v>28.22</v>
      </c>
      <c r="V515" s="428"/>
      <c r="W515" s="429"/>
      <c r="X515" s="178">
        <v>40.98</v>
      </c>
      <c r="Y515" s="175" t="str">
        <f t="shared" si="7"/>
        <v>070938</v>
      </c>
    </row>
    <row r="516" spans="1:25" ht="9.6" customHeight="1" x14ac:dyDescent="0.2">
      <c r="A516" s="401" t="s">
        <v>2635</v>
      </c>
      <c r="B516" s="402"/>
      <c r="C516" s="401" t="s">
        <v>641</v>
      </c>
      <c r="D516" s="403"/>
      <c r="E516" s="403"/>
      <c r="F516" s="403"/>
      <c r="G516" s="403"/>
      <c r="H516" s="403"/>
      <c r="I516" s="403"/>
      <c r="J516" s="403"/>
      <c r="K516" s="403"/>
      <c r="L516" s="403"/>
      <c r="M516" s="403"/>
      <c r="N516" s="403"/>
      <c r="O516" s="402"/>
      <c r="P516" s="404" t="s">
        <v>2081</v>
      </c>
      <c r="Q516" s="405"/>
      <c r="R516" s="427">
        <v>11.46</v>
      </c>
      <c r="S516" s="428"/>
      <c r="T516" s="429"/>
      <c r="U516" s="427">
        <v>17.73</v>
      </c>
      <c r="V516" s="428"/>
      <c r="W516" s="429"/>
      <c r="X516" s="178">
        <v>29.19</v>
      </c>
      <c r="Y516" s="175" t="str">
        <f t="shared" si="7"/>
        <v>070939</v>
      </c>
    </row>
    <row r="517" spans="1:25" ht="9.6" customHeight="1" x14ac:dyDescent="0.2">
      <c r="A517" s="401" t="s">
        <v>2636</v>
      </c>
      <c r="B517" s="402"/>
      <c r="C517" s="401" t="s">
        <v>642</v>
      </c>
      <c r="D517" s="403"/>
      <c r="E517" s="403"/>
      <c r="F517" s="403"/>
      <c r="G517" s="403"/>
      <c r="H517" s="403"/>
      <c r="I517" s="403"/>
      <c r="J517" s="403"/>
      <c r="K517" s="403"/>
      <c r="L517" s="403"/>
      <c r="M517" s="403"/>
      <c r="N517" s="403"/>
      <c r="O517" s="402"/>
      <c r="P517" s="404" t="s">
        <v>2081</v>
      </c>
      <c r="Q517" s="405"/>
      <c r="R517" s="427">
        <v>12.46</v>
      </c>
      <c r="S517" s="428"/>
      <c r="T517" s="429"/>
      <c r="U517" s="427">
        <v>21.23</v>
      </c>
      <c r="V517" s="428"/>
      <c r="W517" s="429"/>
      <c r="X517" s="178">
        <v>33.69</v>
      </c>
      <c r="Y517" s="175" t="str">
        <f t="shared" si="7"/>
        <v>070940</v>
      </c>
    </row>
    <row r="518" spans="1:25" ht="9.6" customHeight="1" x14ac:dyDescent="0.2">
      <c r="A518" s="401" t="s">
        <v>2637</v>
      </c>
      <c r="B518" s="402"/>
      <c r="C518" s="401" t="s">
        <v>643</v>
      </c>
      <c r="D518" s="403"/>
      <c r="E518" s="403"/>
      <c r="F518" s="403"/>
      <c r="G518" s="403"/>
      <c r="H518" s="403"/>
      <c r="I518" s="403"/>
      <c r="J518" s="403"/>
      <c r="K518" s="403"/>
      <c r="L518" s="403"/>
      <c r="M518" s="403"/>
      <c r="N518" s="403"/>
      <c r="O518" s="402"/>
      <c r="P518" s="404" t="s">
        <v>2081</v>
      </c>
      <c r="Q518" s="405"/>
      <c r="R518" s="427">
        <v>13.46</v>
      </c>
      <c r="S518" s="428"/>
      <c r="T518" s="429"/>
      <c r="U518" s="427">
        <v>24.73</v>
      </c>
      <c r="V518" s="428"/>
      <c r="W518" s="429"/>
      <c r="X518" s="178">
        <v>38.19</v>
      </c>
      <c r="Y518" s="175" t="str">
        <f t="shared" si="7"/>
        <v>070941</v>
      </c>
    </row>
    <row r="519" spans="1:25" ht="9.6" customHeight="1" x14ac:dyDescent="0.2">
      <c r="A519" s="401" t="s">
        <v>2638</v>
      </c>
      <c r="B519" s="402"/>
      <c r="C519" s="401" t="s">
        <v>644</v>
      </c>
      <c r="D519" s="403"/>
      <c r="E519" s="403"/>
      <c r="F519" s="403"/>
      <c r="G519" s="403"/>
      <c r="H519" s="403"/>
      <c r="I519" s="403"/>
      <c r="J519" s="403"/>
      <c r="K519" s="403"/>
      <c r="L519" s="403"/>
      <c r="M519" s="403"/>
      <c r="N519" s="403"/>
      <c r="O519" s="402"/>
      <c r="P519" s="404" t="s">
        <v>2081</v>
      </c>
      <c r="Q519" s="405"/>
      <c r="R519" s="427">
        <v>14.46</v>
      </c>
      <c r="S519" s="428"/>
      <c r="T519" s="429"/>
      <c r="U519" s="427">
        <v>28.22</v>
      </c>
      <c r="V519" s="428"/>
      <c r="W519" s="429"/>
      <c r="X519" s="178">
        <v>42.68</v>
      </c>
      <c r="Y519" s="175" t="str">
        <f t="shared" si="7"/>
        <v>070942</v>
      </c>
    </row>
    <row r="520" spans="1:25" ht="9.6" customHeight="1" x14ac:dyDescent="0.2">
      <c r="A520" s="401" t="s">
        <v>2639</v>
      </c>
      <c r="B520" s="402"/>
      <c r="C520" s="401" t="s">
        <v>645</v>
      </c>
      <c r="D520" s="403"/>
      <c r="E520" s="403"/>
      <c r="F520" s="403"/>
      <c r="G520" s="403"/>
      <c r="H520" s="403"/>
      <c r="I520" s="403"/>
      <c r="J520" s="403"/>
      <c r="K520" s="403"/>
      <c r="L520" s="403"/>
      <c r="M520" s="403"/>
      <c r="N520" s="403"/>
      <c r="O520" s="402"/>
      <c r="P520" s="404" t="s">
        <v>2081</v>
      </c>
      <c r="Q520" s="405"/>
      <c r="R520" s="427">
        <v>14.18</v>
      </c>
      <c r="S520" s="428"/>
      <c r="T520" s="429"/>
      <c r="U520" s="427">
        <v>17.73</v>
      </c>
      <c r="V520" s="428"/>
      <c r="W520" s="429"/>
      <c r="X520" s="178">
        <v>31.91</v>
      </c>
      <c r="Y520" s="175" t="str">
        <f t="shared" si="7"/>
        <v>070945</v>
      </c>
    </row>
    <row r="521" spans="1:25" ht="19.350000000000001" customHeight="1" x14ac:dyDescent="0.2">
      <c r="A521" s="401" t="s">
        <v>2640</v>
      </c>
      <c r="B521" s="402"/>
      <c r="C521" s="401" t="s">
        <v>2641</v>
      </c>
      <c r="D521" s="403"/>
      <c r="E521" s="403"/>
      <c r="F521" s="403"/>
      <c r="G521" s="403"/>
      <c r="H521" s="403"/>
      <c r="I521" s="403"/>
      <c r="J521" s="403"/>
      <c r="K521" s="403"/>
      <c r="L521" s="403"/>
      <c r="M521" s="403"/>
      <c r="N521" s="403"/>
      <c r="O521" s="402"/>
      <c r="P521" s="404" t="s">
        <v>2081</v>
      </c>
      <c r="Q521" s="405"/>
      <c r="R521" s="427">
        <v>16.850000000000001</v>
      </c>
      <c r="S521" s="428"/>
      <c r="T521" s="429"/>
      <c r="U521" s="427">
        <v>21.23</v>
      </c>
      <c r="V521" s="428"/>
      <c r="W521" s="429"/>
      <c r="X521" s="178">
        <v>38.08</v>
      </c>
      <c r="Y521" s="175" t="str">
        <f t="shared" ref="Y521:Y584" si="8">TRIM($A521)</f>
        <v>070946</v>
      </c>
    </row>
    <row r="522" spans="1:25" ht="9.6" customHeight="1" x14ac:dyDescent="0.2">
      <c r="A522" s="401" t="s">
        <v>2642</v>
      </c>
      <c r="B522" s="402"/>
      <c r="C522" s="401" t="s">
        <v>646</v>
      </c>
      <c r="D522" s="403"/>
      <c r="E522" s="403"/>
      <c r="F522" s="403"/>
      <c r="G522" s="403"/>
      <c r="H522" s="403"/>
      <c r="I522" s="403"/>
      <c r="J522" s="403"/>
      <c r="K522" s="403"/>
      <c r="L522" s="403"/>
      <c r="M522" s="403"/>
      <c r="N522" s="403"/>
      <c r="O522" s="402"/>
      <c r="P522" s="404" t="s">
        <v>2081</v>
      </c>
      <c r="Q522" s="405"/>
      <c r="R522" s="427">
        <v>19.52</v>
      </c>
      <c r="S522" s="428"/>
      <c r="T522" s="429"/>
      <c r="U522" s="427">
        <v>24.73</v>
      </c>
      <c r="V522" s="428"/>
      <c r="W522" s="429"/>
      <c r="X522" s="178">
        <v>44.25</v>
      </c>
      <c r="Y522" s="175" t="str">
        <f t="shared" si="8"/>
        <v>070947</v>
      </c>
    </row>
    <row r="523" spans="1:25" ht="9.6" customHeight="1" x14ac:dyDescent="0.2">
      <c r="A523" s="401" t="s">
        <v>2643</v>
      </c>
      <c r="B523" s="402"/>
      <c r="C523" s="401" t="s">
        <v>647</v>
      </c>
      <c r="D523" s="403"/>
      <c r="E523" s="403"/>
      <c r="F523" s="403"/>
      <c r="G523" s="403"/>
      <c r="H523" s="403"/>
      <c r="I523" s="403"/>
      <c r="J523" s="403"/>
      <c r="K523" s="403"/>
      <c r="L523" s="403"/>
      <c r="M523" s="403"/>
      <c r="N523" s="403"/>
      <c r="O523" s="402"/>
      <c r="P523" s="404" t="s">
        <v>2081</v>
      </c>
      <c r="Q523" s="405"/>
      <c r="R523" s="427">
        <v>22.19</v>
      </c>
      <c r="S523" s="428"/>
      <c r="T523" s="429"/>
      <c r="U523" s="427">
        <v>28.22</v>
      </c>
      <c r="V523" s="428"/>
      <c r="W523" s="429"/>
      <c r="X523" s="178">
        <v>50.41</v>
      </c>
      <c r="Y523" s="175" t="str">
        <f t="shared" si="8"/>
        <v>070948</v>
      </c>
    </row>
    <row r="524" spans="1:25" ht="9.6" customHeight="1" x14ac:dyDescent="0.2">
      <c r="A524" s="401" t="s">
        <v>2644</v>
      </c>
      <c r="B524" s="402"/>
      <c r="C524" s="401" t="s">
        <v>2645</v>
      </c>
      <c r="D524" s="403"/>
      <c r="E524" s="403"/>
      <c r="F524" s="403"/>
      <c r="G524" s="403"/>
      <c r="H524" s="403"/>
      <c r="I524" s="403"/>
      <c r="J524" s="403"/>
      <c r="K524" s="403"/>
      <c r="L524" s="403"/>
      <c r="M524" s="403"/>
      <c r="N524" s="403"/>
      <c r="O524" s="402"/>
      <c r="P524" s="404" t="s">
        <v>2081</v>
      </c>
      <c r="Q524" s="405"/>
      <c r="R524" s="427">
        <v>14.9</v>
      </c>
      <c r="S524" s="428"/>
      <c r="T524" s="429"/>
      <c r="U524" s="427">
        <v>17.73</v>
      </c>
      <c r="V524" s="428"/>
      <c r="W524" s="429"/>
      <c r="X524" s="178">
        <v>32.630000000000003</v>
      </c>
      <c r="Y524" s="175" t="str">
        <f t="shared" si="8"/>
        <v>070949</v>
      </c>
    </row>
    <row r="525" spans="1:25" ht="19.350000000000001" customHeight="1" x14ac:dyDescent="0.2">
      <c r="A525" s="401" t="s">
        <v>2646</v>
      </c>
      <c r="B525" s="402"/>
      <c r="C525" s="401" t="s">
        <v>2647</v>
      </c>
      <c r="D525" s="403"/>
      <c r="E525" s="403"/>
      <c r="F525" s="403"/>
      <c r="G525" s="403"/>
      <c r="H525" s="403"/>
      <c r="I525" s="403"/>
      <c r="J525" s="403"/>
      <c r="K525" s="403"/>
      <c r="L525" s="403"/>
      <c r="M525" s="403"/>
      <c r="N525" s="403"/>
      <c r="O525" s="402"/>
      <c r="P525" s="404" t="s">
        <v>2081</v>
      </c>
      <c r="Q525" s="405"/>
      <c r="R525" s="427">
        <v>18.29</v>
      </c>
      <c r="S525" s="428"/>
      <c r="T525" s="429"/>
      <c r="U525" s="427">
        <v>21.23</v>
      </c>
      <c r="V525" s="428"/>
      <c r="W525" s="429"/>
      <c r="X525" s="178">
        <v>39.520000000000003</v>
      </c>
      <c r="Y525" s="175" t="str">
        <f t="shared" si="8"/>
        <v>070950</v>
      </c>
    </row>
    <row r="526" spans="1:25" ht="9.6" customHeight="1" x14ac:dyDescent="0.2">
      <c r="A526" s="401" t="s">
        <v>2648</v>
      </c>
      <c r="B526" s="402"/>
      <c r="C526" s="401" t="s">
        <v>648</v>
      </c>
      <c r="D526" s="403"/>
      <c r="E526" s="403"/>
      <c r="F526" s="403"/>
      <c r="G526" s="403"/>
      <c r="H526" s="403"/>
      <c r="I526" s="403"/>
      <c r="J526" s="403"/>
      <c r="K526" s="403"/>
      <c r="L526" s="403"/>
      <c r="M526" s="403"/>
      <c r="N526" s="403"/>
      <c r="O526" s="402"/>
      <c r="P526" s="404" t="s">
        <v>2081</v>
      </c>
      <c r="Q526" s="405"/>
      <c r="R526" s="427">
        <v>21.68</v>
      </c>
      <c r="S526" s="428"/>
      <c r="T526" s="429"/>
      <c r="U526" s="427">
        <v>24.73</v>
      </c>
      <c r="V526" s="428"/>
      <c r="W526" s="429"/>
      <c r="X526" s="178">
        <v>46.41</v>
      </c>
      <c r="Y526" s="175" t="str">
        <f t="shared" si="8"/>
        <v>070951</v>
      </c>
    </row>
    <row r="527" spans="1:25" ht="9.6" customHeight="1" x14ac:dyDescent="0.2">
      <c r="A527" s="401" t="s">
        <v>2649</v>
      </c>
      <c r="B527" s="402"/>
      <c r="C527" s="401" t="s">
        <v>649</v>
      </c>
      <c r="D527" s="403"/>
      <c r="E527" s="403"/>
      <c r="F527" s="403"/>
      <c r="G527" s="403"/>
      <c r="H527" s="403"/>
      <c r="I527" s="403"/>
      <c r="J527" s="403"/>
      <c r="K527" s="403"/>
      <c r="L527" s="403"/>
      <c r="M527" s="403"/>
      <c r="N527" s="403"/>
      <c r="O527" s="402"/>
      <c r="P527" s="404" t="s">
        <v>2081</v>
      </c>
      <c r="Q527" s="405"/>
      <c r="R527" s="427">
        <v>25.07</v>
      </c>
      <c r="S527" s="428"/>
      <c r="T527" s="429"/>
      <c r="U527" s="427">
        <v>28.22</v>
      </c>
      <c r="V527" s="428"/>
      <c r="W527" s="429"/>
      <c r="X527" s="178">
        <v>53.29</v>
      </c>
      <c r="Y527" s="175" t="str">
        <f t="shared" si="8"/>
        <v>070952</v>
      </c>
    </row>
    <row r="528" spans="1:25" ht="9.6" customHeight="1" x14ac:dyDescent="0.2">
      <c r="A528" s="401" t="s">
        <v>2650</v>
      </c>
      <c r="B528" s="402"/>
      <c r="C528" s="401" t="s">
        <v>650</v>
      </c>
      <c r="D528" s="403"/>
      <c r="E528" s="403"/>
      <c r="F528" s="403"/>
      <c r="G528" s="403"/>
      <c r="H528" s="403"/>
      <c r="I528" s="403"/>
      <c r="J528" s="403"/>
      <c r="K528" s="403"/>
      <c r="L528" s="403"/>
      <c r="M528" s="403"/>
      <c r="N528" s="403"/>
      <c r="O528" s="402"/>
      <c r="P528" s="404" t="s">
        <v>2081</v>
      </c>
      <c r="Q528" s="405"/>
      <c r="R528" s="406">
        <v>8.7200000000000006</v>
      </c>
      <c r="S528" s="407"/>
      <c r="T528" s="408"/>
      <c r="U528" s="427">
        <v>19.53</v>
      </c>
      <c r="V528" s="428"/>
      <c r="W528" s="429"/>
      <c r="X528" s="178">
        <v>28.25</v>
      </c>
      <c r="Y528" s="175" t="str">
        <f t="shared" si="8"/>
        <v>071016</v>
      </c>
    </row>
    <row r="529" spans="1:25" ht="9.6" customHeight="1" x14ac:dyDescent="0.2">
      <c r="A529" s="401" t="s">
        <v>2651</v>
      </c>
      <c r="B529" s="402"/>
      <c r="C529" s="401" t="s">
        <v>651</v>
      </c>
      <c r="D529" s="403"/>
      <c r="E529" s="403"/>
      <c r="F529" s="403"/>
      <c r="G529" s="403"/>
      <c r="H529" s="403"/>
      <c r="I529" s="403"/>
      <c r="J529" s="403"/>
      <c r="K529" s="403"/>
      <c r="L529" s="403"/>
      <c r="M529" s="403"/>
      <c r="N529" s="403"/>
      <c r="O529" s="402"/>
      <c r="P529" s="404" t="s">
        <v>2001</v>
      </c>
      <c r="Q529" s="405"/>
      <c r="R529" s="427">
        <v>10.87</v>
      </c>
      <c r="S529" s="428"/>
      <c r="T529" s="429"/>
      <c r="U529" s="427">
        <v>21.96</v>
      </c>
      <c r="V529" s="428"/>
      <c r="W529" s="429"/>
      <c r="X529" s="178">
        <v>32.83</v>
      </c>
      <c r="Y529" s="175" t="str">
        <f t="shared" si="8"/>
        <v>071020</v>
      </c>
    </row>
    <row r="530" spans="1:25" ht="9.6" customHeight="1" x14ac:dyDescent="0.2">
      <c r="A530" s="401" t="s">
        <v>2652</v>
      </c>
      <c r="B530" s="402"/>
      <c r="C530" s="401" t="s">
        <v>652</v>
      </c>
      <c r="D530" s="403"/>
      <c r="E530" s="403"/>
      <c r="F530" s="403"/>
      <c r="G530" s="403"/>
      <c r="H530" s="403"/>
      <c r="I530" s="403"/>
      <c r="J530" s="403"/>
      <c r="K530" s="403"/>
      <c r="L530" s="403"/>
      <c r="M530" s="403"/>
      <c r="N530" s="403"/>
      <c r="O530" s="402"/>
      <c r="P530" s="404" t="s">
        <v>2001</v>
      </c>
      <c r="Q530" s="405"/>
      <c r="R530" s="406">
        <v>1.59</v>
      </c>
      <c r="S530" s="407"/>
      <c r="T530" s="408"/>
      <c r="U530" s="406">
        <v>2.4300000000000002</v>
      </c>
      <c r="V530" s="407"/>
      <c r="W530" s="408"/>
      <c r="X530" s="177">
        <v>4.0199999999999996</v>
      </c>
      <c r="Y530" s="175" t="str">
        <f t="shared" si="8"/>
        <v>071026</v>
      </c>
    </row>
    <row r="531" spans="1:25" ht="9.6" customHeight="1" x14ac:dyDescent="0.2">
      <c r="A531" s="401" t="s">
        <v>2653</v>
      </c>
      <c r="B531" s="402"/>
      <c r="C531" s="401" t="s">
        <v>653</v>
      </c>
      <c r="D531" s="403"/>
      <c r="E531" s="403"/>
      <c r="F531" s="403"/>
      <c r="G531" s="403"/>
      <c r="H531" s="403"/>
      <c r="I531" s="403"/>
      <c r="J531" s="403"/>
      <c r="K531" s="403"/>
      <c r="L531" s="403"/>
      <c r="M531" s="403"/>
      <c r="N531" s="403"/>
      <c r="O531" s="402"/>
      <c r="P531" s="404" t="s">
        <v>2001</v>
      </c>
      <c r="Q531" s="405"/>
      <c r="R531" s="406">
        <v>4.46</v>
      </c>
      <c r="S531" s="407"/>
      <c r="T531" s="408"/>
      <c r="U531" s="406">
        <v>7.31</v>
      </c>
      <c r="V531" s="407"/>
      <c r="W531" s="408"/>
      <c r="X531" s="178">
        <v>11.77</v>
      </c>
      <c r="Y531" s="175" t="str">
        <f t="shared" si="8"/>
        <v>071030</v>
      </c>
    </row>
    <row r="532" spans="1:25" ht="9.6" customHeight="1" x14ac:dyDescent="0.2">
      <c r="A532" s="401" t="s">
        <v>2654</v>
      </c>
      <c r="B532" s="402"/>
      <c r="C532" s="401" t="s">
        <v>654</v>
      </c>
      <c r="D532" s="403"/>
      <c r="E532" s="403"/>
      <c r="F532" s="403"/>
      <c r="G532" s="403"/>
      <c r="H532" s="403"/>
      <c r="I532" s="403"/>
      <c r="J532" s="403"/>
      <c r="K532" s="403"/>
      <c r="L532" s="403"/>
      <c r="M532" s="403"/>
      <c r="N532" s="403"/>
      <c r="O532" s="402"/>
      <c r="P532" s="404" t="s">
        <v>2001</v>
      </c>
      <c r="Q532" s="405"/>
      <c r="R532" s="406">
        <v>5.9</v>
      </c>
      <c r="S532" s="407"/>
      <c r="T532" s="408"/>
      <c r="U532" s="406">
        <v>7.31</v>
      </c>
      <c r="V532" s="407"/>
      <c r="W532" s="408"/>
      <c r="X532" s="178">
        <v>13.21</v>
      </c>
      <c r="Y532" s="175" t="str">
        <f t="shared" si="8"/>
        <v>071031</v>
      </c>
    </row>
    <row r="533" spans="1:25" ht="9.6" customHeight="1" x14ac:dyDescent="0.2">
      <c r="A533" s="401" t="s">
        <v>2655</v>
      </c>
      <c r="B533" s="402"/>
      <c r="C533" s="401" t="s">
        <v>655</v>
      </c>
      <c r="D533" s="403"/>
      <c r="E533" s="403"/>
      <c r="F533" s="403"/>
      <c r="G533" s="403"/>
      <c r="H533" s="403"/>
      <c r="I533" s="403"/>
      <c r="J533" s="403"/>
      <c r="K533" s="403"/>
      <c r="L533" s="403"/>
      <c r="M533" s="403"/>
      <c r="N533" s="403"/>
      <c r="O533" s="402"/>
      <c r="P533" s="404" t="s">
        <v>2001</v>
      </c>
      <c r="Q533" s="405"/>
      <c r="R533" s="406">
        <v>5.92</v>
      </c>
      <c r="S533" s="407"/>
      <c r="T533" s="408"/>
      <c r="U533" s="406">
        <v>9.76</v>
      </c>
      <c r="V533" s="407"/>
      <c r="W533" s="408"/>
      <c r="X533" s="178">
        <v>15.68</v>
      </c>
      <c r="Y533" s="175" t="str">
        <f t="shared" si="8"/>
        <v>071032</v>
      </c>
    </row>
    <row r="534" spans="1:25" ht="9.6" customHeight="1" x14ac:dyDescent="0.2">
      <c r="A534" s="401" t="s">
        <v>2656</v>
      </c>
      <c r="B534" s="402"/>
      <c r="C534" s="401" t="s">
        <v>656</v>
      </c>
      <c r="D534" s="403"/>
      <c r="E534" s="403"/>
      <c r="F534" s="403"/>
      <c r="G534" s="403"/>
      <c r="H534" s="403"/>
      <c r="I534" s="403"/>
      <c r="J534" s="403"/>
      <c r="K534" s="403"/>
      <c r="L534" s="403"/>
      <c r="M534" s="403"/>
      <c r="N534" s="403"/>
      <c r="O534" s="402"/>
      <c r="P534" s="404" t="s">
        <v>2001</v>
      </c>
      <c r="Q534" s="405"/>
      <c r="R534" s="406">
        <v>8.5299999999999994</v>
      </c>
      <c r="S534" s="407"/>
      <c r="T534" s="408"/>
      <c r="U534" s="406">
        <v>9.76</v>
      </c>
      <c r="V534" s="407"/>
      <c r="W534" s="408"/>
      <c r="X534" s="178">
        <v>18.29</v>
      </c>
      <c r="Y534" s="175" t="str">
        <f t="shared" si="8"/>
        <v>071033</v>
      </c>
    </row>
    <row r="535" spans="1:25" ht="9.6" customHeight="1" x14ac:dyDescent="0.2">
      <c r="A535" s="401" t="s">
        <v>2657</v>
      </c>
      <c r="B535" s="402"/>
      <c r="C535" s="401" t="s">
        <v>657</v>
      </c>
      <c r="D535" s="403"/>
      <c r="E535" s="403"/>
      <c r="F535" s="403"/>
      <c r="G535" s="403"/>
      <c r="H535" s="403"/>
      <c r="I535" s="403"/>
      <c r="J535" s="403"/>
      <c r="K535" s="403"/>
      <c r="L535" s="403"/>
      <c r="M535" s="403"/>
      <c r="N535" s="403"/>
      <c r="O535" s="402"/>
      <c r="P535" s="404" t="s">
        <v>2001</v>
      </c>
      <c r="Q535" s="405"/>
      <c r="R535" s="427">
        <v>10.44</v>
      </c>
      <c r="S535" s="428"/>
      <c r="T535" s="429"/>
      <c r="U535" s="427">
        <v>14.64</v>
      </c>
      <c r="V535" s="428"/>
      <c r="W535" s="429"/>
      <c r="X535" s="178">
        <v>25.08</v>
      </c>
      <c r="Y535" s="175" t="str">
        <f t="shared" si="8"/>
        <v>071034</v>
      </c>
    </row>
    <row r="536" spans="1:25" ht="9.6" customHeight="1" x14ac:dyDescent="0.2">
      <c r="A536" s="401" t="s">
        <v>2658</v>
      </c>
      <c r="B536" s="402"/>
      <c r="C536" s="401" t="s">
        <v>658</v>
      </c>
      <c r="D536" s="403"/>
      <c r="E536" s="403"/>
      <c r="F536" s="403"/>
      <c r="G536" s="403"/>
      <c r="H536" s="403"/>
      <c r="I536" s="403"/>
      <c r="J536" s="403"/>
      <c r="K536" s="403"/>
      <c r="L536" s="403"/>
      <c r="M536" s="403"/>
      <c r="N536" s="403"/>
      <c r="O536" s="402"/>
      <c r="P536" s="404" t="s">
        <v>2001</v>
      </c>
      <c r="Q536" s="405"/>
      <c r="R536" s="427">
        <v>12.2</v>
      </c>
      <c r="S536" s="428"/>
      <c r="T536" s="429"/>
      <c r="U536" s="427">
        <v>14.64</v>
      </c>
      <c r="V536" s="428"/>
      <c r="W536" s="429"/>
      <c r="X536" s="178">
        <v>26.84</v>
      </c>
      <c r="Y536" s="175" t="str">
        <f t="shared" si="8"/>
        <v>071035</v>
      </c>
    </row>
    <row r="537" spans="1:25" ht="9.6" customHeight="1" x14ac:dyDescent="0.2">
      <c r="A537" s="401" t="s">
        <v>2659</v>
      </c>
      <c r="B537" s="402"/>
      <c r="C537" s="401" t="s">
        <v>659</v>
      </c>
      <c r="D537" s="403"/>
      <c r="E537" s="403"/>
      <c r="F537" s="403"/>
      <c r="G537" s="403"/>
      <c r="H537" s="403"/>
      <c r="I537" s="403"/>
      <c r="J537" s="403"/>
      <c r="K537" s="403"/>
      <c r="L537" s="403"/>
      <c r="M537" s="403"/>
      <c r="N537" s="403"/>
      <c r="O537" s="402"/>
      <c r="P537" s="404" t="s">
        <v>2001</v>
      </c>
      <c r="Q537" s="405"/>
      <c r="R537" s="427">
        <v>16.3</v>
      </c>
      <c r="S537" s="428"/>
      <c r="T537" s="429"/>
      <c r="U537" s="427">
        <v>19.53</v>
      </c>
      <c r="V537" s="428"/>
      <c r="W537" s="429"/>
      <c r="X537" s="178">
        <v>35.83</v>
      </c>
      <c r="Y537" s="175" t="str">
        <f t="shared" si="8"/>
        <v>071036</v>
      </c>
    </row>
    <row r="538" spans="1:25" ht="9.6" customHeight="1" x14ac:dyDescent="0.2">
      <c r="A538" s="401" t="s">
        <v>2660</v>
      </c>
      <c r="B538" s="402"/>
      <c r="C538" s="401" t="s">
        <v>660</v>
      </c>
      <c r="D538" s="403"/>
      <c r="E538" s="403"/>
      <c r="F538" s="403"/>
      <c r="G538" s="403"/>
      <c r="H538" s="403"/>
      <c r="I538" s="403"/>
      <c r="J538" s="403"/>
      <c r="K538" s="403"/>
      <c r="L538" s="403"/>
      <c r="M538" s="403"/>
      <c r="N538" s="403"/>
      <c r="O538" s="402"/>
      <c r="P538" s="404" t="s">
        <v>2001</v>
      </c>
      <c r="Q538" s="405"/>
      <c r="R538" s="427">
        <v>24.9</v>
      </c>
      <c r="S538" s="428"/>
      <c r="T538" s="429"/>
      <c r="U538" s="427">
        <v>19.53</v>
      </c>
      <c r="V538" s="428"/>
      <c r="W538" s="429"/>
      <c r="X538" s="178">
        <v>44.43</v>
      </c>
      <c r="Y538" s="175" t="str">
        <f t="shared" si="8"/>
        <v>071037</v>
      </c>
    </row>
    <row r="539" spans="1:25" ht="9.6" customHeight="1" x14ac:dyDescent="0.2">
      <c r="A539" s="401" t="s">
        <v>2661</v>
      </c>
      <c r="B539" s="402"/>
      <c r="C539" s="401" t="s">
        <v>661</v>
      </c>
      <c r="D539" s="403"/>
      <c r="E539" s="403"/>
      <c r="F539" s="403"/>
      <c r="G539" s="403"/>
      <c r="H539" s="403"/>
      <c r="I539" s="403"/>
      <c r="J539" s="403"/>
      <c r="K539" s="403"/>
      <c r="L539" s="403"/>
      <c r="M539" s="403"/>
      <c r="N539" s="403"/>
      <c r="O539" s="402"/>
      <c r="P539" s="404" t="s">
        <v>2001</v>
      </c>
      <c r="Q539" s="405"/>
      <c r="R539" s="427">
        <v>34.880000000000003</v>
      </c>
      <c r="S539" s="428"/>
      <c r="T539" s="429"/>
      <c r="U539" s="427">
        <v>24.41</v>
      </c>
      <c r="V539" s="428"/>
      <c r="W539" s="429"/>
      <c r="X539" s="178">
        <v>59.29</v>
      </c>
      <c r="Y539" s="175" t="str">
        <f t="shared" si="8"/>
        <v>071038</v>
      </c>
    </row>
    <row r="540" spans="1:25" ht="9.6" customHeight="1" x14ac:dyDescent="0.2">
      <c r="A540" s="401" t="s">
        <v>2662</v>
      </c>
      <c r="B540" s="402"/>
      <c r="C540" s="401" t="s">
        <v>662</v>
      </c>
      <c r="D540" s="403"/>
      <c r="E540" s="403"/>
      <c r="F540" s="403"/>
      <c r="G540" s="403"/>
      <c r="H540" s="403"/>
      <c r="I540" s="403"/>
      <c r="J540" s="403"/>
      <c r="K540" s="403"/>
      <c r="L540" s="403"/>
      <c r="M540" s="403"/>
      <c r="N540" s="403"/>
      <c r="O540" s="402"/>
      <c r="P540" s="404" t="s">
        <v>2001</v>
      </c>
      <c r="Q540" s="405"/>
      <c r="R540" s="427">
        <v>37.31</v>
      </c>
      <c r="S540" s="428"/>
      <c r="T540" s="429"/>
      <c r="U540" s="427">
        <v>24.41</v>
      </c>
      <c r="V540" s="428"/>
      <c r="W540" s="429"/>
      <c r="X540" s="178">
        <v>61.72</v>
      </c>
      <c r="Y540" s="175" t="str">
        <f t="shared" si="8"/>
        <v>071039</v>
      </c>
    </row>
    <row r="541" spans="1:25" ht="9.6" customHeight="1" x14ac:dyDescent="0.2">
      <c r="A541" s="401" t="s">
        <v>2663</v>
      </c>
      <c r="B541" s="402"/>
      <c r="C541" s="401" t="s">
        <v>663</v>
      </c>
      <c r="D541" s="403"/>
      <c r="E541" s="403"/>
      <c r="F541" s="403"/>
      <c r="G541" s="403"/>
      <c r="H541" s="403"/>
      <c r="I541" s="403"/>
      <c r="J541" s="403"/>
      <c r="K541" s="403"/>
      <c r="L541" s="403"/>
      <c r="M541" s="403"/>
      <c r="N541" s="403"/>
      <c r="O541" s="402"/>
      <c r="P541" s="404" t="s">
        <v>2001</v>
      </c>
      <c r="Q541" s="405"/>
      <c r="R541" s="427">
        <v>47.01</v>
      </c>
      <c r="S541" s="428"/>
      <c r="T541" s="429"/>
      <c r="U541" s="427">
        <v>29.29</v>
      </c>
      <c r="V541" s="428"/>
      <c r="W541" s="429"/>
      <c r="X541" s="178">
        <v>76.3</v>
      </c>
      <c r="Y541" s="175" t="str">
        <f t="shared" si="8"/>
        <v>071040</v>
      </c>
    </row>
    <row r="542" spans="1:25" ht="9.6" customHeight="1" x14ac:dyDescent="0.2">
      <c r="A542" s="401" t="s">
        <v>2664</v>
      </c>
      <c r="B542" s="402"/>
      <c r="C542" s="401" t="s">
        <v>664</v>
      </c>
      <c r="D542" s="403"/>
      <c r="E542" s="403"/>
      <c r="F542" s="403"/>
      <c r="G542" s="403"/>
      <c r="H542" s="403"/>
      <c r="I542" s="403"/>
      <c r="J542" s="403"/>
      <c r="K542" s="403"/>
      <c r="L542" s="403"/>
      <c r="M542" s="403"/>
      <c r="N542" s="403"/>
      <c r="O542" s="402"/>
      <c r="P542" s="404" t="s">
        <v>2001</v>
      </c>
      <c r="Q542" s="405"/>
      <c r="R542" s="427">
        <v>67.099999999999994</v>
      </c>
      <c r="S542" s="428"/>
      <c r="T542" s="429"/>
      <c r="U542" s="427">
        <v>29.29</v>
      </c>
      <c r="V542" s="428"/>
      <c r="W542" s="429"/>
      <c r="X542" s="178">
        <v>96.39</v>
      </c>
      <c r="Y542" s="175" t="str">
        <f t="shared" si="8"/>
        <v>071041</v>
      </c>
    </row>
    <row r="543" spans="1:25" ht="19.350000000000001" customHeight="1" x14ac:dyDescent="0.2">
      <c r="A543" s="401" t="s">
        <v>2665</v>
      </c>
      <c r="B543" s="402"/>
      <c r="C543" s="401" t="s">
        <v>2666</v>
      </c>
      <c r="D543" s="403"/>
      <c r="E543" s="403"/>
      <c r="F543" s="403"/>
      <c r="G543" s="403"/>
      <c r="H543" s="403"/>
      <c r="I543" s="403"/>
      <c r="J543" s="403"/>
      <c r="K543" s="403"/>
      <c r="L543" s="403"/>
      <c r="M543" s="403"/>
      <c r="N543" s="403"/>
      <c r="O543" s="402"/>
      <c r="P543" s="404" t="s">
        <v>2081</v>
      </c>
      <c r="Q543" s="405"/>
      <c r="R543" s="406">
        <v>4.13</v>
      </c>
      <c r="S543" s="407"/>
      <c r="T543" s="408"/>
      <c r="U543" s="427">
        <v>14.15</v>
      </c>
      <c r="V543" s="428"/>
      <c r="W543" s="429"/>
      <c r="X543" s="178">
        <v>18.28</v>
      </c>
      <c r="Y543" s="175" t="str">
        <f t="shared" si="8"/>
        <v>071043</v>
      </c>
    </row>
    <row r="544" spans="1:25" ht="9.6" customHeight="1" x14ac:dyDescent="0.2">
      <c r="A544" s="401" t="s">
        <v>2667</v>
      </c>
      <c r="B544" s="402"/>
      <c r="C544" s="401" t="s">
        <v>2668</v>
      </c>
      <c r="D544" s="403"/>
      <c r="E544" s="403"/>
      <c r="F544" s="403"/>
      <c r="G544" s="403"/>
      <c r="H544" s="403"/>
      <c r="I544" s="403"/>
      <c r="J544" s="403"/>
      <c r="K544" s="403"/>
      <c r="L544" s="403"/>
      <c r="M544" s="403"/>
      <c r="N544" s="403"/>
      <c r="O544" s="402"/>
      <c r="P544" s="404" t="s">
        <v>2001</v>
      </c>
      <c r="Q544" s="405"/>
      <c r="R544" s="430">
        <v>112.3</v>
      </c>
      <c r="S544" s="431"/>
      <c r="T544" s="432"/>
      <c r="U544" s="427">
        <v>97.66</v>
      </c>
      <c r="V544" s="428"/>
      <c r="W544" s="429"/>
      <c r="X544" s="179">
        <v>209.96</v>
      </c>
      <c r="Y544" s="175" t="str">
        <f t="shared" si="8"/>
        <v>071060</v>
      </c>
    </row>
    <row r="545" spans="1:25" ht="9.6" customHeight="1" x14ac:dyDescent="0.2">
      <c r="A545" s="401" t="s">
        <v>2669</v>
      </c>
      <c r="B545" s="402"/>
      <c r="C545" s="401" t="s">
        <v>665</v>
      </c>
      <c r="D545" s="403"/>
      <c r="E545" s="403"/>
      <c r="F545" s="403"/>
      <c r="G545" s="403"/>
      <c r="H545" s="403"/>
      <c r="I545" s="403"/>
      <c r="J545" s="403"/>
      <c r="K545" s="403"/>
      <c r="L545" s="403"/>
      <c r="M545" s="403"/>
      <c r="N545" s="403"/>
      <c r="O545" s="402"/>
      <c r="P545" s="404" t="s">
        <v>2001</v>
      </c>
      <c r="Q545" s="405"/>
      <c r="R545" s="430">
        <v>120.57</v>
      </c>
      <c r="S545" s="431"/>
      <c r="T545" s="432"/>
      <c r="U545" s="430">
        <v>102.54</v>
      </c>
      <c r="V545" s="431"/>
      <c r="W545" s="432"/>
      <c r="X545" s="179">
        <v>223.11</v>
      </c>
      <c r="Y545" s="175" t="str">
        <f t="shared" si="8"/>
        <v>071061</v>
      </c>
    </row>
    <row r="546" spans="1:25" ht="9.6" customHeight="1" x14ac:dyDescent="0.2">
      <c r="A546" s="401" t="s">
        <v>2670</v>
      </c>
      <c r="B546" s="402"/>
      <c r="C546" s="401" t="s">
        <v>666</v>
      </c>
      <c r="D546" s="403"/>
      <c r="E546" s="403"/>
      <c r="F546" s="403"/>
      <c r="G546" s="403"/>
      <c r="H546" s="403"/>
      <c r="I546" s="403"/>
      <c r="J546" s="403"/>
      <c r="K546" s="403"/>
      <c r="L546" s="403"/>
      <c r="M546" s="403"/>
      <c r="N546" s="403"/>
      <c r="O546" s="402"/>
      <c r="P546" s="404" t="s">
        <v>2001</v>
      </c>
      <c r="Q546" s="405"/>
      <c r="R546" s="430">
        <v>124.96</v>
      </c>
      <c r="S546" s="431"/>
      <c r="T546" s="432"/>
      <c r="U546" s="430">
        <v>107.42</v>
      </c>
      <c r="V546" s="431"/>
      <c r="W546" s="432"/>
      <c r="X546" s="179">
        <v>232.38</v>
      </c>
      <c r="Y546" s="175" t="str">
        <f t="shared" si="8"/>
        <v>071062</v>
      </c>
    </row>
    <row r="547" spans="1:25" ht="9.6" customHeight="1" x14ac:dyDescent="0.2">
      <c r="A547" s="401" t="s">
        <v>2671</v>
      </c>
      <c r="B547" s="402"/>
      <c r="C547" s="401" t="s">
        <v>667</v>
      </c>
      <c r="D547" s="403"/>
      <c r="E547" s="403"/>
      <c r="F547" s="403"/>
      <c r="G547" s="403"/>
      <c r="H547" s="403"/>
      <c r="I547" s="403"/>
      <c r="J547" s="403"/>
      <c r="K547" s="403"/>
      <c r="L547" s="403"/>
      <c r="M547" s="403"/>
      <c r="N547" s="403"/>
      <c r="O547" s="402"/>
      <c r="P547" s="404" t="s">
        <v>2001</v>
      </c>
      <c r="Q547" s="405"/>
      <c r="R547" s="430">
        <v>166.15</v>
      </c>
      <c r="S547" s="431"/>
      <c r="T547" s="432"/>
      <c r="U547" s="430">
        <v>112.3</v>
      </c>
      <c r="V547" s="431"/>
      <c r="W547" s="432"/>
      <c r="X547" s="179">
        <v>278.45</v>
      </c>
      <c r="Y547" s="175" t="str">
        <f t="shared" si="8"/>
        <v>071063</v>
      </c>
    </row>
    <row r="548" spans="1:25" ht="9.6" customHeight="1" x14ac:dyDescent="0.2">
      <c r="A548" s="401" t="s">
        <v>2672</v>
      </c>
      <c r="B548" s="402"/>
      <c r="C548" s="401" t="s">
        <v>668</v>
      </c>
      <c r="D548" s="403"/>
      <c r="E548" s="403"/>
      <c r="F548" s="403"/>
      <c r="G548" s="403"/>
      <c r="H548" s="403"/>
      <c r="I548" s="403"/>
      <c r="J548" s="403"/>
      <c r="K548" s="403"/>
      <c r="L548" s="403"/>
      <c r="M548" s="403"/>
      <c r="N548" s="403"/>
      <c r="O548" s="402"/>
      <c r="P548" s="404" t="s">
        <v>2001</v>
      </c>
      <c r="Q548" s="405"/>
      <c r="R548" s="430">
        <v>227.71</v>
      </c>
      <c r="S548" s="431"/>
      <c r="T548" s="432"/>
      <c r="U548" s="430">
        <v>117.19</v>
      </c>
      <c r="V548" s="431"/>
      <c r="W548" s="432"/>
      <c r="X548" s="179">
        <v>344.9</v>
      </c>
      <c r="Y548" s="175" t="str">
        <f t="shared" si="8"/>
        <v>071064</v>
      </c>
    </row>
    <row r="549" spans="1:25" ht="9.6" customHeight="1" x14ac:dyDescent="0.2">
      <c r="A549" s="401" t="s">
        <v>2673</v>
      </c>
      <c r="B549" s="402"/>
      <c r="C549" s="401" t="s">
        <v>669</v>
      </c>
      <c r="D549" s="403"/>
      <c r="E549" s="403"/>
      <c r="F549" s="403"/>
      <c r="G549" s="403"/>
      <c r="H549" s="403"/>
      <c r="I549" s="403"/>
      <c r="J549" s="403"/>
      <c r="K549" s="403"/>
      <c r="L549" s="403"/>
      <c r="M549" s="403"/>
      <c r="N549" s="403"/>
      <c r="O549" s="402"/>
      <c r="P549" s="404" t="s">
        <v>2081</v>
      </c>
      <c r="Q549" s="405"/>
      <c r="R549" s="430">
        <v>397.07</v>
      </c>
      <c r="S549" s="431"/>
      <c r="T549" s="432"/>
      <c r="U549" s="430">
        <v>122.07</v>
      </c>
      <c r="V549" s="431"/>
      <c r="W549" s="432"/>
      <c r="X549" s="179">
        <v>519.14</v>
      </c>
      <c r="Y549" s="175" t="str">
        <f t="shared" si="8"/>
        <v>071073</v>
      </c>
    </row>
    <row r="550" spans="1:25" ht="9.6" customHeight="1" x14ac:dyDescent="0.2">
      <c r="A550" s="401" t="s">
        <v>2674</v>
      </c>
      <c r="B550" s="402"/>
      <c r="C550" s="401" t="s">
        <v>670</v>
      </c>
      <c r="D550" s="403"/>
      <c r="E550" s="403"/>
      <c r="F550" s="403"/>
      <c r="G550" s="403"/>
      <c r="H550" s="403"/>
      <c r="I550" s="403"/>
      <c r="J550" s="403"/>
      <c r="K550" s="403"/>
      <c r="L550" s="403"/>
      <c r="M550" s="403"/>
      <c r="N550" s="403"/>
      <c r="O550" s="402"/>
      <c r="P550" s="404" t="s">
        <v>2081</v>
      </c>
      <c r="Q550" s="405"/>
      <c r="R550" s="430">
        <v>613.65</v>
      </c>
      <c r="S550" s="431"/>
      <c r="T550" s="432"/>
      <c r="U550" s="430">
        <v>126.95</v>
      </c>
      <c r="V550" s="431"/>
      <c r="W550" s="432"/>
      <c r="X550" s="179">
        <v>740.6</v>
      </c>
      <c r="Y550" s="175" t="str">
        <f t="shared" si="8"/>
        <v>071074</v>
      </c>
    </row>
    <row r="551" spans="1:25" ht="9.6" customHeight="1" x14ac:dyDescent="0.2">
      <c r="A551" s="401" t="s">
        <v>2675</v>
      </c>
      <c r="B551" s="402"/>
      <c r="C551" s="401" t="s">
        <v>671</v>
      </c>
      <c r="D551" s="403"/>
      <c r="E551" s="403"/>
      <c r="F551" s="403"/>
      <c r="G551" s="403"/>
      <c r="H551" s="403"/>
      <c r="I551" s="403"/>
      <c r="J551" s="403"/>
      <c r="K551" s="403"/>
      <c r="L551" s="403"/>
      <c r="M551" s="403"/>
      <c r="N551" s="403"/>
      <c r="O551" s="402"/>
      <c r="P551" s="404" t="s">
        <v>2081</v>
      </c>
      <c r="Q551" s="405"/>
      <c r="R551" s="430">
        <v>851.87</v>
      </c>
      <c r="S551" s="431"/>
      <c r="T551" s="432"/>
      <c r="U551" s="430">
        <v>131.84</v>
      </c>
      <c r="V551" s="431"/>
      <c r="W551" s="432"/>
      <c r="X551" s="179">
        <v>983.71</v>
      </c>
      <c r="Y551" s="175" t="str">
        <f t="shared" si="8"/>
        <v>071075</v>
      </c>
    </row>
    <row r="552" spans="1:25" ht="9.6" customHeight="1" x14ac:dyDescent="0.2">
      <c r="A552" s="401" t="s">
        <v>2676</v>
      </c>
      <c r="B552" s="402"/>
      <c r="C552" s="401" t="s">
        <v>672</v>
      </c>
      <c r="D552" s="403"/>
      <c r="E552" s="403"/>
      <c r="F552" s="403"/>
      <c r="G552" s="403"/>
      <c r="H552" s="403"/>
      <c r="I552" s="403"/>
      <c r="J552" s="403"/>
      <c r="K552" s="403"/>
      <c r="L552" s="403"/>
      <c r="M552" s="403"/>
      <c r="N552" s="403"/>
      <c r="O552" s="402"/>
      <c r="P552" s="404" t="s">
        <v>2081</v>
      </c>
      <c r="Q552" s="405"/>
      <c r="R552" s="406">
        <v>2.2599999999999998</v>
      </c>
      <c r="S552" s="407"/>
      <c r="T552" s="408"/>
      <c r="U552" s="406">
        <v>3.4</v>
      </c>
      <c r="V552" s="407"/>
      <c r="W552" s="408"/>
      <c r="X552" s="177">
        <v>5.66</v>
      </c>
      <c r="Y552" s="175" t="str">
        <f t="shared" si="8"/>
        <v>071096</v>
      </c>
    </row>
    <row r="553" spans="1:25" ht="9.6" customHeight="1" x14ac:dyDescent="0.2">
      <c r="A553" s="401" t="s">
        <v>2677</v>
      </c>
      <c r="B553" s="402"/>
      <c r="C553" s="401" t="s">
        <v>673</v>
      </c>
      <c r="D553" s="403"/>
      <c r="E553" s="403"/>
      <c r="F553" s="403"/>
      <c r="G553" s="403"/>
      <c r="H553" s="403"/>
      <c r="I553" s="403"/>
      <c r="J553" s="403"/>
      <c r="K553" s="403"/>
      <c r="L553" s="403"/>
      <c r="M553" s="403"/>
      <c r="N553" s="403"/>
      <c r="O553" s="402"/>
      <c r="P553" s="404" t="s">
        <v>2081</v>
      </c>
      <c r="Q553" s="405"/>
      <c r="R553" s="406">
        <v>5.29</v>
      </c>
      <c r="S553" s="407"/>
      <c r="T553" s="408"/>
      <c r="U553" s="406">
        <v>4.88</v>
      </c>
      <c r="V553" s="407"/>
      <c r="W553" s="408"/>
      <c r="X553" s="178">
        <v>10.17</v>
      </c>
      <c r="Y553" s="175" t="str">
        <f t="shared" si="8"/>
        <v>071097</v>
      </c>
    </row>
    <row r="554" spans="1:25" ht="9.6" customHeight="1" x14ac:dyDescent="0.2">
      <c r="A554" s="401" t="s">
        <v>2678</v>
      </c>
      <c r="B554" s="402"/>
      <c r="C554" s="401" t="s">
        <v>674</v>
      </c>
      <c r="D554" s="403"/>
      <c r="E554" s="403"/>
      <c r="F554" s="403"/>
      <c r="G554" s="403"/>
      <c r="H554" s="403"/>
      <c r="I554" s="403"/>
      <c r="J554" s="403"/>
      <c r="K554" s="403"/>
      <c r="L554" s="403"/>
      <c r="M554" s="403"/>
      <c r="N554" s="403"/>
      <c r="O554" s="402"/>
      <c r="P554" s="404" t="s">
        <v>2081</v>
      </c>
      <c r="Q554" s="405"/>
      <c r="R554" s="406">
        <v>6.37</v>
      </c>
      <c r="S554" s="407"/>
      <c r="T554" s="408"/>
      <c r="U554" s="406">
        <v>4.88</v>
      </c>
      <c r="V554" s="407"/>
      <c r="W554" s="408"/>
      <c r="X554" s="178">
        <v>11.25</v>
      </c>
      <c r="Y554" s="175" t="str">
        <f t="shared" si="8"/>
        <v>071098</v>
      </c>
    </row>
    <row r="555" spans="1:25" ht="9.6" customHeight="1" x14ac:dyDescent="0.2">
      <c r="A555" s="401" t="s">
        <v>2679</v>
      </c>
      <c r="B555" s="402"/>
      <c r="C555" s="401" t="s">
        <v>675</v>
      </c>
      <c r="D555" s="403"/>
      <c r="E555" s="403"/>
      <c r="F555" s="403"/>
      <c r="G555" s="403"/>
      <c r="H555" s="403"/>
      <c r="I555" s="403"/>
      <c r="J555" s="403"/>
      <c r="K555" s="403"/>
      <c r="L555" s="403"/>
      <c r="M555" s="403"/>
      <c r="N555" s="403"/>
      <c r="O555" s="402"/>
      <c r="P555" s="404" t="s">
        <v>2081</v>
      </c>
      <c r="Q555" s="405"/>
      <c r="R555" s="406">
        <v>8.77</v>
      </c>
      <c r="S555" s="407"/>
      <c r="T555" s="408"/>
      <c r="U555" s="406">
        <v>4.88</v>
      </c>
      <c r="V555" s="407"/>
      <c r="W555" s="408"/>
      <c r="X555" s="178">
        <v>13.65</v>
      </c>
      <c r="Y555" s="175" t="str">
        <f t="shared" si="8"/>
        <v>071099</v>
      </c>
    </row>
    <row r="556" spans="1:25" ht="9.6" customHeight="1" x14ac:dyDescent="0.2">
      <c r="A556" s="401" t="s">
        <v>2680</v>
      </c>
      <c r="B556" s="402"/>
      <c r="C556" s="401" t="s">
        <v>676</v>
      </c>
      <c r="D556" s="403"/>
      <c r="E556" s="403"/>
      <c r="F556" s="403"/>
      <c r="G556" s="403"/>
      <c r="H556" s="403"/>
      <c r="I556" s="403"/>
      <c r="J556" s="403"/>
      <c r="K556" s="403"/>
      <c r="L556" s="403"/>
      <c r="M556" s="403"/>
      <c r="N556" s="403"/>
      <c r="O556" s="402"/>
      <c r="P556" s="404" t="s">
        <v>2001</v>
      </c>
      <c r="Q556" s="405"/>
      <c r="R556" s="427">
        <v>16.62</v>
      </c>
      <c r="S556" s="428"/>
      <c r="T556" s="429"/>
      <c r="U556" s="406">
        <v>5.85</v>
      </c>
      <c r="V556" s="407"/>
      <c r="W556" s="408"/>
      <c r="X556" s="178">
        <v>22.47</v>
      </c>
      <c r="Y556" s="175" t="str">
        <f t="shared" si="8"/>
        <v>071100</v>
      </c>
    </row>
    <row r="557" spans="1:25" ht="9.6" customHeight="1" x14ac:dyDescent="0.2">
      <c r="A557" s="401" t="s">
        <v>2681</v>
      </c>
      <c r="B557" s="402"/>
      <c r="C557" s="401" t="s">
        <v>677</v>
      </c>
      <c r="D557" s="403"/>
      <c r="E557" s="403"/>
      <c r="F557" s="403"/>
      <c r="G557" s="403"/>
      <c r="H557" s="403"/>
      <c r="I557" s="403"/>
      <c r="J557" s="403"/>
      <c r="K557" s="403"/>
      <c r="L557" s="403"/>
      <c r="M557" s="403"/>
      <c r="N557" s="403"/>
      <c r="O557" s="402"/>
      <c r="P557" s="404" t="s">
        <v>2001</v>
      </c>
      <c r="Q557" s="405"/>
      <c r="R557" s="406">
        <v>2.27</v>
      </c>
      <c r="S557" s="407"/>
      <c r="T557" s="408"/>
      <c r="U557" s="406">
        <v>3.4</v>
      </c>
      <c r="V557" s="407"/>
      <c r="W557" s="408"/>
      <c r="X557" s="177">
        <v>5.67</v>
      </c>
      <c r="Y557" s="175" t="str">
        <f t="shared" si="8"/>
        <v>071101</v>
      </c>
    </row>
    <row r="558" spans="1:25" ht="9.6" customHeight="1" x14ac:dyDescent="0.2">
      <c r="A558" s="401" t="s">
        <v>2682</v>
      </c>
      <c r="B558" s="402"/>
      <c r="C558" s="401" t="s">
        <v>678</v>
      </c>
      <c r="D558" s="403"/>
      <c r="E558" s="403"/>
      <c r="F558" s="403"/>
      <c r="G558" s="403"/>
      <c r="H558" s="403"/>
      <c r="I558" s="403"/>
      <c r="J558" s="403"/>
      <c r="K558" s="403"/>
      <c r="L558" s="403"/>
      <c r="M558" s="403"/>
      <c r="N558" s="403"/>
      <c r="O558" s="402"/>
      <c r="P558" s="404" t="s">
        <v>2081</v>
      </c>
      <c r="Q558" s="405"/>
      <c r="R558" s="406">
        <v>6.15</v>
      </c>
      <c r="S558" s="407"/>
      <c r="T558" s="408"/>
      <c r="U558" s="406">
        <v>4.88</v>
      </c>
      <c r="V558" s="407"/>
      <c r="W558" s="408"/>
      <c r="X558" s="178">
        <v>11.03</v>
      </c>
      <c r="Y558" s="175" t="str">
        <f t="shared" si="8"/>
        <v>071102</v>
      </c>
    </row>
    <row r="559" spans="1:25" ht="9.6" customHeight="1" x14ac:dyDescent="0.2">
      <c r="A559" s="401" t="s">
        <v>2683</v>
      </c>
      <c r="B559" s="402"/>
      <c r="C559" s="401" t="s">
        <v>679</v>
      </c>
      <c r="D559" s="403"/>
      <c r="E559" s="403"/>
      <c r="F559" s="403"/>
      <c r="G559" s="403"/>
      <c r="H559" s="403"/>
      <c r="I559" s="403"/>
      <c r="J559" s="403"/>
      <c r="K559" s="403"/>
      <c r="L559" s="403"/>
      <c r="M559" s="403"/>
      <c r="N559" s="403"/>
      <c r="O559" s="402"/>
      <c r="P559" s="404" t="s">
        <v>2081</v>
      </c>
      <c r="Q559" s="405"/>
      <c r="R559" s="406">
        <v>8.74</v>
      </c>
      <c r="S559" s="407"/>
      <c r="T559" s="408"/>
      <c r="U559" s="406">
        <v>4.88</v>
      </c>
      <c r="V559" s="407"/>
      <c r="W559" s="408"/>
      <c r="X559" s="178">
        <v>13.62</v>
      </c>
      <c r="Y559" s="175" t="str">
        <f t="shared" si="8"/>
        <v>071103</v>
      </c>
    </row>
    <row r="560" spans="1:25" ht="9.6" customHeight="1" x14ac:dyDescent="0.2">
      <c r="A560" s="401" t="s">
        <v>2684</v>
      </c>
      <c r="B560" s="402"/>
      <c r="C560" s="401" t="s">
        <v>680</v>
      </c>
      <c r="D560" s="403"/>
      <c r="E560" s="403"/>
      <c r="F560" s="403"/>
      <c r="G560" s="403"/>
      <c r="H560" s="403"/>
      <c r="I560" s="403"/>
      <c r="J560" s="403"/>
      <c r="K560" s="403"/>
      <c r="L560" s="403"/>
      <c r="M560" s="403"/>
      <c r="N560" s="403"/>
      <c r="O560" s="402"/>
      <c r="P560" s="404" t="s">
        <v>2081</v>
      </c>
      <c r="Q560" s="405"/>
      <c r="R560" s="406">
        <v>9.5399999999999991</v>
      </c>
      <c r="S560" s="407"/>
      <c r="T560" s="408"/>
      <c r="U560" s="406">
        <v>4.88</v>
      </c>
      <c r="V560" s="407"/>
      <c r="W560" s="408"/>
      <c r="X560" s="178">
        <v>14.42</v>
      </c>
      <c r="Y560" s="175" t="str">
        <f t="shared" si="8"/>
        <v>071104</v>
      </c>
    </row>
    <row r="561" spans="1:25" ht="9.6" customHeight="1" x14ac:dyDescent="0.2">
      <c r="A561" s="401" t="s">
        <v>2685</v>
      </c>
      <c r="B561" s="402"/>
      <c r="C561" s="401" t="s">
        <v>681</v>
      </c>
      <c r="D561" s="403"/>
      <c r="E561" s="403"/>
      <c r="F561" s="403"/>
      <c r="G561" s="403"/>
      <c r="H561" s="403"/>
      <c r="I561" s="403"/>
      <c r="J561" s="403"/>
      <c r="K561" s="403"/>
      <c r="L561" s="403"/>
      <c r="M561" s="403"/>
      <c r="N561" s="403"/>
      <c r="O561" s="402"/>
      <c r="P561" s="404" t="s">
        <v>2081</v>
      </c>
      <c r="Q561" s="405"/>
      <c r="R561" s="427">
        <v>18.16</v>
      </c>
      <c r="S561" s="428"/>
      <c r="T561" s="429"/>
      <c r="U561" s="406">
        <v>5.85</v>
      </c>
      <c r="V561" s="407"/>
      <c r="W561" s="408"/>
      <c r="X561" s="178">
        <v>24.01</v>
      </c>
      <c r="Y561" s="175" t="str">
        <f t="shared" si="8"/>
        <v>071105</v>
      </c>
    </row>
    <row r="562" spans="1:25" ht="9.6" customHeight="1" x14ac:dyDescent="0.2">
      <c r="A562" s="401" t="s">
        <v>2686</v>
      </c>
      <c r="B562" s="402"/>
      <c r="C562" s="401" t="s">
        <v>682</v>
      </c>
      <c r="D562" s="403"/>
      <c r="E562" s="403"/>
      <c r="F562" s="403"/>
      <c r="G562" s="403"/>
      <c r="H562" s="403"/>
      <c r="I562" s="403"/>
      <c r="J562" s="403"/>
      <c r="K562" s="403"/>
      <c r="L562" s="403"/>
      <c r="M562" s="403"/>
      <c r="N562" s="403"/>
      <c r="O562" s="402"/>
      <c r="P562" s="404" t="s">
        <v>2001</v>
      </c>
      <c r="Q562" s="405"/>
      <c r="R562" s="430">
        <v>367.52</v>
      </c>
      <c r="S562" s="431"/>
      <c r="T562" s="432"/>
      <c r="U562" s="427">
        <v>22.45</v>
      </c>
      <c r="V562" s="428"/>
      <c r="W562" s="429"/>
      <c r="X562" s="179">
        <v>389.97</v>
      </c>
      <c r="Y562" s="175" t="str">
        <f t="shared" si="8"/>
        <v>071110</v>
      </c>
    </row>
    <row r="563" spans="1:25" ht="9.6" customHeight="1" x14ac:dyDescent="0.2">
      <c r="A563" s="401" t="s">
        <v>2687</v>
      </c>
      <c r="B563" s="402"/>
      <c r="C563" s="401" t="s">
        <v>683</v>
      </c>
      <c r="D563" s="403"/>
      <c r="E563" s="403"/>
      <c r="F563" s="403"/>
      <c r="G563" s="403"/>
      <c r="H563" s="403"/>
      <c r="I563" s="403"/>
      <c r="J563" s="403"/>
      <c r="K563" s="403"/>
      <c r="L563" s="403"/>
      <c r="M563" s="403"/>
      <c r="N563" s="403"/>
      <c r="O563" s="402"/>
      <c r="P563" s="404" t="s">
        <v>2001</v>
      </c>
      <c r="Q563" s="405"/>
      <c r="R563" s="427">
        <v>23.17</v>
      </c>
      <c r="S563" s="428"/>
      <c r="T563" s="429"/>
      <c r="U563" s="406">
        <v>9.76</v>
      </c>
      <c r="V563" s="407"/>
      <c r="W563" s="408"/>
      <c r="X563" s="178">
        <v>32.93</v>
      </c>
      <c r="Y563" s="175" t="str">
        <f t="shared" si="8"/>
        <v>071111</v>
      </c>
    </row>
    <row r="564" spans="1:25" ht="9.6" customHeight="1" x14ac:dyDescent="0.2">
      <c r="A564" s="401" t="s">
        <v>2688</v>
      </c>
      <c r="B564" s="402"/>
      <c r="C564" s="401" t="s">
        <v>684</v>
      </c>
      <c r="D564" s="403"/>
      <c r="E564" s="403"/>
      <c r="F564" s="403"/>
      <c r="G564" s="403"/>
      <c r="H564" s="403"/>
      <c r="I564" s="403"/>
      <c r="J564" s="403"/>
      <c r="K564" s="403"/>
      <c r="L564" s="403"/>
      <c r="M564" s="403"/>
      <c r="N564" s="403"/>
      <c r="O564" s="402"/>
      <c r="P564" s="404" t="s">
        <v>2001</v>
      </c>
      <c r="Q564" s="405"/>
      <c r="R564" s="427">
        <v>19.77</v>
      </c>
      <c r="S564" s="428"/>
      <c r="T564" s="429"/>
      <c r="U564" s="406">
        <v>7.81</v>
      </c>
      <c r="V564" s="407"/>
      <c r="W564" s="408"/>
      <c r="X564" s="178">
        <v>27.58</v>
      </c>
      <c r="Y564" s="175" t="str">
        <f t="shared" si="8"/>
        <v>071115</v>
      </c>
    </row>
    <row r="565" spans="1:25" ht="9.6" customHeight="1" x14ac:dyDescent="0.2">
      <c r="A565" s="401" t="s">
        <v>2689</v>
      </c>
      <c r="B565" s="402"/>
      <c r="C565" s="401" t="s">
        <v>685</v>
      </c>
      <c r="D565" s="403"/>
      <c r="E565" s="403"/>
      <c r="F565" s="403"/>
      <c r="G565" s="403"/>
      <c r="H565" s="403"/>
      <c r="I565" s="403"/>
      <c r="J565" s="403"/>
      <c r="K565" s="403"/>
      <c r="L565" s="403"/>
      <c r="M565" s="403"/>
      <c r="N565" s="403"/>
      <c r="O565" s="402"/>
      <c r="P565" s="404" t="s">
        <v>2001</v>
      </c>
      <c r="Q565" s="405"/>
      <c r="R565" s="406">
        <v>4.59</v>
      </c>
      <c r="S565" s="407"/>
      <c r="T565" s="408"/>
      <c r="U565" s="406">
        <v>4.88</v>
      </c>
      <c r="V565" s="407"/>
      <c r="W565" s="408"/>
      <c r="X565" s="177">
        <v>9.4700000000000006</v>
      </c>
      <c r="Y565" s="175" t="str">
        <f t="shared" si="8"/>
        <v>071120</v>
      </c>
    </row>
    <row r="566" spans="1:25" ht="9.6" customHeight="1" x14ac:dyDescent="0.2">
      <c r="A566" s="401" t="s">
        <v>2690</v>
      </c>
      <c r="B566" s="402"/>
      <c r="C566" s="401" t="s">
        <v>686</v>
      </c>
      <c r="D566" s="403"/>
      <c r="E566" s="403"/>
      <c r="F566" s="403"/>
      <c r="G566" s="403"/>
      <c r="H566" s="403"/>
      <c r="I566" s="403"/>
      <c r="J566" s="403"/>
      <c r="K566" s="403"/>
      <c r="L566" s="403"/>
      <c r="M566" s="403"/>
      <c r="N566" s="403"/>
      <c r="O566" s="402"/>
      <c r="P566" s="404" t="s">
        <v>2001</v>
      </c>
      <c r="Q566" s="405"/>
      <c r="R566" s="406">
        <v>4.6900000000000004</v>
      </c>
      <c r="S566" s="407"/>
      <c r="T566" s="408"/>
      <c r="U566" s="406">
        <v>6.34</v>
      </c>
      <c r="V566" s="407"/>
      <c r="W566" s="408"/>
      <c r="X566" s="178">
        <v>11.03</v>
      </c>
      <c r="Y566" s="175" t="str">
        <f t="shared" si="8"/>
        <v>071121</v>
      </c>
    </row>
    <row r="567" spans="1:25" ht="9.6" customHeight="1" x14ac:dyDescent="0.2">
      <c r="A567" s="401" t="s">
        <v>2691</v>
      </c>
      <c r="B567" s="402"/>
      <c r="C567" s="401" t="s">
        <v>687</v>
      </c>
      <c r="D567" s="403"/>
      <c r="E567" s="403"/>
      <c r="F567" s="403"/>
      <c r="G567" s="403"/>
      <c r="H567" s="403"/>
      <c r="I567" s="403"/>
      <c r="J567" s="403"/>
      <c r="K567" s="403"/>
      <c r="L567" s="403"/>
      <c r="M567" s="403"/>
      <c r="N567" s="403"/>
      <c r="O567" s="402"/>
      <c r="P567" s="404" t="s">
        <v>2001</v>
      </c>
      <c r="Q567" s="405"/>
      <c r="R567" s="406">
        <v>5.67</v>
      </c>
      <c r="S567" s="407"/>
      <c r="T567" s="408"/>
      <c r="U567" s="406">
        <v>6.82</v>
      </c>
      <c r="V567" s="407"/>
      <c r="W567" s="408"/>
      <c r="X567" s="178">
        <v>12.49</v>
      </c>
      <c r="Y567" s="175" t="str">
        <f t="shared" si="8"/>
        <v>071122</v>
      </c>
    </row>
    <row r="568" spans="1:25" ht="9.6" customHeight="1" x14ac:dyDescent="0.2">
      <c r="A568" s="401" t="s">
        <v>2692</v>
      </c>
      <c r="B568" s="402"/>
      <c r="C568" s="401" t="s">
        <v>688</v>
      </c>
      <c r="D568" s="403"/>
      <c r="E568" s="403"/>
      <c r="F568" s="403"/>
      <c r="G568" s="403"/>
      <c r="H568" s="403"/>
      <c r="I568" s="403"/>
      <c r="J568" s="403"/>
      <c r="K568" s="403"/>
      <c r="L568" s="403"/>
      <c r="M568" s="403"/>
      <c r="N568" s="403"/>
      <c r="O568" s="402"/>
      <c r="P568" s="404" t="s">
        <v>2001</v>
      </c>
      <c r="Q568" s="405"/>
      <c r="R568" s="427">
        <v>12.06</v>
      </c>
      <c r="S568" s="428"/>
      <c r="T568" s="429"/>
      <c r="U568" s="427">
        <v>14.64</v>
      </c>
      <c r="V568" s="428"/>
      <c r="W568" s="429"/>
      <c r="X568" s="178">
        <v>26.7</v>
      </c>
      <c r="Y568" s="175" t="str">
        <f t="shared" si="8"/>
        <v>071123</v>
      </c>
    </row>
    <row r="569" spans="1:25" ht="9.6" customHeight="1" x14ac:dyDescent="0.2">
      <c r="A569" s="401" t="s">
        <v>2693</v>
      </c>
      <c r="B569" s="402"/>
      <c r="C569" s="401" t="s">
        <v>689</v>
      </c>
      <c r="D569" s="403"/>
      <c r="E569" s="403"/>
      <c r="F569" s="403"/>
      <c r="G569" s="403"/>
      <c r="H569" s="403"/>
      <c r="I569" s="403"/>
      <c r="J569" s="403"/>
      <c r="K569" s="403"/>
      <c r="L569" s="403"/>
      <c r="M569" s="403"/>
      <c r="N569" s="403"/>
      <c r="O569" s="402"/>
      <c r="P569" s="404" t="s">
        <v>2001</v>
      </c>
      <c r="Q569" s="405"/>
      <c r="R569" s="427">
        <v>14.93</v>
      </c>
      <c r="S569" s="428"/>
      <c r="T569" s="429"/>
      <c r="U569" s="427">
        <v>17.079999999999998</v>
      </c>
      <c r="V569" s="428"/>
      <c r="W569" s="429"/>
      <c r="X569" s="178">
        <v>32.01</v>
      </c>
      <c r="Y569" s="175" t="str">
        <f t="shared" si="8"/>
        <v>071124</v>
      </c>
    </row>
    <row r="570" spans="1:25" ht="9.6" customHeight="1" x14ac:dyDescent="0.2">
      <c r="A570" s="401" t="s">
        <v>2694</v>
      </c>
      <c r="B570" s="402"/>
      <c r="C570" s="401" t="s">
        <v>690</v>
      </c>
      <c r="D570" s="403"/>
      <c r="E570" s="403"/>
      <c r="F570" s="403"/>
      <c r="G570" s="403"/>
      <c r="H570" s="403"/>
      <c r="I570" s="403"/>
      <c r="J570" s="403"/>
      <c r="K570" s="403"/>
      <c r="L570" s="403"/>
      <c r="M570" s="403"/>
      <c r="N570" s="403"/>
      <c r="O570" s="402"/>
      <c r="P570" s="404" t="s">
        <v>2001</v>
      </c>
      <c r="Q570" s="405"/>
      <c r="R570" s="427">
        <v>26.14</v>
      </c>
      <c r="S570" s="428"/>
      <c r="T570" s="429"/>
      <c r="U570" s="427">
        <v>22.94</v>
      </c>
      <c r="V570" s="428"/>
      <c r="W570" s="429"/>
      <c r="X570" s="178">
        <v>49.08</v>
      </c>
      <c r="Y570" s="175" t="str">
        <f t="shared" si="8"/>
        <v>071125</v>
      </c>
    </row>
    <row r="571" spans="1:25" ht="9.6" customHeight="1" x14ac:dyDescent="0.2">
      <c r="A571" s="401" t="s">
        <v>2695</v>
      </c>
      <c r="B571" s="402"/>
      <c r="C571" s="401" t="s">
        <v>691</v>
      </c>
      <c r="D571" s="403"/>
      <c r="E571" s="403"/>
      <c r="F571" s="403"/>
      <c r="G571" s="403"/>
      <c r="H571" s="403"/>
      <c r="I571" s="403"/>
      <c r="J571" s="403"/>
      <c r="K571" s="403"/>
      <c r="L571" s="403"/>
      <c r="M571" s="403"/>
      <c r="N571" s="403"/>
      <c r="O571" s="402"/>
      <c r="P571" s="404" t="s">
        <v>2001</v>
      </c>
      <c r="Q571" s="405"/>
      <c r="R571" s="427">
        <v>66.52</v>
      </c>
      <c r="S571" s="428"/>
      <c r="T571" s="429"/>
      <c r="U571" s="427">
        <v>48.83</v>
      </c>
      <c r="V571" s="428"/>
      <c r="W571" s="429"/>
      <c r="X571" s="179">
        <v>115.35</v>
      </c>
      <c r="Y571" s="175" t="str">
        <f t="shared" si="8"/>
        <v>071126</v>
      </c>
    </row>
    <row r="572" spans="1:25" ht="9.6" customHeight="1" x14ac:dyDescent="0.2">
      <c r="A572" s="401" t="s">
        <v>2696</v>
      </c>
      <c r="B572" s="402"/>
      <c r="C572" s="401" t="s">
        <v>692</v>
      </c>
      <c r="D572" s="403"/>
      <c r="E572" s="403"/>
      <c r="F572" s="403"/>
      <c r="G572" s="403"/>
      <c r="H572" s="403"/>
      <c r="I572" s="403"/>
      <c r="J572" s="403"/>
      <c r="K572" s="403"/>
      <c r="L572" s="403"/>
      <c r="M572" s="403"/>
      <c r="N572" s="403"/>
      <c r="O572" s="402"/>
      <c r="P572" s="404" t="s">
        <v>2001</v>
      </c>
      <c r="Q572" s="405"/>
      <c r="R572" s="427">
        <v>85.59</v>
      </c>
      <c r="S572" s="428"/>
      <c r="T572" s="429"/>
      <c r="U572" s="427">
        <v>73.239999999999995</v>
      </c>
      <c r="V572" s="428"/>
      <c r="W572" s="429"/>
      <c r="X572" s="179">
        <v>158.83000000000001</v>
      </c>
      <c r="Y572" s="175" t="str">
        <f t="shared" si="8"/>
        <v>071127</v>
      </c>
    </row>
    <row r="573" spans="1:25" ht="9.6" customHeight="1" x14ac:dyDescent="0.2">
      <c r="A573" s="401" t="s">
        <v>2697</v>
      </c>
      <c r="B573" s="402"/>
      <c r="C573" s="401" t="s">
        <v>693</v>
      </c>
      <c r="D573" s="403"/>
      <c r="E573" s="403"/>
      <c r="F573" s="403"/>
      <c r="G573" s="403"/>
      <c r="H573" s="403"/>
      <c r="I573" s="403"/>
      <c r="J573" s="403"/>
      <c r="K573" s="403"/>
      <c r="L573" s="403"/>
      <c r="M573" s="403"/>
      <c r="N573" s="403"/>
      <c r="O573" s="402"/>
      <c r="P573" s="404" t="s">
        <v>2001</v>
      </c>
      <c r="Q573" s="405"/>
      <c r="R573" s="430">
        <v>132.01</v>
      </c>
      <c r="S573" s="431"/>
      <c r="T573" s="432"/>
      <c r="U573" s="427">
        <v>87.89</v>
      </c>
      <c r="V573" s="428"/>
      <c r="W573" s="429"/>
      <c r="X573" s="179">
        <v>219.9</v>
      </c>
      <c r="Y573" s="175" t="str">
        <f t="shared" si="8"/>
        <v>071128</v>
      </c>
    </row>
    <row r="574" spans="1:25" ht="9.6" customHeight="1" x14ac:dyDescent="0.2">
      <c r="A574" s="401" t="s">
        <v>2698</v>
      </c>
      <c r="B574" s="402"/>
      <c r="C574" s="401" t="s">
        <v>694</v>
      </c>
      <c r="D574" s="403"/>
      <c r="E574" s="403"/>
      <c r="F574" s="403"/>
      <c r="G574" s="403"/>
      <c r="H574" s="403"/>
      <c r="I574" s="403"/>
      <c r="J574" s="403"/>
      <c r="K574" s="403"/>
      <c r="L574" s="403"/>
      <c r="M574" s="403"/>
      <c r="N574" s="403"/>
      <c r="O574" s="402"/>
      <c r="P574" s="404" t="s">
        <v>2001</v>
      </c>
      <c r="Q574" s="405"/>
      <c r="R574" s="406">
        <v>2.5</v>
      </c>
      <c r="S574" s="407"/>
      <c r="T574" s="408"/>
      <c r="U574" s="406">
        <v>3.4</v>
      </c>
      <c r="V574" s="407"/>
      <c r="W574" s="408"/>
      <c r="X574" s="177">
        <v>5.9</v>
      </c>
      <c r="Y574" s="175" t="str">
        <f t="shared" si="8"/>
        <v>071140</v>
      </c>
    </row>
    <row r="575" spans="1:25" ht="9.6" customHeight="1" x14ac:dyDescent="0.2">
      <c r="A575" s="401" t="s">
        <v>2699</v>
      </c>
      <c r="B575" s="402"/>
      <c r="C575" s="401" t="s">
        <v>695</v>
      </c>
      <c r="D575" s="403"/>
      <c r="E575" s="403"/>
      <c r="F575" s="403"/>
      <c r="G575" s="403"/>
      <c r="H575" s="403"/>
      <c r="I575" s="403"/>
      <c r="J575" s="403"/>
      <c r="K575" s="403"/>
      <c r="L575" s="403"/>
      <c r="M575" s="403"/>
      <c r="N575" s="403"/>
      <c r="O575" s="402"/>
      <c r="P575" s="404" t="s">
        <v>2001</v>
      </c>
      <c r="Q575" s="405"/>
      <c r="R575" s="406">
        <v>2.64</v>
      </c>
      <c r="S575" s="407"/>
      <c r="T575" s="408"/>
      <c r="U575" s="406">
        <v>4.88</v>
      </c>
      <c r="V575" s="407"/>
      <c r="W575" s="408"/>
      <c r="X575" s="177">
        <v>7.52</v>
      </c>
      <c r="Y575" s="175" t="str">
        <f t="shared" si="8"/>
        <v>071141</v>
      </c>
    </row>
    <row r="576" spans="1:25" ht="9.6" customHeight="1" x14ac:dyDescent="0.2">
      <c r="A576" s="401" t="s">
        <v>2700</v>
      </c>
      <c r="B576" s="402"/>
      <c r="C576" s="401" t="s">
        <v>696</v>
      </c>
      <c r="D576" s="403"/>
      <c r="E576" s="403"/>
      <c r="F576" s="403"/>
      <c r="G576" s="403"/>
      <c r="H576" s="403"/>
      <c r="I576" s="403"/>
      <c r="J576" s="403"/>
      <c r="K576" s="403"/>
      <c r="L576" s="403"/>
      <c r="M576" s="403"/>
      <c r="N576" s="403"/>
      <c r="O576" s="402"/>
      <c r="P576" s="404" t="s">
        <v>2001</v>
      </c>
      <c r="Q576" s="405"/>
      <c r="R576" s="406">
        <v>3.28</v>
      </c>
      <c r="S576" s="407"/>
      <c r="T576" s="408"/>
      <c r="U576" s="406">
        <v>6.34</v>
      </c>
      <c r="V576" s="407"/>
      <c r="W576" s="408"/>
      <c r="X576" s="177">
        <v>9.6199999999999992</v>
      </c>
      <c r="Y576" s="175" t="str">
        <f t="shared" si="8"/>
        <v>071142</v>
      </c>
    </row>
    <row r="577" spans="1:25" ht="9.6" customHeight="1" x14ac:dyDescent="0.2">
      <c r="A577" s="401" t="s">
        <v>2701</v>
      </c>
      <c r="B577" s="402"/>
      <c r="C577" s="401" t="s">
        <v>697</v>
      </c>
      <c r="D577" s="403"/>
      <c r="E577" s="403"/>
      <c r="F577" s="403"/>
      <c r="G577" s="403"/>
      <c r="H577" s="403"/>
      <c r="I577" s="403"/>
      <c r="J577" s="403"/>
      <c r="K577" s="403"/>
      <c r="L577" s="403"/>
      <c r="M577" s="403"/>
      <c r="N577" s="403"/>
      <c r="O577" s="402"/>
      <c r="P577" s="404" t="s">
        <v>2001</v>
      </c>
      <c r="Q577" s="405"/>
      <c r="R577" s="406">
        <v>4.79</v>
      </c>
      <c r="S577" s="407"/>
      <c r="T577" s="408"/>
      <c r="U577" s="406">
        <v>9.76</v>
      </c>
      <c r="V577" s="407"/>
      <c r="W577" s="408"/>
      <c r="X577" s="178">
        <v>14.55</v>
      </c>
      <c r="Y577" s="175" t="str">
        <f t="shared" si="8"/>
        <v>071143</v>
      </c>
    </row>
    <row r="578" spans="1:25" ht="9.6" customHeight="1" x14ac:dyDescent="0.2">
      <c r="A578" s="401" t="s">
        <v>2702</v>
      </c>
      <c r="B578" s="402"/>
      <c r="C578" s="401" t="s">
        <v>699</v>
      </c>
      <c r="D578" s="403"/>
      <c r="E578" s="403"/>
      <c r="F578" s="403"/>
      <c r="G578" s="403"/>
      <c r="H578" s="403"/>
      <c r="I578" s="403"/>
      <c r="J578" s="403"/>
      <c r="K578" s="403"/>
      <c r="L578" s="403"/>
      <c r="M578" s="403"/>
      <c r="N578" s="403"/>
      <c r="O578" s="402"/>
      <c r="P578" s="404" t="s">
        <v>2001</v>
      </c>
      <c r="Q578" s="405"/>
      <c r="R578" s="406">
        <v>5.04</v>
      </c>
      <c r="S578" s="407"/>
      <c r="T578" s="408"/>
      <c r="U578" s="427">
        <v>19.170000000000002</v>
      </c>
      <c r="V578" s="428"/>
      <c r="W578" s="429"/>
      <c r="X578" s="178">
        <v>24.21</v>
      </c>
      <c r="Y578" s="175" t="str">
        <f t="shared" si="8"/>
        <v>071144</v>
      </c>
    </row>
    <row r="579" spans="1:25" ht="9.6" customHeight="1" x14ac:dyDescent="0.2">
      <c r="A579" s="401" t="s">
        <v>2703</v>
      </c>
      <c r="B579" s="402"/>
      <c r="C579" s="401" t="s">
        <v>700</v>
      </c>
      <c r="D579" s="403"/>
      <c r="E579" s="403"/>
      <c r="F579" s="403"/>
      <c r="G579" s="403"/>
      <c r="H579" s="403"/>
      <c r="I579" s="403"/>
      <c r="J579" s="403"/>
      <c r="K579" s="403"/>
      <c r="L579" s="403"/>
      <c r="M579" s="403"/>
      <c r="N579" s="403"/>
      <c r="O579" s="402"/>
      <c r="P579" s="404" t="s">
        <v>2001</v>
      </c>
      <c r="Q579" s="405"/>
      <c r="R579" s="427">
        <v>11.09</v>
      </c>
      <c r="S579" s="428"/>
      <c r="T579" s="429"/>
      <c r="U579" s="427">
        <v>18.54</v>
      </c>
      <c r="V579" s="428"/>
      <c r="W579" s="429"/>
      <c r="X579" s="178">
        <v>29.63</v>
      </c>
      <c r="Y579" s="175" t="str">
        <f t="shared" si="8"/>
        <v>071145</v>
      </c>
    </row>
    <row r="580" spans="1:25" ht="9.6" customHeight="1" x14ac:dyDescent="0.2">
      <c r="A580" s="401" t="s">
        <v>2704</v>
      </c>
      <c r="B580" s="402"/>
      <c r="C580" s="401" t="s">
        <v>701</v>
      </c>
      <c r="D580" s="403"/>
      <c r="E580" s="403"/>
      <c r="F580" s="403"/>
      <c r="G580" s="403"/>
      <c r="H580" s="403"/>
      <c r="I580" s="403"/>
      <c r="J580" s="403"/>
      <c r="K580" s="403"/>
      <c r="L580" s="403"/>
      <c r="M580" s="403"/>
      <c r="N580" s="403"/>
      <c r="O580" s="402"/>
      <c r="P580" s="404" t="s">
        <v>2001</v>
      </c>
      <c r="Q580" s="405"/>
      <c r="R580" s="427">
        <v>13.46</v>
      </c>
      <c r="S580" s="428"/>
      <c r="T580" s="429"/>
      <c r="U580" s="427">
        <v>39.06</v>
      </c>
      <c r="V580" s="428"/>
      <c r="W580" s="429"/>
      <c r="X580" s="178">
        <v>52.52</v>
      </c>
      <c r="Y580" s="175" t="str">
        <f t="shared" si="8"/>
        <v>071146</v>
      </c>
    </row>
    <row r="581" spans="1:25" ht="9.6" customHeight="1" x14ac:dyDescent="0.2">
      <c r="A581" s="401" t="s">
        <v>2705</v>
      </c>
      <c r="B581" s="402"/>
      <c r="C581" s="401" t="s">
        <v>702</v>
      </c>
      <c r="D581" s="403"/>
      <c r="E581" s="403"/>
      <c r="F581" s="403"/>
      <c r="G581" s="403"/>
      <c r="H581" s="403"/>
      <c r="I581" s="403"/>
      <c r="J581" s="403"/>
      <c r="K581" s="403"/>
      <c r="L581" s="403"/>
      <c r="M581" s="403"/>
      <c r="N581" s="403"/>
      <c r="O581" s="402"/>
      <c r="P581" s="404" t="s">
        <v>2001</v>
      </c>
      <c r="Q581" s="405"/>
      <c r="R581" s="427">
        <v>22.04</v>
      </c>
      <c r="S581" s="428"/>
      <c r="T581" s="429"/>
      <c r="U581" s="427">
        <v>48.83</v>
      </c>
      <c r="V581" s="428"/>
      <c r="W581" s="429"/>
      <c r="X581" s="178">
        <v>70.87</v>
      </c>
      <c r="Y581" s="175" t="str">
        <f t="shared" si="8"/>
        <v>071147</v>
      </c>
    </row>
    <row r="582" spans="1:25" ht="9.6" customHeight="1" x14ac:dyDescent="0.2">
      <c r="A582" s="401" t="s">
        <v>2706</v>
      </c>
      <c r="B582" s="402"/>
      <c r="C582" s="401" t="s">
        <v>703</v>
      </c>
      <c r="D582" s="403"/>
      <c r="E582" s="403"/>
      <c r="F582" s="403"/>
      <c r="G582" s="403"/>
      <c r="H582" s="403"/>
      <c r="I582" s="403"/>
      <c r="J582" s="403"/>
      <c r="K582" s="403"/>
      <c r="L582" s="403"/>
      <c r="M582" s="403"/>
      <c r="N582" s="403"/>
      <c r="O582" s="402"/>
      <c r="P582" s="404" t="s">
        <v>2001</v>
      </c>
      <c r="Q582" s="405"/>
      <c r="R582" s="427">
        <v>48.62</v>
      </c>
      <c r="S582" s="428"/>
      <c r="T582" s="429"/>
      <c r="U582" s="427">
        <v>58.59</v>
      </c>
      <c r="V582" s="428"/>
      <c r="W582" s="429"/>
      <c r="X582" s="179">
        <v>107.21</v>
      </c>
      <c r="Y582" s="175" t="str">
        <f t="shared" si="8"/>
        <v>071148</v>
      </c>
    </row>
    <row r="583" spans="1:25" ht="9.6" customHeight="1" x14ac:dyDescent="0.2">
      <c r="A583" s="401" t="s">
        <v>2707</v>
      </c>
      <c r="B583" s="402"/>
      <c r="C583" s="401" t="s">
        <v>704</v>
      </c>
      <c r="D583" s="403"/>
      <c r="E583" s="403"/>
      <c r="F583" s="403"/>
      <c r="G583" s="403"/>
      <c r="H583" s="403"/>
      <c r="I583" s="403"/>
      <c r="J583" s="403"/>
      <c r="K583" s="403"/>
      <c r="L583" s="403"/>
      <c r="M583" s="403"/>
      <c r="N583" s="403"/>
      <c r="O583" s="402"/>
      <c r="P583" s="404" t="s">
        <v>2001</v>
      </c>
      <c r="Q583" s="405"/>
      <c r="R583" s="406">
        <v>5.52</v>
      </c>
      <c r="S583" s="407"/>
      <c r="T583" s="408"/>
      <c r="U583" s="406">
        <v>4.88</v>
      </c>
      <c r="V583" s="407"/>
      <c r="W583" s="408"/>
      <c r="X583" s="178">
        <v>10.4</v>
      </c>
      <c r="Y583" s="175" t="str">
        <f t="shared" si="8"/>
        <v>071150</v>
      </c>
    </row>
    <row r="584" spans="1:25" ht="9.6" customHeight="1" x14ac:dyDescent="0.2">
      <c r="A584" s="401" t="s">
        <v>2708</v>
      </c>
      <c r="B584" s="402"/>
      <c r="C584" s="401" t="s">
        <v>705</v>
      </c>
      <c r="D584" s="403"/>
      <c r="E584" s="403"/>
      <c r="F584" s="403"/>
      <c r="G584" s="403"/>
      <c r="H584" s="403"/>
      <c r="I584" s="403"/>
      <c r="J584" s="403"/>
      <c r="K584" s="403"/>
      <c r="L584" s="403"/>
      <c r="M584" s="403"/>
      <c r="N584" s="403"/>
      <c r="O584" s="402"/>
      <c r="P584" s="404" t="s">
        <v>2001</v>
      </c>
      <c r="Q584" s="405"/>
      <c r="R584" s="406">
        <v>5.67</v>
      </c>
      <c r="S584" s="407"/>
      <c r="T584" s="408"/>
      <c r="U584" s="406">
        <v>6.34</v>
      </c>
      <c r="V584" s="407"/>
      <c r="W584" s="408"/>
      <c r="X584" s="178">
        <v>12.01</v>
      </c>
      <c r="Y584" s="175" t="str">
        <f t="shared" si="8"/>
        <v>071151</v>
      </c>
    </row>
    <row r="585" spans="1:25" ht="9.6" customHeight="1" x14ac:dyDescent="0.2">
      <c r="A585" s="401" t="s">
        <v>2709</v>
      </c>
      <c r="B585" s="402"/>
      <c r="C585" s="401" t="s">
        <v>706</v>
      </c>
      <c r="D585" s="403"/>
      <c r="E585" s="403"/>
      <c r="F585" s="403"/>
      <c r="G585" s="403"/>
      <c r="H585" s="403"/>
      <c r="I585" s="403"/>
      <c r="J585" s="403"/>
      <c r="K585" s="403"/>
      <c r="L585" s="403"/>
      <c r="M585" s="403"/>
      <c r="N585" s="403"/>
      <c r="O585" s="402"/>
      <c r="P585" s="404" t="s">
        <v>2001</v>
      </c>
      <c r="Q585" s="405"/>
      <c r="R585" s="406">
        <v>7.44</v>
      </c>
      <c r="S585" s="407"/>
      <c r="T585" s="408"/>
      <c r="U585" s="406">
        <v>6.82</v>
      </c>
      <c r="V585" s="407"/>
      <c r="W585" s="408"/>
      <c r="X585" s="178">
        <v>14.26</v>
      </c>
      <c r="Y585" s="175" t="str">
        <f t="shared" ref="Y585:Y648" si="9">TRIM($A585)</f>
        <v>071152</v>
      </c>
    </row>
    <row r="586" spans="1:25" ht="9.6" customHeight="1" x14ac:dyDescent="0.2">
      <c r="A586" s="401" t="s">
        <v>2710</v>
      </c>
      <c r="B586" s="402"/>
      <c r="C586" s="401" t="s">
        <v>707</v>
      </c>
      <c r="D586" s="403"/>
      <c r="E586" s="403"/>
      <c r="F586" s="403"/>
      <c r="G586" s="403"/>
      <c r="H586" s="403"/>
      <c r="I586" s="403"/>
      <c r="J586" s="403"/>
      <c r="K586" s="403"/>
      <c r="L586" s="403"/>
      <c r="M586" s="403"/>
      <c r="N586" s="403"/>
      <c r="O586" s="402"/>
      <c r="P586" s="404" t="s">
        <v>2001</v>
      </c>
      <c r="Q586" s="405"/>
      <c r="R586" s="427">
        <v>16.600000000000001</v>
      </c>
      <c r="S586" s="428"/>
      <c r="T586" s="429"/>
      <c r="U586" s="427">
        <v>14.64</v>
      </c>
      <c r="V586" s="428"/>
      <c r="W586" s="429"/>
      <c r="X586" s="178">
        <v>31.24</v>
      </c>
      <c r="Y586" s="175" t="str">
        <f t="shared" si="9"/>
        <v>071153</v>
      </c>
    </row>
    <row r="587" spans="1:25" ht="9.6" customHeight="1" x14ac:dyDescent="0.2">
      <c r="A587" s="401" t="s">
        <v>2711</v>
      </c>
      <c r="B587" s="402"/>
      <c r="C587" s="401" t="s">
        <v>708</v>
      </c>
      <c r="D587" s="403"/>
      <c r="E587" s="403"/>
      <c r="F587" s="403"/>
      <c r="G587" s="403"/>
      <c r="H587" s="403"/>
      <c r="I587" s="403"/>
      <c r="J587" s="403"/>
      <c r="K587" s="403"/>
      <c r="L587" s="403"/>
      <c r="M587" s="403"/>
      <c r="N587" s="403"/>
      <c r="O587" s="402"/>
      <c r="P587" s="404" t="s">
        <v>2001</v>
      </c>
      <c r="Q587" s="405"/>
      <c r="R587" s="427">
        <v>24.27</v>
      </c>
      <c r="S587" s="428"/>
      <c r="T587" s="429"/>
      <c r="U587" s="427">
        <v>17.079999999999998</v>
      </c>
      <c r="V587" s="428"/>
      <c r="W587" s="429"/>
      <c r="X587" s="178">
        <v>41.35</v>
      </c>
      <c r="Y587" s="175" t="str">
        <f t="shared" si="9"/>
        <v>071154</v>
      </c>
    </row>
    <row r="588" spans="1:25" ht="9.6" customHeight="1" x14ac:dyDescent="0.2">
      <c r="A588" s="401" t="s">
        <v>2712</v>
      </c>
      <c r="B588" s="402"/>
      <c r="C588" s="401" t="s">
        <v>709</v>
      </c>
      <c r="D588" s="403"/>
      <c r="E588" s="403"/>
      <c r="F588" s="403"/>
      <c r="G588" s="403"/>
      <c r="H588" s="403"/>
      <c r="I588" s="403"/>
      <c r="J588" s="403"/>
      <c r="K588" s="403"/>
      <c r="L588" s="403"/>
      <c r="M588" s="403"/>
      <c r="N588" s="403"/>
      <c r="O588" s="402"/>
      <c r="P588" s="404" t="s">
        <v>2001</v>
      </c>
      <c r="Q588" s="405"/>
      <c r="R588" s="427">
        <v>34.5</v>
      </c>
      <c r="S588" s="428"/>
      <c r="T588" s="429"/>
      <c r="U588" s="427">
        <v>22.94</v>
      </c>
      <c r="V588" s="428"/>
      <c r="W588" s="429"/>
      <c r="X588" s="178">
        <v>57.44</v>
      </c>
      <c r="Y588" s="175" t="str">
        <f t="shared" si="9"/>
        <v>071155</v>
      </c>
    </row>
    <row r="589" spans="1:25" ht="9.6" customHeight="1" x14ac:dyDescent="0.2">
      <c r="A589" s="401" t="s">
        <v>2713</v>
      </c>
      <c r="B589" s="402"/>
      <c r="C589" s="401" t="s">
        <v>710</v>
      </c>
      <c r="D589" s="403"/>
      <c r="E589" s="403"/>
      <c r="F589" s="403"/>
      <c r="G589" s="403"/>
      <c r="H589" s="403"/>
      <c r="I589" s="403"/>
      <c r="J589" s="403"/>
      <c r="K589" s="403"/>
      <c r="L589" s="403"/>
      <c r="M589" s="403"/>
      <c r="N589" s="403"/>
      <c r="O589" s="402"/>
      <c r="P589" s="404" t="s">
        <v>2001</v>
      </c>
      <c r="Q589" s="405"/>
      <c r="R589" s="430">
        <v>103.39</v>
      </c>
      <c r="S589" s="431"/>
      <c r="T589" s="432"/>
      <c r="U589" s="427">
        <v>48.83</v>
      </c>
      <c r="V589" s="428"/>
      <c r="W589" s="429"/>
      <c r="X589" s="179">
        <v>152.22</v>
      </c>
      <c r="Y589" s="175" t="str">
        <f t="shared" si="9"/>
        <v>071156</v>
      </c>
    </row>
    <row r="590" spans="1:25" ht="9.6" customHeight="1" x14ac:dyDescent="0.2">
      <c r="A590" s="401" t="s">
        <v>2714</v>
      </c>
      <c r="B590" s="402"/>
      <c r="C590" s="401" t="s">
        <v>711</v>
      </c>
      <c r="D590" s="403"/>
      <c r="E590" s="403"/>
      <c r="F590" s="403"/>
      <c r="G590" s="403"/>
      <c r="H590" s="403"/>
      <c r="I590" s="403"/>
      <c r="J590" s="403"/>
      <c r="K590" s="403"/>
      <c r="L590" s="403"/>
      <c r="M590" s="403"/>
      <c r="N590" s="403"/>
      <c r="O590" s="402"/>
      <c r="P590" s="404" t="s">
        <v>2001</v>
      </c>
      <c r="Q590" s="405"/>
      <c r="R590" s="430">
        <v>130.41</v>
      </c>
      <c r="S590" s="431"/>
      <c r="T590" s="432"/>
      <c r="U590" s="427">
        <v>73.239999999999995</v>
      </c>
      <c r="V590" s="428"/>
      <c r="W590" s="429"/>
      <c r="X590" s="179">
        <v>203.65</v>
      </c>
      <c r="Y590" s="175" t="str">
        <f t="shared" si="9"/>
        <v>071157</v>
      </c>
    </row>
    <row r="591" spans="1:25" ht="9.6" customHeight="1" x14ac:dyDescent="0.2">
      <c r="A591" s="401" t="s">
        <v>2715</v>
      </c>
      <c r="B591" s="402"/>
      <c r="C591" s="401" t="s">
        <v>712</v>
      </c>
      <c r="D591" s="403"/>
      <c r="E591" s="403"/>
      <c r="F591" s="403"/>
      <c r="G591" s="403"/>
      <c r="H591" s="403"/>
      <c r="I591" s="403"/>
      <c r="J591" s="403"/>
      <c r="K591" s="403"/>
      <c r="L591" s="403"/>
      <c r="M591" s="403"/>
      <c r="N591" s="403"/>
      <c r="O591" s="402"/>
      <c r="P591" s="404" t="s">
        <v>2001</v>
      </c>
      <c r="Q591" s="405"/>
      <c r="R591" s="430">
        <v>197.44</v>
      </c>
      <c r="S591" s="431"/>
      <c r="T591" s="432"/>
      <c r="U591" s="427">
        <v>87.89</v>
      </c>
      <c r="V591" s="428"/>
      <c r="W591" s="429"/>
      <c r="X591" s="179">
        <v>285.33</v>
      </c>
      <c r="Y591" s="175" t="str">
        <f t="shared" si="9"/>
        <v>071158</v>
      </c>
    </row>
    <row r="592" spans="1:25" ht="9.6" customHeight="1" x14ac:dyDescent="0.2">
      <c r="A592" s="401" t="s">
        <v>2716</v>
      </c>
      <c r="B592" s="402"/>
      <c r="C592" s="401" t="s">
        <v>713</v>
      </c>
      <c r="D592" s="403"/>
      <c r="E592" s="403"/>
      <c r="F592" s="403"/>
      <c r="G592" s="403"/>
      <c r="H592" s="403"/>
      <c r="I592" s="403"/>
      <c r="J592" s="403"/>
      <c r="K592" s="403"/>
      <c r="L592" s="403"/>
      <c r="M592" s="403"/>
      <c r="N592" s="403"/>
      <c r="O592" s="402"/>
      <c r="P592" s="404" t="s">
        <v>2001</v>
      </c>
      <c r="Q592" s="405"/>
      <c r="R592" s="427">
        <v>22.82</v>
      </c>
      <c r="S592" s="428"/>
      <c r="T592" s="429"/>
      <c r="U592" s="406">
        <v>7.81</v>
      </c>
      <c r="V592" s="407"/>
      <c r="W592" s="408"/>
      <c r="X592" s="178">
        <v>30.63</v>
      </c>
      <c r="Y592" s="175" t="str">
        <f t="shared" si="9"/>
        <v>071159</v>
      </c>
    </row>
    <row r="593" spans="1:25" ht="9.6" customHeight="1" x14ac:dyDescent="0.2">
      <c r="A593" s="401" t="s">
        <v>2717</v>
      </c>
      <c r="B593" s="402"/>
      <c r="C593" s="401" t="s">
        <v>714</v>
      </c>
      <c r="D593" s="403"/>
      <c r="E593" s="403"/>
      <c r="F593" s="403"/>
      <c r="G593" s="403"/>
      <c r="H593" s="403"/>
      <c r="I593" s="403"/>
      <c r="J593" s="403"/>
      <c r="K593" s="403"/>
      <c r="L593" s="403"/>
      <c r="M593" s="403"/>
      <c r="N593" s="403"/>
      <c r="O593" s="402"/>
      <c r="P593" s="404" t="s">
        <v>2001</v>
      </c>
      <c r="Q593" s="405"/>
      <c r="R593" s="427">
        <v>38.35</v>
      </c>
      <c r="S593" s="428"/>
      <c r="T593" s="429"/>
      <c r="U593" s="427">
        <v>10.24</v>
      </c>
      <c r="V593" s="428"/>
      <c r="W593" s="429"/>
      <c r="X593" s="178">
        <v>48.59</v>
      </c>
      <c r="Y593" s="175" t="str">
        <f t="shared" si="9"/>
        <v>071170</v>
      </c>
    </row>
    <row r="594" spans="1:25" ht="9.6" customHeight="1" x14ac:dyDescent="0.2">
      <c r="A594" s="401" t="s">
        <v>2718</v>
      </c>
      <c r="B594" s="402"/>
      <c r="C594" s="401" t="s">
        <v>716</v>
      </c>
      <c r="D594" s="403"/>
      <c r="E594" s="403"/>
      <c r="F594" s="403"/>
      <c r="G594" s="403"/>
      <c r="H594" s="403"/>
      <c r="I594" s="403"/>
      <c r="J594" s="403"/>
      <c r="K594" s="403"/>
      <c r="L594" s="403"/>
      <c r="M594" s="403"/>
      <c r="N594" s="403"/>
      <c r="O594" s="402"/>
      <c r="P594" s="404" t="s">
        <v>2001</v>
      </c>
      <c r="Q594" s="405"/>
      <c r="R594" s="427">
        <v>10.43</v>
      </c>
      <c r="S594" s="428"/>
      <c r="T594" s="429"/>
      <c r="U594" s="427">
        <v>14.64</v>
      </c>
      <c r="V594" s="428"/>
      <c r="W594" s="429"/>
      <c r="X594" s="178">
        <v>25.07</v>
      </c>
      <c r="Y594" s="175" t="str">
        <f t="shared" si="9"/>
        <v>071171</v>
      </c>
    </row>
    <row r="595" spans="1:25" ht="9.6" customHeight="1" x14ac:dyDescent="0.2">
      <c r="A595" s="401" t="s">
        <v>2719</v>
      </c>
      <c r="B595" s="402"/>
      <c r="C595" s="401" t="s">
        <v>718</v>
      </c>
      <c r="D595" s="403"/>
      <c r="E595" s="403"/>
      <c r="F595" s="403"/>
      <c r="G595" s="403"/>
      <c r="H595" s="403"/>
      <c r="I595" s="403"/>
      <c r="J595" s="403"/>
      <c r="K595" s="403"/>
      <c r="L595" s="403"/>
      <c r="M595" s="403"/>
      <c r="N595" s="403"/>
      <c r="O595" s="402"/>
      <c r="P595" s="404" t="s">
        <v>2001</v>
      </c>
      <c r="Q595" s="405"/>
      <c r="R595" s="427">
        <v>12.7</v>
      </c>
      <c r="S595" s="428"/>
      <c r="T595" s="429"/>
      <c r="U595" s="427">
        <v>14.64</v>
      </c>
      <c r="V595" s="428"/>
      <c r="W595" s="429"/>
      <c r="X595" s="178">
        <v>27.34</v>
      </c>
      <c r="Y595" s="175" t="str">
        <f t="shared" si="9"/>
        <v>071172</v>
      </c>
    </row>
    <row r="596" spans="1:25" ht="9.6" customHeight="1" x14ac:dyDescent="0.2">
      <c r="A596" s="401" t="s">
        <v>2720</v>
      </c>
      <c r="B596" s="402"/>
      <c r="C596" s="401" t="s">
        <v>719</v>
      </c>
      <c r="D596" s="403"/>
      <c r="E596" s="403"/>
      <c r="F596" s="403"/>
      <c r="G596" s="403"/>
      <c r="H596" s="403"/>
      <c r="I596" s="403"/>
      <c r="J596" s="403"/>
      <c r="K596" s="403"/>
      <c r="L596" s="403"/>
      <c r="M596" s="403"/>
      <c r="N596" s="403"/>
      <c r="O596" s="402"/>
      <c r="P596" s="404" t="s">
        <v>2001</v>
      </c>
      <c r="Q596" s="405"/>
      <c r="R596" s="427">
        <v>51.75</v>
      </c>
      <c r="S596" s="428"/>
      <c r="T596" s="429"/>
      <c r="U596" s="427">
        <v>43.94</v>
      </c>
      <c r="V596" s="428"/>
      <c r="W596" s="429"/>
      <c r="X596" s="178">
        <v>95.69</v>
      </c>
      <c r="Y596" s="175" t="str">
        <f t="shared" si="9"/>
        <v>071173</v>
      </c>
    </row>
    <row r="597" spans="1:25" ht="9.6" customHeight="1" x14ac:dyDescent="0.2">
      <c r="A597" s="401" t="s">
        <v>2721</v>
      </c>
      <c r="B597" s="402"/>
      <c r="C597" s="401" t="s">
        <v>720</v>
      </c>
      <c r="D597" s="403"/>
      <c r="E597" s="403"/>
      <c r="F597" s="403"/>
      <c r="G597" s="403"/>
      <c r="H597" s="403"/>
      <c r="I597" s="403"/>
      <c r="J597" s="403"/>
      <c r="K597" s="403"/>
      <c r="L597" s="403"/>
      <c r="M597" s="403"/>
      <c r="N597" s="403"/>
      <c r="O597" s="402"/>
      <c r="P597" s="404" t="s">
        <v>2001</v>
      </c>
      <c r="Q597" s="405"/>
      <c r="R597" s="427">
        <v>60.28</v>
      </c>
      <c r="S597" s="428"/>
      <c r="T597" s="429"/>
      <c r="U597" s="427">
        <v>43.94</v>
      </c>
      <c r="V597" s="428"/>
      <c r="W597" s="429"/>
      <c r="X597" s="179">
        <v>104.22</v>
      </c>
      <c r="Y597" s="175" t="str">
        <f t="shared" si="9"/>
        <v>071174</v>
      </c>
    </row>
    <row r="598" spans="1:25" ht="9.6" customHeight="1" x14ac:dyDescent="0.2">
      <c r="A598" s="401" t="s">
        <v>2722</v>
      </c>
      <c r="B598" s="402"/>
      <c r="C598" s="401" t="s">
        <v>721</v>
      </c>
      <c r="D598" s="403"/>
      <c r="E598" s="403"/>
      <c r="F598" s="403"/>
      <c r="G598" s="403"/>
      <c r="H598" s="403"/>
      <c r="I598" s="403"/>
      <c r="J598" s="403"/>
      <c r="K598" s="403"/>
      <c r="L598" s="403"/>
      <c r="M598" s="403"/>
      <c r="N598" s="403"/>
      <c r="O598" s="402"/>
      <c r="P598" s="404" t="s">
        <v>2001</v>
      </c>
      <c r="Q598" s="405"/>
      <c r="R598" s="430">
        <v>243.91</v>
      </c>
      <c r="S598" s="431"/>
      <c r="T598" s="432"/>
      <c r="U598" s="427">
        <v>43.94</v>
      </c>
      <c r="V598" s="428"/>
      <c r="W598" s="429"/>
      <c r="X598" s="179">
        <v>287.85000000000002</v>
      </c>
      <c r="Y598" s="175" t="str">
        <f t="shared" si="9"/>
        <v>071175</v>
      </c>
    </row>
    <row r="599" spans="1:25" ht="9.6" customHeight="1" x14ac:dyDescent="0.2">
      <c r="A599" s="401" t="s">
        <v>2723</v>
      </c>
      <c r="B599" s="402"/>
      <c r="C599" s="401" t="s">
        <v>722</v>
      </c>
      <c r="D599" s="403"/>
      <c r="E599" s="403"/>
      <c r="F599" s="403"/>
      <c r="G599" s="403"/>
      <c r="H599" s="403"/>
      <c r="I599" s="403"/>
      <c r="J599" s="403"/>
      <c r="K599" s="403"/>
      <c r="L599" s="403"/>
      <c r="M599" s="403"/>
      <c r="N599" s="403"/>
      <c r="O599" s="402"/>
      <c r="P599" s="404" t="s">
        <v>2001</v>
      </c>
      <c r="Q599" s="405"/>
      <c r="R599" s="430">
        <v>247.31</v>
      </c>
      <c r="S599" s="431"/>
      <c r="T599" s="432"/>
      <c r="U599" s="427">
        <v>43.94</v>
      </c>
      <c r="V599" s="428"/>
      <c r="W599" s="429"/>
      <c r="X599" s="179">
        <v>291.25</v>
      </c>
      <c r="Y599" s="175" t="str">
        <f t="shared" si="9"/>
        <v>071176</v>
      </c>
    </row>
    <row r="600" spans="1:25" ht="9.6" customHeight="1" x14ac:dyDescent="0.2">
      <c r="A600" s="401" t="s">
        <v>2724</v>
      </c>
      <c r="B600" s="402"/>
      <c r="C600" s="401" t="s">
        <v>723</v>
      </c>
      <c r="D600" s="403"/>
      <c r="E600" s="403"/>
      <c r="F600" s="403"/>
      <c r="G600" s="403"/>
      <c r="H600" s="403"/>
      <c r="I600" s="403"/>
      <c r="J600" s="403"/>
      <c r="K600" s="403"/>
      <c r="L600" s="403"/>
      <c r="M600" s="403"/>
      <c r="N600" s="403"/>
      <c r="O600" s="402"/>
      <c r="P600" s="404" t="s">
        <v>2001</v>
      </c>
      <c r="Q600" s="405"/>
      <c r="R600" s="430">
        <v>422.66</v>
      </c>
      <c r="S600" s="431"/>
      <c r="T600" s="432"/>
      <c r="U600" s="427">
        <v>43.94</v>
      </c>
      <c r="V600" s="428"/>
      <c r="W600" s="429"/>
      <c r="X600" s="179">
        <v>466.6</v>
      </c>
      <c r="Y600" s="175" t="str">
        <f t="shared" si="9"/>
        <v>071177</v>
      </c>
    </row>
    <row r="601" spans="1:25" ht="9.6" customHeight="1" x14ac:dyDescent="0.2">
      <c r="A601" s="401" t="s">
        <v>2725</v>
      </c>
      <c r="B601" s="402"/>
      <c r="C601" s="401" t="s">
        <v>724</v>
      </c>
      <c r="D601" s="403"/>
      <c r="E601" s="403"/>
      <c r="F601" s="403"/>
      <c r="G601" s="403"/>
      <c r="H601" s="403"/>
      <c r="I601" s="403"/>
      <c r="J601" s="403"/>
      <c r="K601" s="403"/>
      <c r="L601" s="403"/>
      <c r="M601" s="403"/>
      <c r="N601" s="403"/>
      <c r="O601" s="402"/>
      <c r="P601" s="404" t="s">
        <v>2001</v>
      </c>
      <c r="Q601" s="405"/>
      <c r="R601" s="430">
        <v>452.55</v>
      </c>
      <c r="S601" s="431"/>
      <c r="T601" s="432"/>
      <c r="U601" s="427">
        <v>43.94</v>
      </c>
      <c r="V601" s="428"/>
      <c r="W601" s="429"/>
      <c r="X601" s="179">
        <v>496.49</v>
      </c>
      <c r="Y601" s="175" t="str">
        <f t="shared" si="9"/>
        <v>071178</v>
      </c>
    </row>
    <row r="602" spans="1:25" ht="9.6" customHeight="1" x14ac:dyDescent="0.2">
      <c r="A602" s="401" t="s">
        <v>2726</v>
      </c>
      <c r="B602" s="402"/>
      <c r="C602" s="401" t="s">
        <v>725</v>
      </c>
      <c r="D602" s="403"/>
      <c r="E602" s="403"/>
      <c r="F602" s="403"/>
      <c r="G602" s="403"/>
      <c r="H602" s="403"/>
      <c r="I602" s="403"/>
      <c r="J602" s="403"/>
      <c r="K602" s="403"/>
      <c r="L602" s="403"/>
      <c r="M602" s="403"/>
      <c r="N602" s="403"/>
      <c r="O602" s="402"/>
      <c r="P602" s="404" t="s">
        <v>2001</v>
      </c>
      <c r="Q602" s="405"/>
      <c r="R602" s="430">
        <v>481.11</v>
      </c>
      <c r="S602" s="431"/>
      <c r="T602" s="432"/>
      <c r="U602" s="427">
        <v>43.94</v>
      </c>
      <c r="V602" s="428"/>
      <c r="W602" s="429"/>
      <c r="X602" s="179">
        <v>525.04999999999995</v>
      </c>
      <c r="Y602" s="175" t="str">
        <f t="shared" si="9"/>
        <v>071179</v>
      </c>
    </row>
    <row r="603" spans="1:25" ht="9.6" customHeight="1" x14ac:dyDescent="0.2">
      <c r="A603" s="401" t="s">
        <v>2727</v>
      </c>
      <c r="B603" s="402"/>
      <c r="C603" s="401" t="s">
        <v>726</v>
      </c>
      <c r="D603" s="403"/>
      <c r="E603" s="403"/>
      <c r="F603" s="403"/>
      <c r="G603" s="403"/>
      <c r="H603" s="403"/>
      <c r="I603" s="403"/>
      <c r="J603" s="403"/>
      <c r="K603" s="403"/>
      <c r="L603" s="403"/>
      <c r="M603" s="403"/>
      <c r="N603" s="403"/>
      <c r="O603" s="402"/>
      <c r="P603" s="404" t="s">
        <v>2001</v>
      </c>
      <c r="Q603" s="405"/>
      <c r="R603" s="430">
        <v>637.54999999999995</v>
      </c>
      <c r="S603" s="431"/>
      <c r="T603" s="432"/>
      <c r="U603" s="427">
        <v>43.94</v>
      </c>
      <c r="V603" s="428"/>
      <c r="W603" s="429"/>
      <c r="X603" s="179">
        <v>681.49</v>
      </c>
      <c r="Y603" s="175" t="str">
        <f t="shared" si="9"/>
        <v>071180</v>
      </c>
    </row>
    <row r="604" spans="1:25" ht="9.6" customHeight="1" x14ac:dyDescent="0.2">
      <c r="A604" s="401" t="s">
        <v>2728</v>
      </c>
      <c r="B604" s="402"/>
      <c r="C604" s="401" t="s">
        <v>727</v>
      </c>
      <c r="D604" s="403"/>
      <c r="E604" s="403"/>
      <c r="F604" s="403"/>
      <c r="G604" s="403"/>
      <c r="H604" s="403"/>
      <c r="I604" s="403"/>
      <c r="J604" s="403"/>
      <c r="K604" s="403"/>
      <c r="L604" s="403"/>
      <c r="M604" s="403"/>
      <c r="N604" s="403"/>
      <c r="O604" s="402"/>
      <c r="P604" s="404" t="s">
        <v>2001</v>
      </c>
      <c r="Q604" s="405"/>
      <c r="R604" s="433">
        <v>1113.8800000000001</v>
      </c>
      <c r="S604" s="434"/>
      <c r="T604" s="435"/>
      <c r="U604" s="427">
        <v>43.94</v>
      </c>
      <c r="V604" s="428"/>
      <c r="W604" s="429"/>
      <c r="X604" s="180">
        <v>1157.82</v>
      </c>
      <c r="Y604" s="175" t="str">
        <f t="shared" si="9"/>
        <v>071181</v>
      </c>
    </row>
    <row r="605" spans="1:25" ht="9.6" customHeight="1" x14ac:dyDescent="0.2">
      <c r="A605" s="401" t="s">
        <v>2729</v>
      </c>
      <c r="B605" s="402"/>
      <c r="C605" s="401" t="s">
        <v>729</v>
      </c>
      <c r="D605" s="403"/>
      <c r="E605" s="403"/>
      <c r="F605" s="403"/>
      <c r="G605" s="403"/>
      <c r="H605" s="403"/>
      <c r="I605" s="403"/>
      <c r="J605" s="403"/>
      <c r="K605" s="403"/>
      <c r="L605" s="403"/>
      <c r="M605" s="403"/>
      <c r="N605" s="403"/>
      <c r="O605" s="402"/>
      <c r="P605" s="404" t="s">
        <v>2001</v>
      </c>
      <c r="Q605" s="405"/>
      <c r="R605" s="427">
        <v>56.71</v>
      </c>
      <c r="S605" s="428"/>
      <c r="T605" s="429"/>
      <c r="U605" s="427">
        <v>48.83</v>
      </c>
      <c r="V605" s="428"/>
      <c r="W605" s="429"/>
      <c r="X605" s="179">
        <v>105.54</v>
      </c>
      <c r="Y605" s="175" t="str">
        <f t="shared" si="9"/>
        <v>071184</v>
      </c>
    </row>
    <row r="606" spans="1:25" ht="9.6" customHeight="1" x14ac:dyDescent="0.2">
      <c r="A606" s="401" t="s">
        <v>2730</v>
      </c>
      <c r="B606" s="402"/>
      <c r="C606" s="401" t="s">
        <v>730</v>
      </c>
      <c r="D606" s="403"/>
      <c r="E606" s="403"/>
      <c r="F606" s="403"/>
      <c r="G606" s="403"/>
      <c r="H606" s="403"/>
      <c r="I606" s="403"/>
      <c r="J606" s="403"/>
      <c r="K606" s="403"/>
      <c r="L606" s="403"/>
      <c r="M606" s="403"/>
      <c r="N606" s="403"/>
      <c r="O606" s="402"/>
      <c r="P606" s="404" t="s">
        <v>2001</v>
      </c>
      <c r="Q606" s="405"/>
      <c r="R606" s="430">
        <v>138.88999999999999</v>
      </c>
      <c r="S606" s="431"/>
      <c r="T606" s="432"/>
      <c r="U606" s="427">
        <v>48.83</v>
      </c>
      <c r="V606" s="428"/>
      <c r="W606" s="429"/>
      <c r="X606" s="179">
        <v>187.72</v>
      </c>
      <c r="Y606" s="175" t="str">
        <f t="shared" si="9"/>
        <v>071186</v>
      </c>
    </row>
    <row r="607" spans="1:25" ht="9.6" customHeight="1" x14ac:dyDescent="0.2">
      <c r="A607" s="401" t="s">
        <v>2731</v>
      </c>
      <c r="B607" s="402"/>
      <c r="C607" s="401" t="s">
        <v>731</v>
      </c>
      <c r="D607" s="403"/>
      <c r="E607" s="403"/>
      <c r="F607" s="403"/>
      <c r="G607" s="403"/>
      <c r="H607" s="403"/>
      <c r="I607" s="403"/>
      <c r="J607" s="403"/>
      <c r="K607" s="403"/>
      <c r="L607" s="403"/>
      <c r="M607" s="403"/>
      <c r="N607" s="403"/>
      <c r="O607" s="402"/>
      <c r="P607" s="404" t="s">
        <v>2352</v>
      </c>
      <c r="Q607" s="405"/>
      <c r="R607" s="427">
        <v>20.399999999999999</v>
      </c>
      <c r="S607" s="428"/>
      <c r="T607" s="429"/>
      <c r="U607" s="427">
        <v>15.62</v>
      </c>
      <c r="V607" s="428"/>
      <c r="W607" s="429"/>
      <c r="X607" s="178">
        <v>36.020000000000003</v>
      </c>
      <c r="Y607" s="175" t="str">
        <f t="shared" si="9"/>
        <v>071190</v>
      </c>
    </row>
    <row r="608" spans="1:25" ht="9.6" customHeight="1" x14ac:dyDescent="0.2">
      <c r="A608" s="401" t="s">
        <v>2732</v>
      </c>
      <c r="B608" s="402"/>
      <c r="C608" s="401" t="s">
        <v>732</v>
      </c>
      <c r="D608" s="403"/>
      <c r="E608" s="403"/>
      <c r="F608" s="403"/>
      <c r="G608" s="403"/>
      <c r="H608" s="403"/>
      <c r="I608" s="403"/>
      <c r="J608" s="403"/>
      <c r="K608" s="403"/>
      <c r="L608" s="403"/>
      <c r="M608" s="403"/>
      <c r="N608" s="403"/>
      <c r="O608" s="402"/>
      <c r="P608" s="404" t="s">
        <v>2352</v>
      </c>
      <c r="Q608" s="405"/>
      <c r="R608" s="406">
        <v>2.09</v>
      </c>
      <c r="S608" s="407"/>
      <c r="T608" s="408"/>
      <c r="U608" s="406">
        <v>8.2899999999999991</v>
      </c>
      <c r="V608" s="407"/>
      <c r="W608" s="408"/>
      <c r="X608" s="178">
        <v>10.38</v>
      </c>
      <c r="Y608" s="175" t="str">
        <f t="shared" si="9"/>
        <v>071193</v>
      </c>
    </row>
    <row r="609" spans="1:25" ht="9.6" customHeight="1" x14ac:dyDescent="0.2">
      <c r="A609" s="401" t="s">
        <v>2733</v>
      </c>
      <c r="B609" s="402"/>
      <c r="C609" s="401" t="s">
        <v>734</v>
      </c>
      <c r="D609" s="403"/>
      <c r="E609" s="403"/>
      <c r="F609" s="403"/>
      <c r="G609" s="403"/>
      <c r="H609" s="403"/>
      <c r="I609" s="403"/>
      <c r="J609" s="403"/>
      <c r="K609" s="403"/>
      <c r="L609" s="403"/>
      <c r="M609" s="403"/>
      <c r="N609" s="403"/>
      <c r="O609" s="402"/>
      <c r="P609" s="404" t="s">
        <v>2352</v>
      </c>
      <c r="Q609" s="405"/>
      <c r="R609" s="406">
        <v>2.2000000000000002</v>
      </c>
      <c r="S609" s="407"/>
      <c r="T609" s="408"/>
      <c r="U609" s="406">
        <v>8.2899999999999991</v>
      </c>
      <c r="V609" s="407"/>
      <c r="W609" s="408"/>
      <c r="X609" s="178">
        <v>10.49</v>
      </c>
      <c r="Y609" s="175" t="str">
        <f t="shared" si="9"/>
        <v>071194</v>
      </c>
    </row>
    <row r="610" spans="1:25" ht="9.6" customHeight="1" x14ac:dyDescent="0.2">
      <c r="A610" s="401" t="s">
        <v>2734</v>
      </c>
      <c r="B610" s="402"/>
      <c r="C610" s="401" t="s">
        <v>735</v>
      </c>
      <c r="D610" s="403"/>
      <c r="E610" s="403"/>
      <c r="F610" s="403"/>
      <c r="G610" s="403"/>
      <c r="H610" s="403"/>
      <c r="I610" s="403"/>
      <c r="J610" s="403"/>
      <c r="K610" s="403"/>
      <c r="L610" s="403"/>
      <c r="M610" s="403"/>
      <c r="N610" s="403"/>
      <c r="O610" s="402"/>
      <c r="P610" s="404" t="s">
        <v>2352</v>
      </c>
      <c r="Q610" s="405"/>
      <c r="R610" s="406">
        <v>2.79</v>
      </c>
      <c r="S610" s="407"/>
      <c r="T610" s="408"/>
      <c r="U610" s="406">
        <v>9.76</v>
      </c>
      <c r="V610" s="407"/>
      <c r="W610" s="408"/>
      <c r="X610" s="178">
        <v>12.55</v>
      </c>
      <c r="Y610" s="175" t="str">
        <f t="shared" si="9"/>
        <v>071195</v>
      </c>
    </row>
    <row r="611" spans="1:25" ht="9.6" customHeight="1" x14ac:dyDescent="0.2">
      <c r="A611" s="401" t="s">
        <v>2735</v>
      </c>
      <c r="B611" s="402"/>
      <c r="C611" s="401" t="s">
        <v>736</v>
      </c>
      <c r="D611" s="403"/>
      <c r="E611" s="403"/>
      <c r="F611" s="403"/>
      <c r="G611" s="403"/>
      <c r="H611" s="403"/>
      <c r="I611" s="403"/>
      <c r="J611" s="403"/>
      <c r="K611" s="403"/>
      <c r="L611" s="403"/>
      <c r="M611" s="403"/>
      <c r="N611" s="403"/>
      <c r="O611" s="402"/>
      <c r="P611" s="404" t="s">
        <v>2352</v>
      </c>
      <c r="Q611" s="405"/>
      <c r="R611" s="406">
        <v>2.5</v>
      </c>
      <c r="S611" s="407"/>
      <c r="T611" s="408"/>
      <c r="U611" s="406">
        <v>9.76</v>
      </c>
      <c r="V611" s="407"/>
      <c r="W611" s="408"/>
      <c r="X611" s="178">
        <v>12.26</v>
      </c>
      <c r="Y611" s="175" t="str">
        <f t="shared" si="9"/>
        <v>071196</v>
      </c>
    </row>
    <row r="612" spans="1:25" ht="9.6" customHeight="1" x14ac:dyDescent="0.2">
      <c r="A612" s="401" t="s">
        <v>2736</v>
      </c>
      <c r="B612" s="402"/>
      <c r="C612" s="401" t="s">
        <v>737</v>
      </c>
      <c r="D612" s="403"/>
      <c r="E612" s="403"/>
      <c r="F612" s="403"/>
      <c r="G612" s="403"/>
      <c r="H612" s="403"/>
      <c r="I612" s="403"/>
      <c r="J612" s="403"/>
      <c r="K612" s="403"/>
      <c r="L612" s="403"/>
      <c r="M612" s="403"/>
      <c r="N612" s="403"/>
      <c r="O612" s="402"/>
      <c r="P612" s="404" t="s">
        <v>2352</v>
      </c>
      <c r="Q612" s="405"/>
      <c r="R612" s="406">
        <v>3.78</v>
      </c>
      <c r="S612" s="407"/>
      <c r="T612" s="408"/>
      <c r="U612" s="427">
        <v>18.05</v>
      </c>
      <c r="V612" s="428"/>
      <c r="W612" s="429"/>
      <c r="X612" s="178">
        <v>21.83</v>
      </c>
      <c r="Y612" s="175" t="str">
        <f t="shared" si="9"/>
        <v>071197</v>
      </c>
    </row>
    <row r="613" spans="1:25" ht="9.6" customHeight="1" x14ac:dyDescent="0.2">
      <c r="A613" s="401" t="s">
        <v>2737</v>
      </c>
      <c r="B613" s="402"/>
      <c r="C613" s="401" t="s">
        <v>738</v>
      </c>
      <c r="D613" s="403"/>
      <c r="E613" s="403"/>
      <c r="F613" s="403"/>
      <c r="G613" s="403"/>
      <c r="H613" s="403"/>
      <c r="I613" s="403"/>
      <c r="J613" s="403"/>
      <c r="K613" s="403"/>
      <c r="L613" s="403"/>
      <c r="M613" s="403"/>
      <c r="N613" s="403"/>
      <c r="O613" s="402"/>
      <c r="P613" s="404" t="s">
        <v>2352</v>
      </c>
      <c r="Q613" s="405"/>
      <c r="R613" s="406">
        <v>4.08</v>
      </c>
      <c r="S613" s="407"/>
      <c r="T613" s="408"/>
      <c r="U613" s="427">
        <v>24.41</v>
      </c>
      <c r="V613" s="428"/>
      <c r="W613" s="429"/>
      <c r="X613" s="178">
        <v>28.49</v>
      </c>
      <c r="Y613" s="175" t="str">
        <f t="shared" si="9"/>
        <v>071198</v>
      </c>
    </row>
    <row r="614" spans="1:25" ht="9.6" customHeight="1" x14ac:dyDescent="0.2">
      <c r="A614" s="401" t="s">
        <v>2738</v>
      </c>
      <c r="B614" s="402"/>
      <c r="C614" s="401" t="s">
        <v>739</v>
      </c>
      <c r="D614" s="403"/>
      <c r="E614" s="403"/>
      <c r="F614" s="403"/>
      <c r="G614" s="403"/>
      <c r="H614" s="403"/>
      <c r="I614" s="403"/>
      <c r="J614" s="403"/>
      <c r="K614" s="403"/>
      <c r="L614" s="403"/>
      <c r="M614" s="403"/>
      <c r="N614" s="403"/>
      <c r="O614" s="402"/>
      <c r="P614" s="404" t="s">
        <v>2352</v>
      </c>
      <c r="Q614" s="405"/>
      <c r="R614" s="406">
        <v>7.07</v>
      </c>
      <c r="S614" s="407"/>
      <c r="T614" s="408"/>
      <c r="U614" s="427">
        <v>39.06</v>
      </c>
      <c r="V614" s="428"/>
      <c r="W614" s="429"/>
      <c r="X614" s="178">
        <v>46.13</v>
      </c>
      <c r="Y614" s="175" t="str">
        <f t="shared" si="9"/>
        <v>071199</v>
      </c>
    </row>
    <row r="615" spans="1:25" ht="9.6" customHeight="1" x14ac:dyDescent="0.2">
      <c r="A615" s="401" t="s">
        <v>2739</v>
      </c>
      <c r="B615" s="402"/>
      <c r="C615" s="401" t="s">
        <v>740</v>
      </c>
      <c r="D615" s="403"/>
      <c r="E615" s="403"/>
      <c r="F615" s="403"/>
      <c r="G615" s="403"/>
      <c r="H615" s="403"/>
      <c r="I615" s="403"/>
      <c r="J615" s="403"/>
      <c r="K615" s="403"/>
      <c r="L615" s="403"/>
      <c r="M615" s="403"/>
      <c r="N615" s="403"/>
      <c r="O615" s="402"/>
      <c r="P615" s="404" t="s">
        <v>2352</v>
      </c>
      <c r="Q615" s="405"/>
      <c r="R615" s="406">
        <v>3.1</v>
      </c>
      <c r="S615" s="407"/>
      <c r="T615" s="408"/>
      <c r="U615" s="406">
        <v>8.2899999999999991</v>
      </c>
      <c r="V615" s="407"/>
      <c r="W615" s="408"/>
      <c r="X615" s="178">
        <v>11.39</v>
      </c>
      <c r="Y615" s="175" t="str">
        <f t="shared" si="9"/>
        <v>071200</v>
      </c>
    </row>
    <row r="616" spans="1:25" ht="9.6" customHeight="1" x14ac:dyDescent="0.2">
      <c r="A616" s="401" t="s">
        <v>2740</v>
      </c>
      <c r="B616" s="402"/>
      <c r="C616" s="401" t="s">
        <v>741</v>
      </c>
      <c r="D616" s="403"/>
      <c r="E616" s="403"/>
      <c r="F616" s="403"/>
      <c r="G616" s="403"/>
      <c r="H616" s="403"/>
      <c r="I616" s="403"/>
      <c r="J616" s="403"/>
      <c r="K616" s="403"/>
      <c r="L616" s="403"/>
      <c r="M616" s="403"/>
      <c r="N616" s="403"/>
      <c r="O616" s="402"/>
      <c r="P616" s="404" t="s">
        <v>2352</v>
      </c>
      <c r="Q616" s="405"/>
      <c r="R616" s="406">
        <v>4.99</v>
      </c>
      <c r="S616" s="407"/>
      <c r="T616" s="408"/>
      <c r="U616" s="406">
        <v>8.2899999999999991</v>
      </c>
      <c r="V616" s="407"/>
      <c r="W616" s="408"/>
      <c r="X616" s="178">
        <v>13.28</v>
      </c>
      <c r="Y616" s="175" t="str">
        <f t="shared" si="9"/>
        <v>071201</v>
      </c>
    </row>
    <row r="617" spans="1:25" ht="9.6" customHeight="1" x14ac:dyDescent="0.2">
      <c r="A617" s="401" t="s">
        <v>2741</v>
      </c>
      <c r="B617" s="402"/>
      <c r="C617" s="401" t="s">
        <v>742</v>
      </c>
      <c r="D617" s="403"/>
      <c r="E617" s="403"/>
      <c r="F617" s="403"/>
      <c r="G617" s="403"/>
      <c r="H617" s="403"/>
      <c r="I617" s="403"/>
      <c r="J617" s="403"/>
      <c r="K617" s="403"/>
      <c r="L617" s="403"/>
      <c r="M617" s="403"/>
      <c r="N617" s="403"/>
      <c r="O617" s="402"/>
      <c r="P617" s="404" t="s">
        <v>2352</v>
      </c>
      <c r="Q617" s="405"/>
      <c r="R617" s="406">
        <v>6.95</v>
      </c>
      <c r="S617" s="407"/>
      <c r="T617" s="408"/>
      <c r="U617" s="406">
        <v>9.76</v>
      </c>
      <c r="V617" s="407"/>
      <c r="W617" s="408"/>
      <c r="X617" s="178">
        <v>16.71</v>
      </c>
      <c r="Y617" s="175" t="str">
        <f t="shared" si="9"/>
        <v>071202</v>
      </c>
    </row>
    <row r="618" spans="1:25" ht="9.6" customHeight="1" x14ac:dyDescent="0.2">
      <c r="A618" s="401" t="s">
        <v>2742</v>
      </c>
      <c r="B618" s="402"/>
      <c r="C618" s="401" t="s">
        <v>743</v>
      </c>
      <c r="D618" s="403"/>
      <c r="E618" s="403"/>
      <c r="F618" s="403"/>
      <c r="G618" s="403"/>
      <c r="H618" s="403"/>
      <c r="I618" s="403"/>
      <c r="J618" s="403"/>
      <c r="K618" s="403"/>
      <c r="L618" s="403"/>
      <c r="M618" s="403"/>
      <c r="N618" s="403"/>
      <c r="O618" s="402"/>
      <c r="P618" s="404" t="s">
        <v>2352</v>
      </c>
      <c r="Q618" s="405"/>
      <c r="R618" s="427">
        <v>14.21</v>
      </c>
      <c r="S618" s="428"/>
      <c r="T618" s="429"/>
      <c r="U618" s="427">
        <v>18.05</v>
      </c>
      <c r="V618" s="428"/>
      <c r="W618" s="429"/>
      <c r="X618" s="178">
        <v>32.26</v>
      </c>
      <c r="Y618" s="175" t="str">
        <f t="shared" si="9"/>
        <v>071203</v>
      </c>
    </row>
    <row r="619" spans="1:25" ht="9.6" customHeight="1" x14ac:dyDescent="0.2">
      <c r="A619" s="401" t="s">
        <v>2743</v>
      </c>
      <c r="B619" s="402"/>
      <c r="C619" s="401" t="s">
        <v>745</v>
      </c>
      <c r="D619" s="403"/>
      <c r="E619" s="403"/>
      <c r="F619" s="403"/>
      <c r="G619" s="403"/>
      <c r="H619" s="403"/>
      <c r="I619" s="403"/>
      <c r="J619" s="403"/>
      <c r="K619" s="403"/>
      <c r="L619" s="403"/>
      <c r="M619" s="403"/>
      <c r="N619" s="403"/>
      <c r="O619" s="402"/>
      <c r="P619" s="404" t="s">
        <v>2352</v>
      </c>
      <c r="Q619" s="405"/>
      <c r="R619" s="406">
        <v>9.0399999999999991</v>
      </c>
      <c r="S619" s="407"/>
      <c r="T619" s="408"/>
      <c r="U619" s="427">
        <v>20.5</v>
      </c>
      <c r="V619" s="428"/>
      <c r="W619" s="429"/>
      <c r="X619" s="178">
        <v>29.54</v>
      </c>
      <c r="Y619" s="175" t="str">
        <f t="shared" si="9"/>
        <v>071204</v>
      </c>
    </row>
    <row r="620" spans="1:25" ht="9.6" customHeight="1" x14ac:dyDescent="0.2">
      <c r="A620" s="401" t="s">
        <v>2744</v>
      </c>
      <c r="B620" s="402"/>
      <c r="C620" s="401" t="s">
        <v>746</v>
      </c>
      <c r="D620" s="403"/>
      <c r="E620" s="403"/>
      <c r="F620" s="403"/>
      <c r="G620" s="403"/>
      <c r="H620" s="403"/>
      <c r="I620" s="403"/>
      <c r="J620" s="403"/>
      <c r="K620" s="403"/>
      <c r="L620" s="403"/>
      <c r="M620" s="403"/>
      <c r="N620" s="403"/>
      <c r="O620" s="402"/>
      <c r="P620" s="404" t="s">
        <v>2352</v>
      </c>
      <c r="Q620" s="405"/>
      <c r="R620" s="427">
        <v>14.97</v>
      </c>
      <c r="S620" s="428"/>
      <c r="T620" s="429"/>
      <c r="U620" s="427">
        <v>24.41</v>
      </c>
      <c r="V620" s="428"/>
      <c r="W620" s="429"/>
      <c r="X620" s="178">
        <v>39.380000000000003</v>
      </c>
      <c r="Y620" s="175" t="str">
        <f t="shared" si="9"/>
        <v>071205</v>
      </c>
    </row>
    <row r="621" spans="1:25" ht="9.6" customHeight="1" x14ac:dyDescent="0.2">
      <c r="A621" s="401" t="s">
        <v>2745</v>
      </c>
      <c r="B621" s="402"/>
      <c r="C621" s="401" t="s">
        <v>747</v>
      </c>
      <c r="D621" s="403"/>
      <c r="E621" s="403"/>
      <c r="F621" s="403"/>
      <c r="G621" s="403"/>
      <c r="H621" s="403"/>
      <c r="I621" s="403"/>
      <c r="J621" s="403"/>
      <c r="K621" s="403"/>
      <c r="L621" s="403"/>
      <c r="M621" s="403"/>
      <c r="N621" s="403"/>
      <c r="O621" s="402"/>
      <c r="P621" s="404" t="s">
        <v>2352</v>
      </c>
      <c r="Q621" s="405"/>
      <c r="R621" s="427">
        <v>20.21</v>
      </c>
      <c r="S621" s="428"/>
      <c r="T621" s="429"/>
      <c r="U621" s="427">
        <v>32.700000000000003</v>
      </c>
      <c r="V621" s="428"/>
      <c r="W621" s="429"/>
      <c r="X621" s="178">
        <v>52.91</v>
      </c>
      <c r="Y621" s="175" t="str">
        <f t="shared" si="9"/>
        <v>071206</v>
      </c>
    </row>
    <row r="622" spans="1:25" ht="9.6" customHeight="1" x14ac:dyDescent="0.2">
      <c r="A622" s="401" t="s">
        <v>2746</v>
      </c>
      <c r="B622" s="402"/>
      <c r="C622" s="401" t="s">
        <v>748</v>
      </c>
      <c r="D622" s="403"/>
      <c r="E622" s="403"/>
      <c r="F622" s="403"/>
      <c r="G622" s="403"/>
      <c r="H622" s="403"/>
      <c r="I622" s="403"/>
      <c r="J622" s="403"/>
      <c r="K622" s="403"/>
      <c r="L622" s="403"/>
      <c r="M622" s="403"/>
      <c r="N622" s="403"/>
      <c r="O622" s="402"/>
      <c r="P622" s="404" t="s">
        <v>2352</v>
      </c>
      <c r="Q622" s="405"/>
      <c r="R622" s="427">
        <v>24.8</v>
      </c>
      <c r="S622" s="428"/>
      <c r="T622" s="429"/>
      <c r="U622" s="427">
        <v>39.06</v>
      </c>
      <c r="V622" s="428"/>
      <c r="W622" s="429"/>
      <c r="X622" s="178">
        <v>63.86</v>
      </c>
      <c r="Y622" s="175" t="str">
        <f t="shared" si="9"/>
        <v>071207</v>
      </c>
    </row>
    <row r="623" spans="1:25" ht="9.6" customHeight="1" x14ac:dyDescent="0.2">
      <c r="A623" s="401" t="s">
        <v>2747</v>
      </c>
      <c r="B623" s="402"/>
      <c r="C623" s="401" t="s">
        <v>749</v>
      </c>
      <c r="D623" s="403"/>
      <c r="E623" s="403"/>
      <c r="F623" s="403"/>
      <c r="G623" s="403"/>
      <c r="H623" s="403"/>
      <c r="I623" s="403"/>
      <c r="J623" s="403"/>
      <c r="K623" s="403"/>
      <c r="L623" s="403"/>
      <c r="M623" s="403"/>
      <c r="N623" s="403"/>
      <c r="O623" s="402"/>
      <c r="P623" s="404" t="s">
        <v>2352</v>
      </c>
      <c r="Q623" s="405"/>
      <c r="R623" s="427">
        <v>39.43</v>
      </c>
      <c r="S623" s="428"/>
      <c r="T623" s="429"/>
      <c r="U623" s="427">
        <v>48.83</v>
      </c>
      <c r="V623" s="428"/>
      <c r="W623" s="429"/>
      <c r="X623" s="178">
        <v>88.26</v>
      </c>
      <c r="Y623" s="175" t="str">
        <f t="shared" si="9"/>
        <v>071208</v>
      </c>
    </row>
    <row r="624" spans="1:25" ht="9.6" customHeight="1" x14ac:dyDescent="0.2">
      <c r="A624" s="401" t="s">
        <v>2748</v>
      </c>
      <c r="B624" s="402"/>
      <c r="C624" s="401" t="s">
        <v>2749</v>
      </c>
      <c r="D624" s="403"/>
      <c r="E624" s="403"/>
      <c r="F624" s="403"/>
      <c r="G624" s="403"/>
      <c r="H624" s="403"/>
      <c r="I624" s="403"/>
      <c r="J624" s="403"/>
      <c r="K624" s="403"/>
      <c r="L624" s="403"/>
      <c r="M624" s="403"/>
      <c r="N624" s="403"/>
      <c r="O624" s="402"/>
      <c r="P624" s="404" t="s">
        <v>2352</v>
      </c>
      <c r="Q624" s="405"/>
      <c r="R624" s="427">
        <v>13.85</v>
      </c>
      <c r="S624" s="428"/>
      <c r="T624" s="429"/>
      <c r="U624" s="406">
        <v>9.76</v>
      </c>
      <c r="V624" s="407"/>
      <c r="W624" s="408"/>
      <c r="X624" s="178">
        <v>23.61</v>
      </c>
      <c r="Y624" s="175" t="str">
        <f t="shared" si="9"/>
        <v>071210</v>
      </c>
    </row>
    <row r="625" spans="1:25" ht="9.6" customHeight="1" x14ac:dyDescent="0.2">
      <c r="A625" s="401" t="s">
        <v>2750</v>
      </c>
      <c r="B625" s="402"/>
      <c r="C625" s="401" t="s">
        <v>2751</v>
      </c>
      <c r="D625" s="403"/>
      <c r="E625" s="403"/>
      <c r="F625" s="403"/>
      <c r="G625" s="403"/>
      <c r="H625" s="403"/>
      <c r="I625" s="403"/>
      <c r="J625" s="403"/>
      <c r="K625" s="403"/>
      <c r="L625" s="403"/>
      <c r="M625" s="403"/>
      <c r="N625" s="403"/>
      <c r="O625" s="402"/>
      <c r="P625" s="404" t="s">
        <v>2352</v>
      </c>
      <c r="Q625" s="405"/>
      <c r="R625" s="427">
        <v>26.05</v>
      </c>
      <c r="S625" s="428"/>
      <c r="T625" s="429"/>
      <c r="U625" s="427">
        <v>14.64</v>
      </c>
      <c r="V625" s="428"/>
      <c r="W625" s="429"/>
      <c r="X625" s="178">
        <v>40.69</v>
      </c>
      <c r="Y625" s="175" t="str">
        <f t="shared" si="9"/>
        <v>071211</v>
      </c>
    </row>
    <row r="626" spans="1:25" ht="9.6" customHeight="1" x14ac:dyDescent="0.2">
      <c r="A626" s="401" t="s">
        <v>2752</v>
      </c>
      <c r="B626" s="402"/>
      <c r="C626" s="401" t="s">
        <v>2753</v>
      </c>
      <c r="D626" s="403"/>
      <c r="E626" s="403"/>
      <c r="F626" s="403"/>
      <c r="G626" s="403"/>
      <c r="H626" s="403"/>
      <c r="I626" s="403"/>
      <c r="J626" s="403"/>
      <c r="K626" s="403"/>
      <c r="L626" s="403"/>
      <c r="M626" s="403"/>
      <c r="N626" s="403"/>
      <c r="O626" s="402"/>
      <c r="P626" s="404" t="s">
        <v>2352</v>
      </c>
      <c r="Q626" s="405"/>
      <c r="R626" s="427">
        <v>25.97</v>
      </c>
      <c r="S626" s="428"/>
      <c r="T626" s="429"/>
      <c r="U626" s="427">
        <v>19.53</v>
      </c>
      <c r="V626" s="428"/>
      <c r="W626" s="429"/>
      <c r="X626" s="178">
        <v>45.5</v>
      </c>
      <c r="Y626" s="175" t="str">
        <f t="shared" si="9"/>
        <v>071212</v>
      </c>
    </row>
    <row r="627" spans="1:25" ht="9.6" customHeight="1" x14ac:dyDescent="0.2">
      <c r="A627" s="401" t="s">
        <v>2754</v>
      </c>
      <c r="B627" s="402"/>
      <c r="C627" s="401" t="s">
        <v>2755</v>
      </c>
      <c r="D627" s="403"/>
      <c r="E627" s="403"/>
      <c r="F627" s="403"/>
      <c r="G627" s="403"/>
      <c r="H627" s="403"/>
      <c r="I627" s="403"/>
      <c r="J627" s="403"/>
      <c r="K627" s="403"/>
      <c r="L627" s="403"/>
      <c r="M627" s="403"/>
      <c r="N627" s="403"/>
      <c r="O627" s="402"/>
      <c r="P627" s="404" t="s">
        <v>2352</v>
      </c>
      <c r="Q627" s="405"/>
      <c r="R627" s="427">
        <v>39.5</v>
      </c>
      <c r="S627" s="428"/>
      <c r="T627" s="429"/>
      <c r="U627" s="427">
        <v>31.73</v>
      </c>
      <c r="V627" s="428"/>
      <c r="W627" s="429"/>
      <c r="X627" s="178">
        <v>71.23</v>
      </c>
      <c r="Y627" s="175" t="str">
        <f t="shared" si="9"/>
        <v>071213</v>
      </c>
    </row>
    <row r="628" spans="1:25" ht="9.6" customHeight="1" x14ac:dyDescent="0.2">
      <c r="A628" s="401" t="s">
        <v>2756</v>
      </c>
      <c r="B628" s="402"/>
      <c r="C628" s="401" t="s">
        <v>2757</v>
      </c>
      <c r="D628" s="403"/>
      <c r="E628" s="403"/>
      <c r="F628" s="403"/>
      <c r="G628" s="403"/>
      <c r="H628" s="403"/>
      <c r="I628" s="403"/>
      <c r="J628" s="403"/>
      <c r="K628" s="403"/>
      <c r="L628" s="403"/>
      <c r="M628" s="403"/>
      <c r="N628" s="403"/>
      <c r="O628" s="402"/>
      <c r="P628" s="404" t="s">
        <v>2352</v>
      </c>
      <c r="Q628" s="405"/>
      <c r="R628" s="427">
        <v>45.5</v>
      </c>
      <c r="S628" s="428"/>
      <c r="T628" s="429"/>
      <c r="U628" s="427">
        <v>34.18</v>
      </c>
      <c r="V628" s="428"/>
      <c r="W628" s="429"/>
      <c r="X628" s="178">
        <v>79.680000000000007</v>
      </c>
      <c r="Y628" s="175" t="str">
        <f t="shared" si="9"/>
        <v>071214</v>
      </c>
    </row>
    <row r="629" spans="1:25" ht="9.6" customHeight="1" x14ac:dyDescent="0.2">
      <c r="A629" s="401" t="s">
        <v>2758</v>
      </c>
      <c r="B629" s="402"/>
      <c r="C629" s="401" t="s">
        <v>2759</v>
      </c>
      <c r="D629" s="403"/>
      <c r="E629" s="403"/>
      <c r="F629" s="403"/>
      <c r="G629" s="403"/>
      <c r="H629" s="403"/>
      <c r="I629" s="403"/>
      <c r="J629" s="403"/>
      <c r="K629" s="403"/>
      <c r="L629" s="403"/>
      <c r="M629" s="403"/>
      <c r="N629" s="403"/>
      <c r="O629" s="402"/>
      <c r="P629" s="404" t="s">
        <v>2352</v>
      </c>
      <c r="Q629" s="405"/>
      <c r="R629" s="427">
        <v>45.67</v>
      </c>
      <c r="S629" s="428"/>
      <c r="T629" s="429"/>
      <c r="U629" s="427">
        <v>39.06</v>
      </c>
      <c r="V629" s="428"/>
      <c r="W629" s="429"/>
      <c r="X629" s="178">
        <v>84.73</v>
      </c>
      <c r="Y629" s="175" t="str">
        <f t="shared" si="9"/>
        <v>071215</v>
      </c>
    </row>
    <row r="630" spans="1:25" ht="9.6" customHeight="1" x14ac:dyDescent="0.2">
      <c r="A630" s="401" t="s">
        <v>2760</v>
      </c>
      <c r="B630" s="402"/>
      <c r="C630" s="401" t="s">
        <v>2761</v>
      </c>
      <c r="D630" s="403"/>
      <c r="E630" s="403"/>
      <c r="F630" s="403"/>
      <c r="G630" s="403"/>
      <c r="H630" s="403"/>
      <c r="I630" s="403"/>
      <c r="J630" s="403"/>
      <c r="K630" s="403"/>
      <c r="L630" s="403"/>
      <c r="M630" s="403"/>
      <c r="N630" s="403"/>
      <c r="O630" s="402"/>
      <c r="P630" s="404" t="s">
        <v>2352</v>
      </c>
      <c r="Q630" s="405"/>
      <c r="R630" s="427">
        <v>50.31</v>
      </c>
      <c r="S630" s="428"/>
      <c r="T630" s="429"/>
      <c r="U630" s="427">
        <v>68.36</v>
      </c>
      <c r="V630" s="428"/>
      <c r="W630" s="429"/>
      <c r="X630" s="179">
        <v>118.67</v>
      </c>
      <c r="Y630" s="175" t="str">
        <f t="shared" si="9"/>
        <v>071216</v>
      </c>
    </row>
    <row r="631" spans="1:25" ht="9.6" customHeight="1" x14ac:dyDescent="0.2">
      <c r="A631" s="401" t="s">
        <v>2762</v>
      </c>
      <c r="B631" s="402"/>
      <c r="C631" s="401" t="s">
        <v>2763</v>
      </c>
      <c r="D631" s="403"/>
      <c r="E631" s="403"/>
      <c r="F631" s="403"/>
      <c r="G631" s="403"/>
      <c r="H631" s="403"/>
      <c r="I631" s="403"/>
      <c r="J631" s="403"/>
      <c r="K631" s="403"/>
      <c r="L631" s="403"/>
      <c r="M631" s="403"/>
      <c r="N631" s="403"/>
      <c r="O631" s="402"/>
      <c r="P631" s="404" t="s">
        <v>2352</v>
      </c>
      <c r="Q631" s="405"/>
      <c r="R631" s="427">
        <v>85.93</v>
      </c>
      <c r="S631" s="428"/>
      <c r="T631" s="429"/>
      <c r="U631" s="427">
        <v>78.12</v>
      </c>
      <c r="V631" s="428"/>
      <c r="W631" s="429"/>
      <c r="X631" s="179">
        <v>164.05</v>
      </c>
      <c r="Y631" s="175" t="str">
        <f t="shared" si="9"/>
        <v>071217</v>
      </c>
    </row>
    <row r="632" spans="1:25" ht="9.6" customHeight="1" x14ac:dyDescent="0.2">
      <c r="A632" s="401" t="s">
        <v>2764</v>
      </c>
      <c r="B632" s="402"/>
      <c r="C632" s="401" t="s">
        <v>2765</v>
      </c>
      <c r="D632" s="403"/>
      <c r="E632" s="403"/>
      <c r="F632" s="403"/>
      <c r="G632" s="403"/>
      <c r="H632" s="403"/>
      <c r="I632" s="403"/>
      <c r="J632" s="403"/>
      <c r="K632" s="403"/>
      <c r="L632" s="403"/>
      <c r="M632" s="403"/>
      <c r="N632" s="403"/>
      <c r="O632" s="402"/>
      <c r="P632" s="404" t="s">
        <v>2352</v>
      </c>
      <c r="Q632" s="405"/>
      <c r="R632" s="430">
        <v>121.43</v>
      </c>
      <c r="S632" s="431"/>
      <c r="T632" s="432"/>
      <c r="U632" s="427">
        <v>97.66</v>
      </c>
      <c r="V632" s="428"/>
      <c r="W632" s="429"/>
      <c r="X632" s="179">
        <v>219.09</v>
      </c>
      <c r="Y632" s="175" t="str">
        <f t="shared" si="9"/>
        <v>071218</v>
      </c>
    </row>
    <row r="633" spans="1:25" ht="9.6" customHeight="1" x14ac:dyDescent="0.2">
      <c r="A633" s="401" t="s">
        <v>2766</v>
      </c>
      <c r="B633" s="402"/>
      <c r="C633" s="401" t="s">
        <v>750</v>
      </c>
      <c r="D633" s="403"/>
      <c r="E633" s="403"/>
      <c r="F633" s="403"/>
      <c r="G633" s="403"/>
      <c r="H633" s="403"/>
      <c r="I633" s="403"/>
      <c r="J633" s="403"/>
      <c r="K633" s="403"/>
      <c r="L633" s="403"/>
      <c r="M633" s="403"/>
      <c r="N633" s="403"/>
      <c r="O633" s="402"/>
      <c r="P633" s="404" t="s">
        <v>2352</v>
      </c>
      <c r="Q633" s="405"/>
      <c r="R633" s="406">
        <v>7.14</v>
      </c>
      <c r="S633" s="407"/>
      <c r="T633" s="408"/>
      <c r="U633" s="406">
        <v>8.2899999999999991</v>
      </c>
      <c r="V633" s="407"/>
      <c r="W633" s="408"/>
      <c r="X633" s="178">
        <v>15.43</v>
      </c>
      <c r="Y633" s="175" t="str">
        <f t="shared" si="9"/>
        <v>071230</v>
      </c>
    </row>
    <row r="634" spans="1:25" ht="9.6" customHeight="1" x14ac:dyDescent="0.2">
      <c r="A634" s="401" t="s">
        <v>2767</v>
      </c>
      <c r="B634" s="402"/>
      <c r="C634" s="401" t="s">
        <v>751</v>
      </c>
      <c r="D634" s="403"/>
      <c r="E634" s="403"/>
      <c r="F634" s="403"/>
      <c r="G634" s="403"/>
      <c r="H634" s="403"/>
      <c r="I634" s="403"/>
      <c r="J634" s="403"/>
      <c r="K634" s="403"/>
      <c r="L634" s="403"/>
      <c r="M634" s="403"/>
      <c r="N634" s="403"/>
      <c r="O634" s="402"/>
      <c r="P634" s="404" t="s">
        <v>2352</v>
      </c>
      <c r="Q634" s="405"/>
      <c r="R634" s="406">
        <v>9.5</v>
      </c>
      <c r="S634" s="407"/>
      <c r="T634" s="408"/>
      <c r="U634" s="406">
        <v>8.2899999999999991</v>
      </c>
      <c r="V634" s="407"/>
      <c r="W634" s="408"/>
      <c r="X634" s="178">
        <v>17.79</v>
      </c>
      <c r="Y634" s="175" t="str">
        <f t="shared" si="9"/>
        <v>071231</v>
      </c>
    </row>
    <row r="635" spans="1:25" ht="9.6" customHeight="1" x14ac:dyDescent="0.2">
      <c r="A635" s="401" t="s">
        <v>2768</v>
      </c>
      <c r="B635" s="402"/>
      <c r="C635" s="401" t="s">
        <v>752</v>
      </c>
      <c r="D635" s="403"/>
      <c r="E635" s="403"/>
      <c r="F635" s="403"/>
      <c r="G635" s="403"/>
      <c r="H635" s="403"/>
      <c r="I635" s="403"/>
      <c r="J635" s="403"/>
      <c r="K635" s="403"/>
      <c r="L635" s="403"/>
      <c r="M635" s="403"/>
      <c r="N635" s="403"/>
      <c r="O635" s="402"/>
      <c r="P635" s="404" t="s">
        <v>2352</v>
      </c>
      <c r="Q635" s="405"/>
      <c r="R635" s="427">
        <v>13.59</v>
      </c>
      <c r="S635" s="428"/>
      <c r="T635" s="429"/>
      <c r="U635" s="406">
        <v>8.2899999999999991</v>
      </c>
      <c r="V635" s="407"/>
      <c r="W635" s="408"/>
      <c r="X635" s="178">
        <v>21.88</v>
      </c>
      <c r="Y635" s="175" t="str">
        <f t="shared" si="9"/>
        <v>071232</v>
      </c>
    </row>
    <row r="636" spans="1:25" ht="9.6" customHeight="1" x14ac:dyDescent="0.2">
      <c r="A636" s="401" t="s">
        <v>2769</v>
      </c>
      <c r="B636" s="402"/>
      <c r="C636" s="401" t="s">
        <v>753</v>
      </c>
      <c r="D636" s="403"/>
      <c r="E636" s="403"/>
      <c r="F636" s="403"/>
      <c r="G636" s="403"/>
      <c r="H636" s="403"/>
      <c r="I636" s="403"/>
      <c r="J636" s="403"/>
      <c r="K636" s="403"/>
      <c r="L636" s="403"/>
      <c r="M636" s="403"/>
      <c r="N636" s="403"/>
      <c r="O636" s="402"/>
      <c r="P636" s="404" t="s">
        <v>2352</v>
      </c>
      <c r="Q636" s="405"/>
      <c r="R636" s="406">
        <v>6.59</v>
      </c>
      <c r="S636" s="407"/>
      <c r="T636" s="408"/>
      <c r="U636" s="406">
        <v>9.76</v>
      </c>
      <c r="V636" s="407"/>
      <c r="W636" s="408"/>
      <c r="X636" s="178">
        <v>16.350000000000001</v>
      </c>
      <c r="Y636" s="175" t="str">
        <f t="shared" si="9"/>
        <v>071250</v>
      </c>
    </row>
    <row r="637" spans="1:25" ht="9.6" customHeight="1" x14ac:dyDescent="0.2">
      <c r="A637" s="401" t="s">
        <v>2770</v>
      </c>
      <c r="B637" s="402"/>
      <c r="C637" s="401" t="s">
        <v>754</v>
      </c>
      <c r="D637" s="403"/>
      <c r="E637" s="403"/>
      <c r="F637" s="403"/>
      <c r="G637" s="403"/>
      <c r="H637" s="403"/>
      <c r="I637" s="403"/>
      <c r="J637" s="403"/>
      <c r="K637" s="403"/>
      <c r="L637" s="403"/>
      <c r="M637" s="403"/>
      <c r="N637" s="403"/>
      <c r="O637" s="402"/>
      <c r="P637" s="404" t="s">
        <v>2352</v>
      </c>
      <c r="Q637" s="405"/>
      <c r="R637" s="406">
        <v>7.51</v>
      </c>
      <c r="S637" s="407"/>
      <c r="T637" s="408"/>
      <c r="U637" s="427">
        <v>14.64</v>
      </c>
      <c r="V637" s="428"/>
      <c r="W637" s="429"/>
      <c r="X637" s="178">
        <v>22.15</v>
      </c>
      <c r="Y637" s="175" t="str">
        <f t="shared" si="9"/>
        <v>071251</v>
      </c>
    </row>
    <row r="638" spans="1:25" ht="9.6" customHeight="1" x14ac:dyDescent="0.2">
      <c r="A638" s="401" t="s">
        <v>2771</v>
      </c>
      <c r="B638" s="402"/>
      <c r="C638" s="401" t="s">
        <v>755</v>
      </c>
      <c r="D638" s="403"/>
      <c r="E638" s="403"/>
      <c r="F638" s="403"/>
      <c r="G638" s="403"/>
      <c r="H638" s="403"/>
      <c r="I638" s="403"/>
      <c r="J638" s="403"/>
      <c r="K638" s="403"/>
      <c r="L638" s="403"/>
      <c r="M638" s="403"/>
      <c r="N638" s="403"/>
      <c r="O638" s="402"/>
      <c r="P638" s="404" t="s">
        <v>2352</v>
      </c>
      <c r="Q638" s="405"/>
      <c r="R638" s="427">
        <v>10.7</v>
      </c>
      <c r="S638" s="428"/>
      <c r="T638" s="429"/>
      <c r="U638" s="427">
        <v>19.53</v>
      </c>
      <c r="V638" s="428"/>
      <c r="W638" s="429"/>
      <c r="X638" s="178">
        <v>30.23</v>
      </c>
      <c r="Y638" s="175" t="str">
        <f t="shared" si="9"/>
        <v>071252</v>
      </c>
    </row>
    <row r="639" spans="1:25" ht="9.6" customHeight="1" x14ac:dyDescent="0.2">
      <c r="A639" s="401" t="s">
        <v>2772</v>
      </c>
      <c r="B639" s="402"/>
      <c r="C639" s="401" t="s">
        <v>756</v>
      </c>
      <c r="D639" s="403"/>
      <c r="E639" s="403"/>
      <c r="F639" s="403"/>
      <c r="G639" s="403"/>
      <c r="H639" s="403"/>
      <c r="I639" s="403"/>
      <c r="J639" s="403"/>
      <c r="K639" s="403"/>
      <c r="L639" s="403"/>
      <c r="M639" s="403"/>
      <c r="N639" s="403"/>
      <c r="O639" s="402"/>
      <c r="P639" s="404" t="s">
        <v>2352</v>
      </c>
      <c r="Q639" s="405"/>
      <c r="R639" s="427">
        <v>14.87</v>
      </c>
      <c r="S639" s="428"/>
      <c r="T639" s="429"/>
      <c r="U639" s="427">
        <v>31.73</v>
      </c>
      <c r="V639" s="428"/>
      <c r="W639" s="429"/>
      <c r="X639" s="178">
        <v>46.6</v>
      </c>
      <c r="Y639" s="175" t="str">
        <f t="shared" si="9"/>
        <v>071253</v>
      </c>
    </row>
    <row r="640" spans="1:25" ht="9.6" customHeight="1" x14ac:dyDescent="0.2">
      <c r="A640" s="401" t="s">
        <v>2773</v>
      </c>
      <c r="B640" s="402"/>
      <c r="C640" s="401" t="s">
        <v>757</v>
      </c>
      <c r="D640" s="403"/>
      <c r="E640" s="403"/>
      <c r="F640" s="403"/>
      <c r="G640" s="403"/>
      <c r="H640" s="403"/>
      <c r="I640" s="403"/>
      <c r="J640" s="403"/>
      <c r="K640" s="403"/>
      <c r="L640" s="403"/>
      <c r="M640" s="403"/>
      <c r="N640" s="403"/>
      <c r="O640" s="402"/>
      <c r="P640" s="404" t="s">
        <v>2352</v>
      </c>
      <c r="Q640" s="405"/>
      <c r="R640" s="427">
        <v>17.86</v>
      </c>
      <c r="S640" s="428"/>
      <c r="T640" s="429"/>
      <c r="U640" s="427">
        <v>34.18</v>
      </c>
      <c r="V640" s="428"/>
      <c r="W640" s="429"/>
      <c r="X640" s="178">
        <v>52.04</v>
      </c>
      <c r="Y640" s="175" t="str">
        <f t="shared" si="9"/>
        <v>071254</v>
      </c>
    </row>
    <row r="641" spans="1:25" ht="9.6" customHeight="1" x14ac:dyDescent="0.2">
      <c r="A641" s="401" t="s">
        <v>2774</v>
      </c>
      <c r="B641" s="402"/>
      <c r="C641" s="401" t="s">
        <v>758</v>
      </c>
      <c r="D641" s="403"/>
      <c r="E641" s="403"/>
      <c r="F641" s="403"/>
      <c r="G641" s="403"/>
      <c r="H641" s="403"/>
      <c r="I641" s="403"/>
      <c r="J641" s="403"/>
      <c r="K641" s="403"/>
      <c r="L641" s="403"/>
      <c r="M641" s="403"/>
      <c r="N641" s="403"/>
      <c r="O641" s="402"/>
      <c r="P641" s="404" t="s">
        <v>2352</v>
      </c>
      <c r="Q641" s="405"/>
      <c r="R641" s="427">
        <v>20.100000000000001</v>
      </c>
      <c r="S641" s="428"/>
      <c r="T641" s="429"/>
      <c r="U641" s="427">
        <v>39.06</v>
      </c>
      <c r="V641" s="428"/>
      <c r="W641" s="429"/>
      <c r="X641" s="178">
        <v>59.16</v>
      </c>
      <c r="Y641" s="175" t="str">
        <f t="shared" si="9"/>
        <v>071255</v>
      </c>
    </row>
    <row r="642" spans="1:25" ht="9.6" customHeight="1" x14ac:dyDescent="0.2">
      <c r="A642" s="401" t="s">
        <v>2775</v>
      </c>
      <c r="B642" s="402"/>
      <c r="C642" s="401" t="s">
        <v>759</v>
      </c>
      <c r="D642" s="403"/>
      <c r="E642" s="403"/>
      <c r="F642" s="403"/>
      <c r="G642" s="403"/>
      <c r="H642" s="403"/>
      <c r="I642" s="403"/>
      <c r="J642" s="403"/>
      <c r="K642" s="403"/>
      <c r="L642" s="403"/>
      <c r="M642" s="403"/>
      <c r="N642" s="403"/>
      <c r="O642" s="402"/>
      <c r="P642" s="404" t="s">
        <v>2352</v>
      </c>
      <c r="Q642" s="405"/>
      <c r="R642" s="427">
        <v>53.98</v>
      </c>
      <c r="S642" s="428"/>
      <c r="T642" s="429"/>
      <c r="U642" s="427">
        <v>68.36</v>
      </c>
      <c r="V642" s="428"/>
      <c r="W642" s="429"/>
      <c r="X642" s="179">
        <v>122.34</v>
      </c>
      <c r="Y642" s="175" t="str">
        <f t="shared" si="9"/>
        <v>071256</v>
      </c>
    </row>
    <row r="643" spans="1:25" ht="9.6" customHeight="1" x14ac:dyDescent="0.2">
      <c r="A643" s="401" t="s">
        <v>2776</v>
      </c>
      <c r="B643" s="402"/>
      <c r="C643" s="401" t="s">
        <v>760</v>
      </c>
      <c r="D643" s="403"/>
      <c r="E643" s="403"/>
      <c r="F643" s="403"/>
      <c r="G643" s="403"/>
      <c r="H643" s="403"/>
      <c r="I643" s="403"/>
      <c r="J643" s="403"/>
      <c r="K643" s="403"/>
      <c r="L643" s="403"/>
      <c r="M643" s="403"/>
      <c r="N643" s="403"/>
      <c r="O643" s="402"/>
      <c r="P643" s="404" t="s">
        <v>2352</v>
      </c>
      <c r="Q643" s="405"/>
      <c r="R643" s="427">
        <v>60.05</v>
      </c>
      <c r="S643" s="428"/>
      <c r="T643" s="429"/>
      <c r="U643" s="427">
        <v>78.12</v>
      </c>
      <c r="V643" s="428"/>
      <c r="W643" s="429"/>
      <c r="X643" s="179">
        <v>138.16999999999999</v>
      </c>
      <c r="Y643" s="175" t="str">
        <f t="shared" si="9"/>
        <v>071257</v>
      </c>
    </row>
    <row r="644" spans="1:25" ht="9.6" customHeight="1" x14ac:dyDescent="0.2">
      <c r="A644" s="401" t="s">
        <v>2777</v>
      </c>
      <c r="B644" s="402"/>
      <c r="C644" s="401" t="s">
        <v>761</v>
      </c>
      <c r="D644" s="403"/>
      <c r="E644" s="403"/>
      <c r="F644" s="403"/>
      <c r="G644" s="403"/>
      <c r="H644" s="403"/>
      <c r="I644" s="403"/>
      <c r="J644" s="403"/>
      <c r="K644" s="403"/>
      <c r="L644" s="403"/>
      <c r="M644" s="403"/>
      <c r="N644" s="403"/>
      <c r="O644" s="402"/>
      <c r="P644" s="404" t="s">
        <v>2352</v>
      </c>
      <c r="Q644" s="405"/>
      <c r="R644" s="427">
        <v>98.44</v>
      </c>
      <c r="S644" s="428"/>
      <c r="T644" s="429"/>
      <c r="U644" s="427">
        <v>97.66</v>
      </c>
      <c r="V644" s="428"/>
      <c r="W644" s="429"/>
      <c r="X644" s="179">
        <v>196.1</v>
      </c>
      <c r="Y644" s="175" t="str">
        <f t="shared" si="9"/>
        <v>071258</v>
      </c>
    </row>
    <row r="645" spans="1:25" ht="9.6" customHeight="1" x14ac:dyDescent="0.2">
      <c r="A645" s="401" t="s">
        <v>2778</v>
      </c>
      <c r="B645" s="402"/>
      <c r="C645" s="401" t="s">
        <v>762</v>
      </c>
      <c r="D645" s="403"/>
      <c r="E645" s="403"/>
      <c r="F645" s="403"/>
      <c r="G645" s="403"/>
      <c r="H645" s="403"/>
      <c r="I645" s="403"/>
      <c r="J645" s="403"/>
      <c r="K645" s="403"/>
      <c r="L645" s="403"/>
      <c r="M645" s="403"/>
      <c r="N645" s="403"/>
      <c r="O645" s="402"/>
      <c r="P645" s="404" t="s">
        <v>2001</v>
      </c>
      <c r="Q645" s="405"/>
      <c r="R645" s="406">
        <v>5.45</v>
      </c>
      <c r="S645" s="407"/>
      <c r="T645" s="408"/>
      <c r="U645" s="427">
        <v>12.2</v>
      </c>
      <c r="V645" s="428"/>
      <c r="W645" s="429"/>
      <c r="X645" s="178">
        <v>17.649999999999999</v>
      </c>
      <c r="Y645" s="175" t="str">
        <f t="shared" si="9"/>
        <v>071267</v>
      </c>
    </row>
    <row r="646" spans="1:25" ht="9.6" customHeight="1" x14ac:dyDescent="0.2">
      <c r="A646" s="401" t="s">
        <v>2779</v>
      </c>
      <c r="B646" s="402"/>
      <c r="C646" s="401" t="s">
        <v>763</v>
      </c>
      <c r="D646" s="403"/>
      <c r="E646" s="403"/>
      <c r="F646" s="403"/>
      <c r="G646" s="403"/>
      <c r="H646" s="403"/>
      <c r="I646" s="403"/>
      <c r="J646" s="403"/>
      <c r="K646" s="403"/>
      <c r="L646" s="403"/>
      <c r="M646" s="403"/>
      <c r="N646" s="403"/>
      <c r="O646" s="402"/>
      <c r="P646" s="404" t="s">
        <v>2001</v>
      </c>
      <c r="Q646" s="405"/>
      <c r="R646" s="427">
        <v>11.16</v>
      </c>
      <c r="S646" s="428"/>
      <c r="T646" s="429"/>
      <c r="U646" s="427">
        <v>12.2</v>
      </c>
      <c r="V646" s="428"/>
      <c r="W646" s="429"/>
      <c r="X646" s="178">
        <v>23.36</v>
      </c>
      <c r="Y646" s="175" t="str">
        <f t="shared" si="9"/>
        <v>071268</v>
      </c>
    </row>
    <row r="647" spans="1:25" ht="9.6" customHeight="1" x14ac:dyDescent="0.2">
      <c r="A647" s="401" t="s">
        <v>2780</v>
      </c>
      <c r="B647" s="402"/>
      <c r="C647" s="401" t="s">
        <v>764</v>
      </c>
      <c r="D647" s="403"/>
      <c r="E647" s="403"/>
      <c r="F647" s="403"/>
      <c r="G647" s="403"/>
      <c r="H647" s="403"/>
      <c r="I647" s="403"/>
      <c r="J647" s="403"/>
      <c r="K647" s="403"/>
      <c r="L647" s="403"/>
      <c r="M647" s="403"/>
      <c r="N647" s="403"/>
      <c r="O647" s="402"/>
      <c r="P647" s="404" t="s">
        <v>2001</v>
      </c>
      <c r="Q647" s="405"/>
      <c r="R647" s="427">
        <v>12.76</v>
      </c>
      <c r="S647" s="428"/>
      <c r="T647" s="429"/>
      <c r="U647" s="427">
        <v>12.2</v>
      </c>
      <c r="V647" s="428"/>
      <c r="W647" s="429"/>
      <c r="X647" s="178">
        <v>24.96</v>
      </c>
      <c r="Y647" s="175" t="str">
        <f t="shared" si="9"/>
        <v>071270</v>
      </c>
    </row>
    <row r="648" spans="1:25" ht="9.6" customHeight="1" x14ac:dyDescent="0.2">
      <c r="A648" s="401" t="s">
        <v>2781</v>
      </c>
      <c r="B648" s="402"/>
      <c r="C648" s="401" t="s">
        <v>765</v>
      </c>
      <c r="D648" s="403"/>
      <c r="E648" s="403"/>
      <c r="F648" s="403"/>
      <c r="G648" s="403"/>
      <c r="H648" s="403"/>
      <c r="I648" s="403"/>
      <c r="J648" s="403"/>
      <c r="K648" s="403"/>
      <c r="L648" s="403"/>
      <c r="M648" s="403"/>
      <c r="N648" s="403"/>
      <c r="O648" s="402"/>
      <c r="P648" s="404" t="s">
        <v>2001</v>
      </c>
      <c r="Q648" s="405"/>
      <c r="R648" s="427">
        <v>14.75</v>
      </c>
      <c r="S648" s="428"/>
      <c r="T648" s="429"/>
      <c r="U648" s="427">
        <v>12.2</v>
      </c>
      <c r="V648" s="428"/>
      <c r="W648" s="429"/>
      <c r="X648" s="178">
        <v>26.95</v>
      </c>
      <c r="Y648" s="175" t="str">
        <f t="shared" si="9"/>
        <v>071271</v>
      </c>
    </row>
    <row r="649" spans="1:25" ht="9.6" customHeight="1" x14ac:dyDescent="0.2">
      <c r="A649" s="401" t="s">
        <v>2782</v>
      </c>
      <c r="B649" s="402"/>
      <c r="C649" s="401" t="s">
        <v>766</v>
      </c>
      <c r="D649" s="403"/>
      <c r="E649" s="403"/>
      <c r="F649" s="403"/>
      <c r="G649" s="403"/>
      <c r="H649" s="403"/>
      <c r="I649" s="403"/>
      <c r="J649" s="403"/>
      <c r="K649" s="403"/>
      <c r="L649" s="403"/>
      <c r="M649" s="403"/>
      <c r="N649" s="403"/>
      <c r="O649" s="402"/>
      <c r="P649" s="404" t="s">
        <v>2001</v>
      </c>
      <c r="Q649" s="405"/>
      <c r="R649" s="406">
        <v>4.84</v>
      </c>
      <c r="S649" s="407"/>
      <c r="T649" s="408"/>
      <c r="U649" s="406">
        <v>9.76</v>
      </c>
      <c r="V649" s="407"/>
      <c r="W649" s="408"/>
      <c r="X649" s="178">
        <v>14.6</v>
      </c>
      <c r="Y649" s="175" t="str">
        <f t="shared" ref="Y649:Y712" si="10">TRIM($A649)</f>
        <v>071275</v>
      </c>
    </row>
    <row r="650" spans="1:25" ht="9.6" customHeight="1" x14ac:dyDescent="0.2">
      <c r="A650" s="401" t="s">
        <v>2783</v>
      </c>
      <c r="B650" s="402"/>
      <c r="C650" s="401" t="s">
        <v>767</v>
      </c>
      <c r="D650" s="403"/>
      <c r="E650" s="403"/>
      <c r="F650" s="403"/>
      <c r="G650" s="403"/>
      <c r="H650" s="403"/>
      <c r="I650" s="403"/>
      <c r="J650" s="403"/>
      <c r="K650" s="403"/>
      <c r="L650" s="403"/>
      <c r="M650" s="403"/>
      <c r="N650" s="403"/>
      <c r="O650" s="402"/>
      <c r="P650" s="404" t="s">
        <v>2001</v>
      </c>
      <c r="Q650" s="405"/>
      <c r="R650" s="406">
        <v>3.12</v>
      </c>
      <c r="S650" s="407"/>
      <c r="T650" s="408"/>
      <c r="U650" s="406">
        <v>7.31</v>
      </c>
      <c r="V650" s="407"/>
      <c r="W650" s="408"/>
      <c r="X650" s="178">
        <v>10.43</v>
      </c>
      <c r="Y650" s="175" t="str">
        <f t="shared" si="10"/>
        <v>071277</v>
      </c>
    </row>
    <row r="651" spans="1:25" ht="9.6" customHeight="1" x14ac:dyDescent="0.2">
      <c r="A651" s="401" t="s">
        <v>2784</v>
      </c>
      <c r="B651" s="402"/>
      <c r="C651" s="401" t="s">
        <v>768</v>
      </c>
      <c r="D651" s="403"/>
      <c r="E651" s="403"/>
      <c r="F651" s="403"/>
      <c r="G651" s="403"/>
      <c r="H651" s="403"/>
      <c r="I651" s="403"/>
      <c r="J651" s="403"/>
      <c r="K651" s="403"/>
      <c r="L651" s="403"/>
      <c r="M651" s="403"/>
      <c r="N651" s="403"/>
      <c r="O651" s="402"/>
      <c r="P651" s="404" t="s">
        <v>2001</v>
      </c>
      <c r="Q651" s="405"/>
      <c r="R651" s="406">
        <v>2.16</v>
      </c>
      <c r="S651" s="407"/>
      <c r="T651" s="408"/>
      <c r="U651" s="406">
        <v>1.46</v>
      </c>
      <c r="V651" s="407"/>
      <c r="W651" s="408"/>
      <c r="X651" s="177">
        <v>3.62</v>
      </c>
      <c r="Y651" s="175" t="str">
        <f t="shared" si="10"/>
        <v>071278</v>
      </c>
    </row>
    <row r="652" spans="1:25" ht="9.6" customHeight="1" x14ac:dyDescent="0.2">
      <c r="A652" s="401" t="s">
        <v>2785</v>
      </c>
      <c r="B652" s="402"/>
      <c r="C652" s="401" t="s">
        <v>769</v>
      </c>
      <c r="D652" s="403"/>
      <c r="E652" s="403"/>
      <c r="F652" s="403"/>
      <c r="G652" s="403"/>
      <c r="H652" s="403"/>
      <c r="I652" s="403"/>
      <c r="J652" s="403"/>
      <c r="K652" s="403"/>
      <c r="L652" s="403"/>
      <c r="M652" s="403"/>
      <c r="N652" s="403"/>
      <c r="O652" s="402"/>
      <c r="P652" s="404" t="s">
        <v>2001</v>
      </c>
      <c r="Q652" s="405"/>
      <c r="R652" s="406">
        <v>2.1800000000000002</v>
      </c>
      <c r="S652" s="407"/>
      <c r="T652" s="408"/>
      <c r="U652" s="406">
        <v>1.46</v>
      </c>
      <c r="V652" s="407"/>
      <c r="W652" s="408"/>
      <c r="X652" s="177">
        <v>3.64</v>
      </c>
      <c r="Y652" s="175" t="str">
        <f t="shared" si="10"/>
        <v>071279</v>
      </c>
    </row>
    <row r="653" spans="1:25" ht="9.6" customHeight="1" x14ac:dyDescent="0.2">
      <c r="A653" s="401" t="s">
        <v>2786</v>
      </c>
      <c r="B653" s="402"/>
      <c r="C653" s="401" t="s">
        <v>770</v>
      </c>
      <c r="D653" s="403"/>
      <c r="E653" s="403"/>
      <c r="F653" s="403"/>
      <c r="G653" s="403"/>
      <c r="H653" s="403"/>
      <c r="I653" s="403"/>
      <c r="J653" s="403"/>
      <c r="K653" s="403"/>
      <c r="L653" s="403"/>
      <c r="M653" s="403"/>
      <c r="N653" s="403"/>
      <c r="O653" s="402"/>
      <c r="P653" s="404" t="s">
        <v>2352</v>
      </c>
      <c r="Q653" s="405"/>
      <c r="R653" s="406">
        <v>1.94</v>
      </c>
      <c r="S653" s="407"/>
      <c r="T653" s="408"/>
      <c r="U653" s="406">
        <v>2.68</v>
      </c>
      <c r="V653" s="407"/>
      <c r="W653" s="408"/>
      <c r="X653" s="177">
        <v>4.62</v>
      </c>
      <c r="Y653" s="175" t="str">
        <f t="shared" si="10"/>
        <v>071280</v>
      </c>
    </row>
    <row r="654" spans="1:25" ht="9.6" customHeight="1" x14ac:dyDescent="0.2">
      <c r="A654" s="401" t="s">
        <v>2787</v>
      </c>
      <c r="B654" s="402"/>
      <c r="C654" s="401" t="s">
        <v>771</v>
      </c>
      <c r="D654" s="403"/>
      <c r="E654" s="403"/>
      <c r="F654" s="403"/>
      <c r="G654" s="403"/>
      <c r="H654" s="403"/>
      <c r="I654" s="403"/>
      <c r="J654" s="403"/>
      <c r="K654" s="403"/>
      <c r="L654" s="403"/>
      <c r="M654" s="403"/>
      <c r="N654" s="403"/>
      <c r="O654" s="402"/>
      <c r="P654" s="404" t="s">
        <v>2352</v>
      </c>
      <c r="Q654" s="405"/>
      <c r="R654" s="406">
        <v>2.93</v>
      </c>
      <c r="S654" s="407"/>
      <c r="T654" s="408"/>
      <c r="U654" s="406">
        <v>2.92</v>
      </c>
      <c r="V654" s="407"/>
      <c r="W654" s="408"/>
      <c r="X654" s="177">
        <v>5.85</v>
      </c>
      <c r="Y654" s="175" t="str">
        <f t="shared" si="10"/>
        <v>071281</v>
      </c>
    </row>
    <row r="655" spans="1:25" ht="9.6" customHeight="1" x14ac:dyDescent="0.2">
      <c r="A655" s="401" t="s">
        <v>2788</v>
      </c>
      <c r="B655" s="402"/>
      <c r="C655" s="401" t="s">
        <v>772</v>
      </c>
      <c r="D655" s="403"/>
      <c r="E655" s="403"/>
      <c r="F655" s="403"/>
      <c r="G655" s="403"/>
      <c r="H655" s="403"/>
      <c r="I655" s="403"/>
      <c r="J655" s="403"/>
      <c r="K655" s="403"/>
      <c r="L655" s="403"/>
      <c r="M655" s="403"/>
      <c r="N655" s="403"/>
      <c r="O655" s="402"/>
      <c r="P655" s="404" t="s">
        <v>2352</v>
      </c>
      <c r="Q655" s="405"/>
      <c r="R655" s="406">
        <v>8.68</v>
      </c>
      <c r="S655" s="407"/>
      <c r="T655" s="408"/>
      <c r="U655" s="406">
        <v>3.17</v>
      </c>
      <c r="V655" s="407"/>
      <c r="W655" s="408"/>
      <c r="X655" s="178">
        <v>11.85</v>
      </c>
      <c r="Y655" s="175" t="str">
        <f t="shared" si="10"/>
        <v>071282</v>
      </c>
    </row>
    <row r="656" spans="1:25" ht="9.6" customHeight="1" x14ac:dyDescent="0.2">
      <c r="A656" s="401" t="s">
        <v>2789</v>
      </c>
      <c r="B656" s="402"/>
      <c r="C656" s="401" t="s">
        <v>773</v>
      </c>
      <c r="D656" s="403"/>
      <c r="E656" s="403"/>
      <c r="F656" s="403"/>
      <c r="G656" s="403"/>
      <c r="H656" s="403"/>
      <c r="I656" s="403"/>
      <c r="J656" s="403"/>
      <c r="K656" s="403"/>
      <c r="L656" s="403"/>
      <c r="M656" s="403"/>
      <c r="N656" s="403"/>
      <c r="O656" s="402"/>
      <c r="P656" s="404" t="s">
        <v>2352</v>
      </c>
      <c r="Q656" s="405"/>
      <c r="R656" s="427">
        <v>12.03</v>
      </c>
      <c r="S656" s="428"/>
      <c r="T656" s="429"/>
      <c r="U656" s="406">
        <v>3.4</v>
      </c>
      <c r="V656" s="407"/>
      <c r="W656" s="408"/>
      <c r="X656" s="178">
        <v>15.43</v>
      </c>
      <c r="Y656" s="175" t="str">
        <f t="shared" si="10"/>
        <v>071283</v>
      </c>
    </row>
    <row r="657" spans="1:25" ht="9.6" customHeight="1" x14ac:dyDescent="0.2">
      <c r="A657" s="401" t="s">
        <v>2790</v>
      </c>
      <c r="B657" s="402"/>
      <c r="C657" s="401" t="s">
        <v>2791</v>
      </c>
      <c r="D657" s="403"/>
      <c r="E657" s="403"/>
      <c r="F657" s="403"/>
      <c r="G657" s="403"/>
      <c r="H657" s="403"/>
      <c r="I657" s="403"/>
      <c r="J657" s="403"/>
      <c r="K657" s="403"/>
      <c r="L657" s="403"/>
      <c r="M657" s="403"/>
      <c r="N657" s="403"/>
      <c r="O657" s="402"/>
      <c r="P657" s="404" t="s">
        <v>2352</v>
      </c>
      <c r="Q657" s="405"/>
      <c r="R657" s="406">
        <v>1.96</v>
      </c>
      <c r="S657" s="407"/>
      <c r="T657" s="408"/>
      <c r="U657" s="406">
        <v>2.4300000000000002</v>
      </c>
      <c r="V657" s="407"/>
      <c r="W657" s="408"/>
      <c r="X657" s="177">
        <v>4.3899999999999997</v>
      </c>
      <c r="Y657" s="175" t="str">
        <f t="shared" si="10"/>
        <v>071290</v>
      </c>
    </row>
    <row r="658" spans="1:25" ht="9.6" customHeight="1" x14ac:dyDescent="0.2">
      <c r="A658" s="401" t="s">
        <v>2792</v>
      </c>
      <c r="B658" s="402"/>
      <c r="C658" s="401" t="s">
        <v>774</v>
      </c>
      <c r="D658" s="403"/>
      <c r="E658" s="403"/>
      <c r="F658" s="403"/>
      <c r="G658" s="403"/>
      <c r="H658" s="403"/>
      <c r="I658" s="403"/>
      <c r="J658" s="403"/>
      <c r="K658" s="403"/>
      <c r="L658" s="403"/>
      <c r="M658" s="403"/>
      <c r="N658" s="403"/>
      <c r="O658" s="402"/>
      <c r="P658" s="404" t="s">
        <v>2352</v>
      </c>
      <c r="Q658" s="405"/>
      <c r="R658" s="406">
        <v>3.26</v>
      </c>
      <c r="S658" s="407"/>
      <c r="T658" s="408"/>
      <c r="U658" s="406">
        <v>2.68</v>
      </c>
      <c r="V658" s="407"/>
      <c r="W658" s="408"/>
      <c r="X658" s="177">
        <v>5.94</v>
      </c>
      <c r="Y658" s="175" t="str">
        <f t="shared" si="10"/>
        <v>071291</v>
      </c>
    </row>
    <row r="659" spans="1:25" ht="9.6" customHeight="1" x14ac:dyDescent="0.2">
      <c r="A659" s="401" t="s">
        <v>2793</v>
      </c>
      <c r="B659" s="402"/>
      <c r="C659" s="401" t="s">
        <v>775</v>
      </c>
      <c r="D659" s="403"/>
      <c r="E659" s="403"/>
      <c r="F659" s="403"/>
      <c r="G659" s="403"/>
      <c r="H659" s="403"/>
      <c r="I659" s="403"/>
      <c r="J659" s="403"/>
      <c r="K659" s="403"/>
      <c r="L659" s="403"/>
      <c r="M659" s="403"/>
      <c r="N659" s="403"/>
      <c r="O659" s="402"/>
      <c r="P659" s="404" t="s">
        <v>2352</v>
      </c>
      <c r="Q659" s="405"/>
      <c r="R659" s="406">
        <v>3.62</v>
      </c>
      <c r="S659" s="407"/>
      <c r="T659" s="408"/>
      <c r="U659" s="406">
        <v>2.92</v>
      </c>
      <c r="V659" s="407"/>
      <c r="W659" s="408"/>
      <c r="X659" s="177">
        <v>6.54</v>
      </c>
      <c r="Y659" s="175" t="str">
        <f t="shared" si="10"/>
        <v>071292</v>
      </c>
    </row>
    <row r="660" spans="1:25" ht="9.6" customHeight="1" x14ac:dyDescent="0.2">
      <c r="A660" s="401" t="s">
        <v>2794</v>
      </c>
      <c r="B660" s="402"/>
      <c r="C660" s="401" t="s">
        <v>776</v>
      </c>
      <c r="D660" s="403"/>
      <c r="E660" s="403"/>
      <c r="F660" s="403"/>
      <c r="G660" s="403"/>
      <c r="H660" s="403"/>
      <c r="I660" s="403"/>
      <c r="J660" s="403"/>
      <c r="K660" s="403"/>
      <c r="L660" s="403"/>
      <c r="M660" s="403"/>
      <c r="N660" s="403"/>
      <c r="O660" s="402"/>
      <c r="P660" s="404" t="s">
        <v>2352</v>
      </c>
      <c r="Q660" s="405"/>
      <c r="R660" s="406">
        <v>6.83</v>
      </c>
      <c r="S660" s="407"/>
      <c r="T660" s="408"/>
      <c r="U660" s="406">
        <v>3.17</v>
      </c>
      <c r="V660" s="407"/>
      <c r="W660" s="408"/>
      <c r="X660" s="178">
        <v>10</v>
      </c>
      <c r="Y660" s="175" t="str">
        <f t="shared" si="10"/>
        <v>071293</v>
      </c>
    </row>
    <row r="661" spans="1:25" ht="9.6" customHeight="1" x14ac:dyDescent="0.2">
      <c r="A661" s="401" t="s">
        <v>2795</v>
      </c>
      <c r="B661" s="402"/>
      <c r="C661" s="401" t="s">
        <v>777</v>
      </c>
      <c r="D661" s="403"/>
      <c r="E661" s="403"/>
      <c r="F661" s="403"/>
      <c r="G661" s="403"/>
      <c r="H661" s="403"/>
      <c r="I661" s="403"/>
      <c r="J661" s="403"/>
      <c r="K661" s="403"/>
      <c r="L661" s="403"/>
      <c r="M661" s="403"/>
      <c r="N661" s="403"/>
      <c r="O661" s="402"/>
      <c r="P661" s="404" t="s">
        <v>2352</v>
      </c>
      <c r="Q661" s="405"/>
      <c r="R661" s="427">
        <v>11.73</v>
      </c>
      <c r="S661" s="428"/>
      <c r="T661" s="429"/>
      <c r="U661" s="406">
        <v>3.4</v>
      </c>
      <c r="V661" s="407"/>
      <c r="W661" s="408"/>
      <c r="X661" s="178">
        <v>15.13</v>
      </c>
      <c r="Y661" s="175" t="str">
        <f t="shared" si="10"/>
        <v>071294</v>
      </c>
    </row>
    <row r="662" spans="1:25" ht="9.6" customHeight="1" x14ac:dyDescent="0.2">
      <c r="A662" s="401" t="s">
        <v>2796</v>
      </c>
      <c r="B662" s="402"/>
      <c r="C662" s="401" t="s">
        <v>778</v>
      </c>
      <c r="D662" s="403"/>
      <c r="E662" s="403"/>
      <c r="F662" s="403"/>
      <c r="G662" s="403"/>
      <c r="H662" s="403"/>
      <c r="I662" s="403"/>
      <c r="J662" s="403"/>
      <c r="K662" s="403"/>
      <c r="L662" s="403"/>
      <c r="M662" s="403"/>
      <c r="N662" s="403"/>
      <c r="O662" s="402"/>
      <c r="P662" s="404" t="s">
        <v>2001</v>
      </c>
      <c r="Q662" s="405"/>
      <c r="R662" s="406">
        <v>9.82</v>
      </c>
      <c r="S662" s="407"/>
      <c r="T662" s="408"/>
      <c r="U662" s="406">
        <v>2.4300000000000002</v>
      </c>
      <c r="V662" s="407"/>
      <c r="W662" s="408"/>
      <c r="X662" s="178">
        <v>12.25</v>
      </c>
      <c r="Y662" s="175" t="str">
        <f t="shared" si="10"/>
        <v>071320</v>
      </c>
    </row>
    <row r="663" spans="1:25" ht="9.6" customHeight="1" x14ac:dyDescent="0.2">
      <c r="A663" s="401" t="s">
        <v>2797</v>
      </c>
      <c r="B663" s="402"/>
      <c r="C663" s="401" t="s">
        <v>779</v>
      </c>
      <c r="D663" s="403"/>
      <c r="E663" s="403"/>
      <c r="F663" s="403"/>
      <c r="G663" s="403"/>
      <c r="H663" s="403"/>
      <c r="I663" s="403"/>
      <c r="J663" s="403"/>
      <c r="K663" s="403"/>
      <c r="L663" s="403"/>
      <c r="M663" s="403"/>
      <c r="N663" s="403"/>
      <c r="O663" s="402"/>
      <c r="P663" s="404" t="s">
        <v>2001</v>
      </c>
      <c r="Q663" s="405"/>
      <c r="R663" s="427">
        <v>32.869999999999997</v>
      </c>
      <c r="S663" s="428"/>
      <c r="T663" s="429"/>
      <c r="U663" s="406">
        <v>9.76</v>
      </c>
      <c r="V663" s="407"/>
      <c r="W663" s="408"/>
      <c r="X663" s="178">
        <v>42.63</v>
      </c>
      <c r="Y663" s="175" t="str">
        <f t="shared" si="10"/>
        <v>071321</v>
      </c>
    </row>
    <row r="664" spans="1:25" ht="9.6" customHeight="1" x14ac:dyDescent="0.2">
      <c r="A664" s="401" t="s">
        <v>2798</v>
      </c>
      <c r="B664" s="402"/>
      <c r="C664" s="401" t="s">
        <v>780</v>
      </c>
      <c r="D664" s="403"/>
      <c r="E664" s="403"/>
      <c r="F664" s="403"/>
      <c r="G664" s="403"/>
      <c r="H664" s="403"/>
      <c r="I664" s="403"/>
      <c r="J664" s="403"/>
      <c r="K664" s="403"/>
      <c r="L664" s="403"/>
      <c r="M664" s="403"/>
      <c r="N664" s="403"/>
      <c r="O664" s="402"/>
      <c r="P664" s="404" t="s">
        <v>2001</v>
      </c>
      <c r="Q664" s="405"/>
      <c r="R664" s="406">
        <v>3.77</v>
      </c>
      <c r="S664" s="407"/>
      <c r="T664" s="408"/>
      <c r="U664" s="406">
        <v>4.88</v>
      </c>
      <c r="V664" s="407"/>
      <c r="W664" s="408"/>
      <c r="X664" s="177">
        <v>8.65</v>
      </c>
      <c r="Y664" s="175" t="str">
        <f t="shared" si="10"/>
        <v>071329</v>
      </c>
    </row>
    <row r="665" spans="1:25" ht="9.6" customHeight="1" x14ac:dyDescent="0.2">
      <c r="A665" s="401" t="s">
        <v>2799</v>
      </c>
      <c r="B665" s="402"/>
      <c r="C665" s="401" t="s">
        <v>781</v>
      </c>
      <c r="D665" s="403"/>
      <c r="E665" s="403"/>
      <c r="F665" s="403"/>
      <c r="G665" s="403"/>
      <c r="H665" s="403"/>
      <c r="I665" s="403"/>
      <c r="J665" s="403"/>
      <c r="K665" s="403"/>
      <c r="L665" s="403"/>
      <c r="M665" s="403"/>
      <c r="N665" s="403"/>
      <c r="O665" s="402"/>
      <c r="P665" s="404" t="s">
        <v>2001</v>
      </c>
      <c r="Q665" s="405"/>
      <c r="R665" s="406">
        <v>7.04</v>
      </c>
      <c r="S665" s="407"/>
      <c r="T665" s="408"/>
      <c r="U665" s="406">
        <v>9.76</v>
      </c>
      <c r="V665" s="407"/>
      <c r="W665" s="408"/>
      <c r="X665" s="178">
        <v>16.8</v>
      </c>
      <c r="Y665" s="175" t="str">
        <f t="shared" si="10"/>
        <v>071330</v>
      </c>
    </row>
    <row r="666" spans="1:25" ht="9.6" customHeight="1" x14ac:dyDescent="0.2">
      <c r="A666" s="401" t="s">
        <v>2800</v>
      </c>
      <c r="B666" s="402"/>
      <c r="C666" s="401" t="s">
        <v>782</v>
      </c>
      <c r="D666" s="403"/>
      <c r="E666" s="403"/>
      <c r="F666" s="403"/>
      <c r="G666" s="403"/>
      <c r="H666" s="403"/>
      <c r="I666" s="403"/>
      <c r="J666" s="403"/>
      <c r="K666" s="403"/>
      <c r="L666" s="403"/>
      <c r="M666" s="403"/>
      <c r="N666" s="403"/>
      <c r="O666" s="402"/>
      <c r="P666" s="404" t="s">
        <v>2001</v>
      </c>
      <c r="Q666" s="405"/>
      <c r="R666" s="427">
        <v>10</v>
      </c>
      <c r="S666" s="428"/>
      <c r="T666" s="429"/>
      <c r="U666" s="427">
        <v>19.53</v>
      </c>
      <c r="V666" s="428"/>
      <c r="W666" s="429"/>
      <c r="X666" s="178">
        <v>29.53</v>
      </c>
      <c r="Y666" s="175" t="str">
        <f t="shared" si="10"/>
        <v>071331</v>
      </c>
    </row>
    <row r="667" spans="1:25" ht="9.6" customHeight="1" x14ac:dyDescent="0.2">
      <c r="A667" s="401" t="s">
        <v>2801</v>
      </c>
      <c r="B667" s="402"/>
      <c r="C667" s="401" t="s">
        <v>783</v>
      </c>
      <c r="D667" s="403"/>
      <c r="E667" s="403"/>
      <c r="F667" s="403"/>
      <c r="G667" s="403"/>
      <c r="H667" s="403"/>
      <c r="I667" s="403"/>
      <c r="J667" s="403"/>
      <c r="K667" s="403"/>
      <c r="L667" s="403"/>
      <c r="M667" s="403"/>
      <c r="N667" s="403"/>
      <c r="O667" s="402"/>
      <c r="P667" s="404" t="s">
        <v>2081</v>
      </c>
      <c r="Q667" s="405"/>
      <c r="R667" s="427">
        <v>40.51</v>
      </c>
      <c r="S667" s="428"/>
      <c r="T667" s="429"/>
      <c r="U667" s="427">
        <v>19.53</v>
      </c>
      <c r="V667" s="428"/>
      <c r="W667" s="429"/>
      <c r="X667" s="178">
        <v>60.04</v>
      </c>
      <c r="Y667" s="175" t="str">
        <f t="shared" si="10"/>
        <v>071365</v>
      </c>
    </row>
    <row r="668" spans="1:25" ht="9.6" customHeight="1" x14ac:dyDescent="0.2">
      <c r="A668" s="401" t="s">
        <v>2802</v>
      </c>
      <c r="B668" s="402"/>
      <c r="C668" s="401" t="s">
        <v>784</v>
      </c>
      <c r="D668" s="403"/>
      <c r="E668" s="403"/>
      <c r="F668" s="403"/>
      <c r="G668" s="403"/>
      <c r="H668" s="403"/>
      <c r="I668" s="403"/>
      <c r="J668" s="403"/>
      <c r="K668" s="403"/>
      <c r="L668" s="403"/>
      <c r="M668" s="403"/>
      <c r="N668" s="403"/>
      <c r="O668" s="402"/>
      <c r="P668" s="404" t="s">
        <v>2001</v>
      </c>
      <c r="Q668" s="405"/>
      <c r="R668" s="406">
        <v>1.1100000000000001</v>
      </c>
      <c r="S668" s="407"/>
      <c r="T668" s="408"/>
      <c r="U668" s="406">
        <v>7.81</v>
      </c>
      <c r="V668" s="407"/>
      <c r="W668" s="408"/>
      <c r="X668" s="177">
        <v>8.92</v>
      </c>
      <c r="Y668" s="175" t="str">
        <f t="shared" si="10"/>
        <v>071371</v>
      </c>
    </row>
    <row r="669" spans="1:25" ht="9.6" customHeight="1" x14ac:dyDescent="0.2">
      <c r="A669" s="401" t="s">
        <v>2803</v>
      </c>
      <c r="B669" s="402"/>
      <c r="C669" s="401" t="s">
        <v>2804</v>
      </c>
      <c r="D669" s="403"/>
      <c r="E669" s="403"/>
      <c r="F669" s="403"/>
      <c r="G669" s="403"/>
      <c r="H669" s="403"/>
      <c r="I669" s="403"/>
      <c r="J669" s="403"/>
      <c r="K669" s="403"/>
      <c r="L669" s="403"/>
      <c r="M669" s="403"/>
      <c r="N669" s="403"/>
      <c r="O669" s="402"/>
      <c r="P669" s="404" t="s">
        <v>2001</v>
      </c>
      <c r="Q669" s="405"/>
      <c r="R669" s="430">
        <v>157.75</v>
      </c>
      <c r="S669" s="431"/>
      <c r="T669" s="432"/>
      <c r="U669" s="427">
        <v>14.64</v>
      </c>
      <c r="V669" s="428"/>
      <c r="W669" s="429"/>
      <c r="X669" s="179">
        <v>172.39</v>
      </c>
      <c r="Y669" s="175" t="str">
        <f t="shared" si="10"/>
        <v>071380</v>
      </c>
    </row>
    <row r="670" spans="1:25" ht="9.6" customHeight="1" x14ac:dyDescent="0.2">
      <c r="A670" s="401" t="s">
        <v>2805</v>
      </c>
      <c r="B670" s="402"/>
      <c r="C670" s="401" t="s">
        <v>2806</v>
      </c>
      <c r="D670" s="403"/>
      <c r="E670" s="403"/>
      <c r="F670" s="403"/>
      <c r="G670" s="403"/>
      <c r="H670" s="403"/>
      <c r="I670" s="403"/>
      <c r="J670" s="403"/>
      <c r="K670" s="403"/>
      <c r="L670" s="403"/>
      <c r="M670" s="403"/>
      <c r="N670" s="403"/>
      <c r="O670" s="402"/>
      <c r="P670" s="404" t="s">
        <v>2001</v>
      </c>
      <c r="Q670" s="405"/>
      <c r="R670" s="430">
        <v>158.11000000000001</v>
      </c>
      <c r="S670" s="431"/>
      <c r="T670" s="432"/>
      <c r="U670" s="427">
        <v>19.53</v>
      </c>
      <c r="V670" s="428"/>
      <c r="W670" s="429"/>
      <c r="X670" s="179">
        <v>177.64</v>
      </c>
      <c r="Y670" s="175" t="str">
        <f t="shared" si="10"/>
        <v>071381</v>
      </c>
    </row>
    <row r="671" spans="1:25" ht="9.6" customHeight="1" x14ac:dyDescent="0.2">
      <c r="A671" s="401" t="s">
        <v>2807</v>
      </c>
      <c r="B671" s="402"/>
      <c r="C671" s="401" t="s">
        <v>2808</v>
      </c>
      <c r="D671" s="403"/>
      <c r="E671" s="403"/>
      <c r="F671" s="403"/>
      <c r="G671" s="403"/>
      <c r="H671" s="403"/>
      <c r="I671" s="403"/>
      <c r="J671" s="403"/>
      <c r="K671" s="403"/>
      <c r="L671" s="403"/>
      <c r="M671" s="403"/>
      <c r="N671" s="403"/>
      <c r="O671" s="402"/>
      <c r="P671" s="404" t="s">
        <v>2001</v>
      </c>
      <c r="Q671" s="405"/>
      <c r="R671" s="427">
        <v>79.17</v>
      </c>
      <c r="S671" s="428"/>
      <c r="T671" s="429"/>
      <c r="U671" s="427">
        <v>19.53</v>
      </c>
      <c r="V671" s="428"/>
      <c r="W671" s="429"/>
      <c r="X671" s="178">
        <v>98.7</v>
      </c>
      <c r="Y671" s="175" t="str">
        <f t="shared" si="10"/>
        <v>071390</v>
      </c>
    </row>
    <row r="672" spans="1:25" ht="9.6" customHeight="1" x14ac:dyDescent="0.2">
      <c r="A672" s="401" t="s">
        <v>2809</v>
      </c>
      <c r="B672" s="402"/>
      <c r="C672" s="401" t="s">
        <v>785</v>
      </c>
      <c r="D672" s="403"/>
      <c r="E672" s="403"/>
      <c r="F672" s="403"/>
      <c r="G672" s="403"/>
      <c r="H672" s="403"/>
      <c r="I672" s="403"/>
      <c r="J672" s="403"/>
      <c r="K672" s="403"/>
      <c r="L672" s="403"/>
      <c r="M672" s="403"/>
      <c r="N672" s="403"/>
      <c r="O672" s="402"/>
      <c r="P672" s="404" t="s">
        <v>2001</v>
      </c>
      <c r="Q672" s="405"/>
      <c r="R672" s="427">
        <v>81.41</v>
      </c>
      <c r="S672" s="428"/>
      <c r="T672" s="429"/>
      <c r="U672" s="427">
        <v>24.41</v>
      </c>
      <c r="V672" s="428"/>
      <c r="W672" s="429"/>
      <c r="X672" s="179">
        <v>105.82</v>
      </c>
      <c r="Y672" s="175" t="str">
        <f t="shared" si="10"/>
        <v>071391</v>
      </c>
    </row>
    <row r="673" spans="1:25" ht="9.6" customHeight="1" x14ac:dyDescent="0.2">
      <c r="A673" s="401" t="s">
        <v>2810</v>
      </c>
      <c r="B673" s="402"/>
      <c r="C673" s="401" t="s">
        <v>786</v>
      </c>
      <c r="D673" s="403"/>
      <c r="E673" s="403"/>
      <c r="F673" s="403"/>
      <c r="G673" s="403"/>
      <c r="H673" s="403"/>
      <c r="I673" s="403"/>
      <c r="J673" s="403"/>
      <c r="K673" s="403"/>
      <c r="L673" s="403"/>
      <c r="M673" s="403"/>
      <c r="N673" s="403"/>
      <c r="O673" s="402"/>
      <c r="P673" s="404" t="s">
        <v>2001</v>
      </c>
      <c r="Q673" s="405"/>
      <c r="R673" s="427">
        <v>39.630000000000003</v>
      </c>
      <c r="S673" s="428"/>
      <c r="T673" s="429"/>
      <c r="U673" s="427">
        <v>19.53</v>
      </c>
      <c r="V673" s="428"/>
      <c r="W673" s="429"/>
      <c r="X673" s="178">
        <v>59.16</v>
      </c>
      <c r="Y673" s="175" t="str">
        <f t="shared" si="10"/>
        <v>071400</v>
      </c>
    </row>
    <row r="674" spans="1:25" ht="9.6" customHeight="1" x14ac:dyDescent="0.2">
      <c r="A674" s="401" t="s">
        <v>2811</v>
      </c>
      <c r="B674" s="402"/>
      <c r="C674" s="401" t="s">
        <v>787</v>
      </c>
      <c r="D674" s="403"/>
      <c r="E674" s="403"/>
      <c r="F674" s="403"/>
      <c r="G674" s="403"/>
      <c r="H674" s="403"/>
      <c r="I674" s="403"/>
      <c r="J674" s="403"/>
      <c r="K674" s="403"/>
      <c r="L674" s="403"/>
      <c r="M674" s="403"/>
      <c r="N674" s="403"/>
      <c r="O674" s="402"/>
      <c r="P674" s="404" t="s">
        <v>2001</v>
      </c>
      <c r="Q674" s="405"/>
      <c r="R674" s="427">
        <v>40.75</v>
      </c>
      <c r="S674" s="428"/>
      <c r="T674" s="429"/>
      <c r="U674" s="427">
        <v>18.05</v>
      </c>
      <c r="V674" s="428"/>
      <c r="W674" s="429"/>
      <c r="X674" s="178">
        <v>58.8</v>
      </c>
      <c r="Y674" s="175" t="str">
        <f t="shared" si="10"/>
        <v>071410</v>
      </c>
    </row>
    <row r="675" spans="1:25" ht="9.6" customHeight="1" x14ac:dyDescent="0.2">
      <c r="A675" s="401" t="s">
        <v>2812</v>
      </c>
      <c r="B675" s="402"/>
      <c r="C675" s="401" t="s">
        <v>788</v>
      </c>
      <c r="D675" s="403"/>
      <c r="E675" s="403"/>
      <c r="F675" s="403"/>
      <c r="G675" s="403"/>
      <c r="H675" s="403"/>
      <c r="I675" s="403"/>
      <c r="J675" s="403"/>
      <c r="K675" s="403"/>
      <c r="L675" s="403"/>
      <c r="M675" s="403"/>
      <c r="N675" s="403"/>
      <c r="O675" s="402"/>
      <c r="P675" s="404" t="s">
        <v>2001</v>
      </c>
      <c r="Q675" s="405"/>
      <c r="R675" s="406">
        <v>9.5</v>
      </c>
      <c r="S675" s="407"/>
      <c r="T675" s="408"/>
      <c r="U675" s="427">
        <v>10.24</v>
      </c>
      <c r="V675" s="428"/>
      <c r="W675" s="429"/>
      <c r="X675" s="178">
        <v>19.739999999999998</v>
      </c>
      <c r="Y675" s="175" t="str">
        <f t="shared" si="10"/>
        <v>071411</v>
      </c>
    </row>
    <row r="676" spans="1:25" ht="9.6" customHeight="1" x14ac:dyDescent="0.2">
      <c r="A676" s="401" t="s">
        <v>2813</v>
      </c>
      <c r="B676" s="402"/>
      <c r="C676" s="401" t="s">
        <v>789</v>
      </c>
      <c r="D676" s="403"/>
      <c r="E676" s="403"/>
      <c r="F676" s="403"/>
      <c r="G676" s="403"/>
      <c r="H676" s="403"/>
      <c r="I676" s="403"/>
      <c r="J676" s="403"/>
      <c r="K676" s="403"/>
      <c r="L676" s="403"/>
      <c r="M676" s="403"/>
      <c r="N676" s="403"/>
      <c r="O676" s="402"/>
      <c r="P676" s="404" t="s">
        <v>2001</v>
      </c>
      <c r="Q676" s="405"/>
      <c r="R676" s="427">
        <v>20.010000000000002</v>
      </c>
      <c r="S676" s="428"/>
      <c r="T676" s="429"/>
      <c r="U676" s="427">
        <v>18.05</v>
      </c>
      <c r="V676" s="428"/>
      <c r="W676" s="429"/>
      <c r="X676" s="178">
        <v>38.06</v>
      </c>
      <c r="Y676" s="175" t="str">
        <f t="shared" si="10"/>
        <v>071412</v>
      </c>
    </row>
    <row r="677" spans="1:25" ht="9.6" customHeight="1" x14ac:dyDescent="0.2">
      <c r="A677" s="401" t="s">
        <v>2814</v>
      </c>
      <c r="B677" s="402"/>
      <c r="C677" s="401" t="s">
        <v>790</v>
      </c>
      <c r="D677" s="403"/>
      <c r="E677" s="403"/>
      <c r="F677" s="403"/>
      <c r="G677" s="403"/>
      <c r="H677" s="403"/>
      <c r="I677" s="403"/>
      <c r="J677" s="403"/>
      <c r="K677" s="403"/>
      <c r="L677" s="403"/>
      <c r="M677" s="403"/>
      <c r="N677" s="403"/>
      <c r="O677" s="402"/>
      <c r="P677" s="404" t="s">
        <v>2001</v>
      </c>
      <c r="Q677" s="405"/>
      <c r="R677" s="427">
        <v>23.36</v>
      </c>
      <c r="S677" s="428"/>
      <c r="T677" s="429"/>
      <c r="U677" s="427">
        <v>25.87</v>
      </c>
      <c r="V677" s="428"/>
      <c r="W677" s="429"/>
      <c r="X677" s="178">
        <v>49.23</v>
      </c>
      <c r="Y677" s="175" t="str">
        <f t="shared" si="10"/>
        <v>071430</v>
      </c>
    </row>
    <row r="678" spans="1:25" ht="9.6" customHeight="1" x14ac:dyDescent="0.2">
      <c r="A678" s="401" t="s">
        <v>2815</v>
      </c>
      <c r="B678" s="402"/>
      <c r="C678" s="401" t="s">
        <v>791</v>
      </c>
      <c r="D678" s="403"/>
      <c r="E678" s="403"/>
      <c r="F678" s="403"/>
      <c r="G678" s="403"/>
      <c r="H678" s="403"/>
      <c r="I678" s="403"/>
      <c r="J678" s="403"/>
      <c r="K678" s="403"/>
      <c r="L678" s="403"/>
      <c r="M678" s="403"/>
      <c r="N678" s="403"/>
      <c r="O678" s="402"/>
      <c r="P678" s="404" t="s">
        <v>2001</v>
      </c>
      <c r="Q678" s="405"/>
      <c r="R678" s="427">
        <v>11.45</v>
      </c>
      <c r="S678" s="428"/>
      <c r="T678" s="429"/>
      <c r="U678" s="427">
        <v>14.15</v>
      </c>
      <c r="V678" s="428"/>
      <c r="W678" s="429"/>
      <c r="X678" s="178">
        <v>25.6</v>
      </c>
      <c r="Y678" s="175" t="str">
        <f t="shared" si="10"/>
        <v>071431</v>
      </c>
    </row>
    <row r="679" spans="1:25" ht="9.6" customHeight="1" x14ac:dyDescent="0.2">
      <c r="A679" s="401" t="s">
        <v>2816</v>
      </c>
      <c r="B679" s="402"/>
      <c r="C679" s="401" t="s">
        <v>792</v>
      </c>
      <c r="D679" s="403"/>
      <c r="E679" s="403"/>
      <c r="F679" s="403"/>
      <c r="G679" s="403"/>
      <c r="H679" s="403"/>
      <c r="I679" s="403"/>
      <c r="J679" s="403"/>
      <c r="K679" s="403"/>
      <c r="L679" s="403"/>
      <c r="M679" s="403"/>
      <c r="N679" s="403"/>
      <c r="O679" s="402"/>
      <c r="P679" s="404" t="s">
        <v>2001</v>
      </c>
      <c r="Q679" s="405"/>
      <c r="R679" s="427">
        <v>15.57</v>
      </c>
      <c r="S679" s="428"/>
      <c r="T679" s="429"/>
      <c r="U679" s="427">
        <v>25.87</v>
      </c>
      <c r="V679" s="428"/>
      <c r="W679" s="429"/>
      <c r="X679" s="178">
        <v>41.44</v>
      </c>
      <c r="Y679" s="175" t="str">
        <f t="shared" si="10"/>
        <v>071432</v>
      </c>
    </row>
    <row r="680" spans="1:25" ht="9.6" customHeight="1" x14ac:dyDescent="0.2">
      <c r="A680" s="401" t="s">
        <v>2817</v>
      </c>
      <c r="B680" s="402"/>
      <c r="C680" s="401" t="s">
        <v>793</v>
      </c>
      <c r="D680" s="403"/>
      <c r="E680" s="403"/>
      <c r="F680" s="403"/>
      <c r="G680" s="403"/>
      <c r="H680" s="403"/>
      <c r="I680" s="403"/>
      <c r="J680" s="403"/>
      <c r="K680" s="403"/>
      <c r="L680" s="403"/>
      <c r="M680" s="403"/>
      <c r="N680" s="403"/>
      <c r="O680" s="402"/>
      <c r="P680" s="404" t="s">
        <v>2001</v>
      </c>
      <c r="Q680" s="405"/>
      <c r="R680" s="406">
        <v>8.89</v>
      </c>
      <c r="S680" s="407"/>
      <c r="T680" s="408"/>
      <c r="U680" s="427">
        <v>10.24</v>
      </c>
      <c r="V680" s="428"/>
      <c r="W680" s="429"/>
      <c r="X680" s="178">
        <v>19.13</v>
      </c>
      <c r="Y680" s="175" t="str">
        <f t="shared" si="10"/>
        <v>071440</v>
      </c>
    </row>
    <row r="681" spans="1:25" ht="9.6" customHeight="1" x14ac:dyDescent="0.2">
      <c r="A681" s="401" t="s">
        <v>2818</v>
      </c>
      <c r="B681" s="402"/>
      <c r="C681" s="401" t="s">
        <v>794</v>
      </c>
      <c r="D681" s="403"/>
      <c r="E681" s="403"/>
      <c r="F681" s="403"/>
      <c r="G681" s="403"/>
      <c r="H681" s="403"/>
      <c r="I681" s="403"/>
      <c r="J681" s="403"/>
      <c r="K681" s="403"/>
      <c r="L681" s="403"/>
      <c r="M681" s="403"/>
      <c r="N681" s="403"/>
      <c r="O681" s="402"/>
      <c r="P681" s="404" t="s">
        <v>2001</v>
      </c>
      <c r="Q681" s="405"/>
      <c r="R681" s="427">
        <v>14.03</v>
      </c>
      <c r="S681" s="428"/>
      <c r="T681" s="429"/>
      <c r="U681" s="427">
        <v>18.05</v>
      </c>
      <c r="V681" s="428"/>
      <c r="W681" s="429"/>
      <c r="X681" s="178">
        <v>32.08</v>
      </c>
      <c r="Y681" s="175" t="str">
        <f t="shared" si="10"/>
        <v>071441</v>
      </c>
    </row>
    <row r="682" spans="1:25" ht="9.6" customHeight="1" x14ac:dyDescent="0.2">
      <c r="A682" s="401" t="s">
        <v>2819</v>
      </c>
      <c r="B682" s="402"/>
      <c r="C682" s="401" t="s">
        <v>795</v>
      </c>
      <c r="D682" s="403"/>
      <c r="E682" s="403"/>
      <c r="F682" s="403"/>
      <c r="G682" s="403"/>
      <c r="H682" s="403"/>
      <c r="I682" s="403"/>
      <c r="J682" s="403"/>
      <c r="K682" s="403"/>
      <c r="L682" s="403"/>
      <c r="M682" s="403"/>
      <c r="N682" s="403"/>
      <c r="O682" s="402"/>
      <c r="P682" s="404" t="s">
        <v>2001</v>
      </c>
      <c r="Q682" s="405"/>
      <c r="R682" s="427">
        <v>21.11</v>
      </c>
      <c r="S682" s="428"/>
      <c r="T682" s="429"/>
      <c r="U682" s="427">
        <v>25.87</v>
      </c>
      <c r="V682" s="428"/>
      <c r="W682" s="429"/>
      <c r="X682" s="178">
        <v>46.98</v>
      </c>
      <c r="Y682" s="175" t="str">
        <f t="shared" si="10"/>
        <v>071442</v>
      </c>
    </row>
    <row r="683" spans="1:25" ht="19.350000000000001" customHeight="1" x14ac:dyDescent="0.2">
      <c r="A683" s="401" t="s">
        <v>2820</v>
      </c>
      <c r="B683" s="402"/>
      <c r="C683" s="401" t="s">
        <v>2821</v>
      </c>
      <c r="D683" s="403"/>
      <c r="E683" s="403"/>
      <c r="F683" s="403"/>
      <c r="G683" s="403"/>
      <c r="H683" s="403"/>
      <c r="I683" s="403"/>
      <c r="J683" s="403"/>
      <c r="K683" s="403"/>
      <c r="L683" s="403"/>
      <c r="M683" s="403"/>
      <c r="N683" s="403"/>
      <c r="O683" s="402"/>
      <c r="P683" s="404" t="s">
        <v>2001</v>
      </c>
      <c r="Q683" s="405"/>
      <c r="R683" s="427">
        <v>14.19</v>
      </c>
      <c r="S683" s="428"/>
      <c r="T683" s="429"/>
      <c r="U683" s="427">
        <v>18.05</v>
      </c>
      <c r="V683" s="428"/>
      <c r="W683" s="429"/>
      <c r="X683" s="178">
        <v>32.24</v>
      </c>
      <c r="Y683" s="175" t="str">
        <f t="shared" si="10"/>
        <v>071443</v>
      </c>
    </row>
    <row r="684" spans="1:25" ht="9.6" customHeight="1" x14ac:dyDescent="0.2">
      <c r="A684" s="401" t="s">
        <v>2822</v>
      </c>
      <c r="B684" s="402"/>
      <c r="C684" s="401" t="s">
        <v>797</v>
      </c>
      <c r="D684" s="403"/>
      <c r="E684" s="403"/>
      <c r="F684" s="403"/>
      <c r="G684" s="403"/>
      <c r="H684" s="403"/>
      <c r="I684" s="403"/>
      <c r="J684" s="403"/>
      <c r="K684" s="403"/>
      <c r="L684" s="403"/>
      <c r="M684" s="403"/>
      <c r="N684" s="403"/>
      <c r="O684" s="402"/>
      <c r="P684" s="404" t="s">
        <v>2001</v>
      </c>
      <c r="Q684" s="405"/>
      <c r="R684" s="427">
        <v>97.03</v>
      </c>
      <c r="S684" s="428"/>
      <c r="T684" s="429"/>
      <c r="U684" s="427">
        <v>29.29</v>
      </c>
      <c r="V684" s="428"/>
      <c r="W684" s="429"/>
      <c r="X684" s="179">
        <v>126.32</v>
      </c>
      <c r="Y684" s="175" t="str">
        <f t="shared" si="10"/>
        <v>071450</v>
      </c>
    </row>
    <row r="685" spans="1:25" ht="9.6" customHeight="1" x14ac:dyDescent="0.2">
      <c r="A685" s="401" t="s">
        <v>2823</v>
      </c>
      <c r="B685" s="402"/>
      <c r="C685" s="401" t="s">
        <v>799</v>
      </c>
      <c r="D685" s="403"/>
      <c r="E685" s="403"/>
      <c r="F685" s="403"/>
      <c r="G685" s="403"/>
      <c r="H685" s="403"/>
      <c r="I685" s="403"/>
      <c r="J685" s="403"/>
      <c r="K685" s="403"/>
      <c r="L685" s="403"/>
      <c r="M685" s="403"/>
      <c r="N685" s="403"/>
      <c r="O685" s="402"/>
      <c r="P685" s="404" t="s">
        <v>2001</v>
      </c>
      <c r="Q685" s="405"/>
      <c r="R685" s="430">
        <v>111.82</v>
      </c>
      <c r="S685" s="431"/>
      <c r="T685" s="432"/>
      <c r="U685" s="427">
        <v>29.29</v>
      </c>
      <c r="V685" s="428"/>
      <c r="W685" s="429"/>
      <c r="X685" s="179">
        <v>141.11000000000001</v>
      </c>
      <c r="Y685" s="175" t="str">
        <f t="shared" si="10"/>
        <v>071451</v>
      </c>
    </row>
    <row r="686" spans="1:25" ht="9.6" customHeight="1" x14ac:dyDescent="0.2">
      <c r="A686" s="401" t="s">
        <v>2824</v>
      </c>
      <c r="B686" s="402"/>
      <c r="C686" s="401" t="s">
        <v>800</v>
      </c>
      <c r="D686" s="403"/>
      <c r="E686" s="403"/>
      <c r="F686" s="403"/>
      <c r="G686" s="403"/>
      <c r="H686" s="403"/>
      <c r="I686" s="403"/>
      <c r="J686" s="403"/>
      <c r="K686" s="403"/>
      <c r="L686" s="403"/>
      <c r="M686" s="403"/>
      <c r="N686" s="403"/>
      <c r="O686" s="402"/>
      <c r="P686" s="404" t="s">
        <v>2001</v>
      </c>
      <c r="Q686" s="405"/>
      <c r="R686" s="430">
        <v>153.16999999999999</v>
      </c>
      <c r="S686" s="431"/>
      <c r="T686" s="432"/>
      <c r="U686" s="427">
        <v>29.29</v>
      </c>
      <c r="V686" s="428"/>
      <c r="W686" s="429"/>
      <c r="X686" s="179">
        <v>182.46</v>
      </c>
      <c r="Y686" s="175" t="str">
        <f t="shared" si="10"/>
        <v>071452</v>
      </c>
    </row>
    <row r="687" spans="1:25" ht="9.6" customHeight="1" x14ac:dyDescent="0.2">
      <c r="A687" s="401" t="s">
        <v>2825</v>
      </c>
      <c r="B687" s="402"/>
      <c r="C687" s="401" t="s">
        <v>801</v>
      </c>
      <c r="D687" s="403"/>
      <c r="E687" s="403"/>
      <c r="F687" s="403"/>
      <c r="G687" s="403"/>
      <c r="H687" s="403"/>
      <c r="I687" s="403"/>
      <c r="J687" s="403"/>
      <c r="K687" s="403"/>
      <c r="L687" s="403"/>
      <c r="M687" s="403"/>
      <c r="N687" s="403"/>
      <c r="O687" s="402"/>
      <c r="P687" s="404" t="s">
        <v>2001</v>
      </c>
      <c r="Q687" s="405"/>
      <c r="R687" s="430">
        <v>146.09</v>
      </c>
      <c r="S687" s="431"/>
      <c r="T687" s="432"/>
      <c r="U687" s="427">
        <v>48.83</v>
      </c>
      <c r="V687" s="428"/>
      <c r="W687" s="429"/>
      <c r="X687" s="179">
        <v>194.92</v>
      </c>
      <c r="Y687" s="175" t="str">
        <f t="shared" si="10"/>
        <v>071455</v>
      </c>
    </row>
    <row r="688" spans="1:25" ht="9.6" customHeight="1" x14ac:dyDescent="0.2">
      <c r="A688" s="401" t="s">
        <v>2826</v>
      </c>
      <c r="B688" s="402"/>
      <c r="C688" s="401" t="s">
        <v>802</v>
      </c>
      <c r="D688" s="403"/>
      <c r="E688" s="403"/>
      <c r="F688" s="403"/>
      <c r="G688" s="403"/>
      <c r="H688" s="403"/>
      <c r="I688" s="403"/>
      <c r="J688" s="403"/>
      <c r="K688" s="403"/>
      <c r="L688" s="403"/>
      <c r="M688" s="403"/>
      <c r="N688" s="403"/>
      <c r="O688" s="402"/>
      <c r="P688" s="404" t="s">
        <v>2001</v>
      </c>
      <c r="Q688" s="405"/>
      <c r="R688" s="430">
        <v>169.02</v>
      </c>
      <c r="S688" s="431"/>
      <c r="T688" s="432"/>
      <c r="U688" s="427">
        <v>48.83</v>
      </c>
      <c r="V688" s="428"/>
      <c r="W688" s="429"/>
      <c r="X688" s="179">
        <v>217.85</v>
      </c>
      <c r="Y688" s="175" t="str">
        <f t="shared" si="10"/>
        <v>071456</v>
      </c>
    </row>
    <row r="689" spans="1:25" ht="9.6" customHeight="1" x14ac:dyDescent="0.2">
      <c r="A689" s="401" t="s">
        <v>2827</v>
      </c>
      <c r="B689" s="402"/>
      <c r="C689" s="401" t="s">
        <v>803</v>
      </c>
      <c r="D689" s="403"/>
      <c r="E689" s="403"/>
      <c r="F689" s="403"/>
      <c r="G689" s="403"/>
      <c r="H689" s="403"/>
      <c r="I689" s="403"/>
      <c r="J689" s="403"/>
      <c r="K689" s="403"/>
      <c r="L689" s="403"/>
      <c r="M689" s="403"/>
      <c r="N689" s="403"/>
      <c r="O689" s="402"/>
      <c r="P689" s="404" t="s">
        <v>2001</v>
      </c>
      <c r="Q689" s="405"/>
      <c r="R689" s="430">
        <v>172.18</v>
      </c>
      <c r="S689" s="431"/>
      <c r="T689" s="432"/>
      <c r="U689" s="427">
        <v>48.83</v>
      </c>
      <c r="V689" s="428"/>
      <c r="W689" s="429"/>
      <c r="X689" s="179">
        <v>221.01</v>
      </c>
      <c r="Y689" s="175" t="str">
        <f t="shared" si="10"/>
        <v>071457</v>
      </c>
    </row>
    <row r="690" spans="1:25" ht="9.6" customHeight="1" x14ac:dyDescent="0.2">
      <c r="A690" s="401" t="s">
        <v>2828</v>
      </c>
      <c r="B690" s="402"/>
      <c r="C690" s="401" t="s">
        <v>804</v>
      </c>
      <c r="D690" s="403"/>
      <c r="E690" s="403"/>
      <c r="F690" s="403"/>
      <c r="G690" s="403"/>
      <c r="H690" s="403"/>
      <c r="I690" s="403"/>
      <c r="J690" s="403"/>
      <c r="K690" s="403"/>
      <c r="L690" s="403"/>
      <c r="M690" s="403"/>
      <c r="N690" s="403"/>
      <c r="O690" s="402"/>
      <c r="P690" s="404" t="s">
        <v>2001</v>
      </c>
      <c r="Q690" s="405"/>
      <c r="R690" s="406">
        <v>9.6</v>
      </c>
      <c r="S690" s="407"/>
      <c r="T690" s="408"/>
      <c r="U690" s="427">
        <v>14.64</v>
      </c>
      <c r="V690" s="428"/>
      <c r="W690" s="429"/>
      <c r="X690" s="178">
        <v>24.24</v>
      </c>
      <c r="Y690" s="175" t="str">
        <f t="shared" si="10"/>
        <v>071460</v>
      </c>
    </row>
    <row r="691" spans="1:25" ht="9.6" customHeight="1" x14ac:dyDescent="0.2">
      <c r="A691" s="401" t="s">
        <v>2829</v>
      </c>
      <c r="B691" s="402"/>
      <c r="C691" s="401" t="s">
        <v>805</v>
      </c>
      <c r="D691" s="403"/>
      <c r="E691" s="403"/>
      <c r="F691" s="403"/>
      <c r="G691" s="403"/>
      <c r="H691" s="403"/>
      <c r="I691" s="403"/>
      <c r="J691" s="403"/>
      <c r="K691" s="403"/>
      <c r="L691" s="403"/>
      <c r="M691" s="403"/>
      <c r="N691" s="403"/>
      <c r="O691" s="402"/>
      <c r="P691" s="404" t="s">
        <v>2001</v>
      </c>
      <c r="Q691" s="405"/>
      <c r="R691" s="406">
        <v>9.7200000000000006</v>
      </c>
      <c r="S691" s="407"/>
      <c r="T691" s="408"/>
      <c r="U691" s="427">
        <v>14.64</v>
      </c>
      <c r="V691" s="428"/>
      <c r="W691" s="429"/>
      <c r="X691" s="178">
        <v>24.36</v>
      </c>
      <c r="Y691" s="175" t="str">
        <f t="shared" si="10"/>
        <v>071461</v>
      </c>
    </row>
    <row r="692" spans="1:25" ht="9.6" customHeight="1" x14ac:dyDescent="0.2">
      <c r="A692" s="401" t="s">
        <v>2830</v>
      </c>
      <c r="B692" s="402"/>
      <c r="C692" s="401" t="s">
        <v>806</v>
      </c>
      <c r="D692" s="403"/>
      <c r="E692" s="403"/>
      <c r="F692" s="403"/>
      <c r="G692" s="403"/>
      <c r="H692" s="403"/>
      <c r="I692" s="403"/>
      <c r="J692" s="403"/>
      <c r="K692" s="403"/>
      <c r="L692" s="403"/>
      <c r="M692" s="403"/>
      <c r="N692" s="403"/>
      <c r="O692" s="402"/>
      <c r="P692" s="404" t="s">
        <v>2001</v>
      </c>
      <c r="Q692" s="405"/>
      <c r="R692" s="427">
        <v>10.76</v>
      </c>
      <c r="S692" s="428"/>
      <c r="T692" s="429"/>
      <c r="U692" s="427">
        <v>14.64</v>
      </c>
      <c r="V692" s="428"/>
      <c r="W692" s="429"/>
      <c r="X692" s="178">
        <v>25.4</v>
      </c>
      <c r="Y692" s="175" t="str">
        <f t="shared" si="10"/>
        <v>071462</v>
      </c>
    </row>
    <row r="693" spans="1:25" ht="9.6" customHeight="1" x14ac:dyDescent="0.2">
      <c r="A693" s="401" t="s">
        <v>2831</v>
      </c>
      <c r="B693" s="402"/>
      <c r="C693" s="401" t="s">
        <v>807</v>
      </c>
      <c r="D693" s="403"/>
      <c r="E693" s="403"/>
      <c r="F693" s="403"/>
      <c r="G693" s="403"/>
      <c r="H693" s="403"/>
      <c r="I693" s="403"/>
      <c r="J693" s="403"/>
      <c r="K693" s="403"/>
      <c r="L693" s="403"/>
      <c r="M693" s="403"/>
      <c r="N693" s="403"/>
      <c r="O693" s="402"/>
      <c r="P693" s="404" t="s">
        <v>2001</v>
      </c>
      <c r="Q693" s="405"/>
      <c r="R693" s="427">
        <v>14.48</v>
      </c>
      <c r="S693" s="428"/>
      <c r="T693" s="429"/>
      <c r="U693" s="427">
        <v>14.64</v>
      </c>
      <c r="V693" s="428"/>
      <c r="W693" s="429"/>
      <c r="X693" s="178">
        <v>29.12</v>
      </c>
      <c r="Y693" s="175" t="str">
        <f t="shared" si="10"/>
        <v>071463</v>
      </c>
    </row>
    <row r="694" spans="1:25" ht="9.6" customHeight="1" x14ac:dyDescent="0.2">
      <c r="A694" s="401" t="s">
        <v>2832</v>
      </c>
      <c r="B694" s="402"/>
      <c r="C694" s="401" t="s">
        <v>808</v>
      </c>
      <c r="D694" s="403"/>
      <c r="E694" s="403"/>
      <c r="F694" s="403"/>
      <c r="G694" s="403"/>
      <c r="H694" s="403"/>
      <c r="I694" s="403"/>
      <c r="J694" s="403"/>
      <c r="K694" s="403"/>
      <c r="L694" s="403"/>
      <c r="M694" s="403"/>
      <c r="N694" s="403"/>
      <c r="O694" s="402"/>
      <c r="P694" s="404" t="s">
        <v>2001</v>
      </c>
      <c r="Q694" s="405"/>
      <c r="R694" s="427">
        <v>20.41</v>
      </c>
      <c r="S694" s="428"/>
      <c r="T694" s="429"/>
      <c r="U694" s="427">
        <v>14.64</v>
      </c>
      <c r="V694" s="428"/>
      <c r="W694" s="429"/>
      <c r="X694" s="178">
        <v>35.049999999999997</v>
      </c>
      <c r="Y694" s="175" t="str">
        <f t="shared" si="10"/>
        <v>071464</v>
      </c>
    </row>
    <row r="695" spans="1:25" ht="9.6" customHeight="1" x14ac:dyDescent="0.2">
      <c r="A695" s="401" t="s">
        <v>2833</v>
      </c>
      <c r="B695" s="402"/>
      <c r="C695" s="401" t="s">
        <v>809</v>
      </c>
      <c r="D695" s="403"/>
      <c r="E695" s="403"/>
      <c r="F695" s="403"/>
      <c r="G695" s="403"/>
      <c r="H695" s="403"/>
      <c r="I695" s="403"/>
      <c r="J695" s="403"/>
      <c r="K695" s="403"/>
      <c r="L695" s="403"/>
      <c r="M695" s="403"/>
      <c r="N695" s="403"/>
      <c r="O695" s="402"/>
      <c r="P695" s="404" t="s">
        <v>2001</v>
      </c>
      <c r="Q695" s="405"/>
      <c r="R695" s="427">
        <v>21.75</v>
      </c>
      <c r="S695" s="428"/>
      <c r="T695" s="429"/>
      <c r="U695" s="427">
        <v>14.64</v>
      </c>
      <c r="V695" s="428"/>
      <c r="W695" s="429"/>
      <c r="X695" s="178">
        <v>36.39</v>
      </c>
      <c r="Y695" s="175" t="str">
        <f t="shared" si="10"/>
        <v>071465</v>
      </c>
    </row>
    <row r="696" spans="1:25" ht="9.6" customHeight="1" x14ac:dyDescent="0.2">
      <c r="A696" s="401" t="s">
        <v>2834</v>
      </c>
      <c r="B696" s="402"/>
      <c r="C696" s="401" t="s">
        <v>810</v>
      </c>
      <c r="D696" s="403"/>
      <c r="E696" s="403"/>
      <c r="F696" s="403"/>
      <c r="G696" s="403"/>
      <c r="H696" s="403"/>
      <c r="I696" s="403"/>
      <c r="J696" s="403"/>
      <c r="K696" s="403"/>
      <c r="L696" s="403"/>
      <c r="M696" s="403"/>
      <c r="N696" s="403"/>
      <c r="O696" s="402"/>
      <c r="P696" s="404" t="s">
        <v>2001</v>
      </c>
      <c r="Q696" s="405"/>
      <c r="R696" s="406">
        <v>9.2200000000000006</v>
      </c>
      <c r="S696" s="407"/>
      <c r="T696" s="408"/>
      <c r="U696" s="427">
        <v>17.82</v>
      </c>
      <c r="V696" s="428"/>
      <c r="W696" s="429"/>
      <c r="X696" s="178">
        <v>27.04</v>
      </c>
      <c r="Y696" s="175" t="str">
        <f t="shared" si="10"/>
        <v>071470</v>
      </c>
    </row>
    <row r="697" spans="1:25" ht="9.6" customHeight="1" x14ac:dyDescent="0.2">
      <c r="A697" s="401" t="s">
        <v>2835</v>
      </c>
      <c r="B697" s="402"/>
      <c r="C697" s="401" t="s">
        <v>811</v>
      </c>
      <c r="D697" s="403"/>
      <c r="E697" s="403"/>
      <c r="F697" s="403"/>
      <c r="G697" s="403"/>
      <c r="H697" s="403"/>
      <c r="I697" s="403"/>
      <c r="J697" s="403"/>
      <c r="K697" s="403"/>
      <c r="L697" s="403"/>
      <c r="M697" s="403"/>
      <c r="N697" s="403"/>
      <c r="O697" s="402"/>
      <c r="P697" s="404" t="s">
        <v>2001</v>
      </c>
      <c r="Q697" s="405"/>
      <c r="R697" s="427">
        <v>17.079999999999998</v>
      </c>
      <c r="S697" s="428"/>
      <c r="T697" s="429"/>
      <c r="U697" s="427">
        <v>17.079999999999998</v>
      </c>
      <c r="V697" s="428"/>
      <c r="W697" s="429"/>
      <c r="X697" s="178">
        <v>34.159999999999997</v>
      </c>
      <c r="Y697" s="175" t="str">
        <f t="shared" si="10"/>
        <v>071471</v>
      </c>
    </row>
    <row r="698" spans="1:25" ht="9.6" customHeight="1" x14ac:dyDescent="0.2">
      <c r="A698" s="401" t="s">
        <v>2836</v>
      </c>
      <c r="B698" s="402"/>
      <c r="C698" s="401" t="s">
        <v>812</v>
      </c>
      <c r="D698" s="403"/>
      <c r="E698" s="403"/>
      <c r="F698" s="403"/>
      <c r="G698" s="403"/>
      <c r="H698" s="403"/>
      <c r="I698" s="403"/>
      <c r="J698" s="403"/>
      <c r="K698" s="403"/>
      <c r="L698" s="403"/>
      <c r="M698" s="403"/>
      <c r="N698" s="403"/>
      <c r="O698" s="402"/>
      <c r="P698" s="404" t="s">
        <v>2001</v>
      </c>
      <c r="Q698" s="405"/>
      <c r="R698" s="406">
        <v>8.51</v>
      </c>
      <c r="S698" s="407"/>
      <c r="T698" s="408"/>
      <c r="U698" s="427">
        <v>17.82</v>
      </c>
      <c r="V698" s="428"/>
      <c r="W698" s="429"/>
      <c r="X698" s="178">
        <v>26.33</v>
      </c>
      <c r="Y698" s="175" t="str">
        <f t="shared" si="10"/>
        <v>071472</v>
      </c>
    </row>
    <row r="699" spans="1:25" ht="9.6" customHeight="1" x14ac:dyDescent="0.2">
      <c r="A699" s="401" t="s">
        <v>2837</v>
      </c>
      <c r="B699" s="402"/>
      <c r="C699" s="401" t="s">
        <v>813</v>
      </c>
      <c r="D699" s="403"/>
      <c r="E699" s="403"/>
      <c r="F699" s="403"/>
      <c r="G699" s="403"/>
      <c r="H699" s="403"/>
      <c r="I699" s="403"/>
      <c r="J699" s="403"/>
      <c r="K699" s="403"/>
      <c r="L699" s="403"/>
      <c r="M699" s="403"/>
      <c r="N699" s="403"/>
      <c r="O699" s="402"/>
      <c r="P699" s="404" t="s">
        <v>2001</v>
      </c>
      <c r="Q699" s="405"/>
      <c r="R699" s="427">
        <v>16.02</v>
      </c>
      <c r="S699" s="428"/>
      <c r="T699" s="429"/>
      <c r="U699" s="427">
        <v>35.65</v>
      </c>
      <c r="V699" s="428"/>
      <c r="W699" s="429"/>
      <c r="X699" s="178">
        <v>51.67</v>
      </c>
      <c r="Y699" s="175" t="str">
        <f t="shared" si="10"/>
        <v>071473</v>
      </c>
    </row>
    <row r="700" spans="1:25" ht="9.6" customHeight="1" x14ac:dyDescent="0.2">
      <c r="A700" s="401" t="s">
        <v>2838</v>
      </c>
      <c r="B700" s="402"/>
      <c r="C700" s="401" t="s">
        <v>814</v>
      </c>
      <c r="D700" s="403"/>
      <c r="E700" s="403"/>
      <c r="F700" s="403"/>
      <c r="G700" s="403"/>
      <c r="H700" s="403"/>
      <c r="I700" s="403"/>
      <c r="J700" s="403"/>
      <c r="K700" s="403"/>
      <c r="L700" s="403"/>
      <c r="M700" s="403"/>
      <c r="N700" s="403"/>
      <c r="O700" s="402"/>
      <c r="P700" s="404" t="s">
        <v>2001</v>
      </c>
      <c r="Q700" s="405"/>
      <c r="R700" s="427">
        <v>22.86</v>
      </c>
      <c r="S700" s="428"/>
      <c r="T700" s="429"/>
      <c r="U700" s="427">
        <v>17.82</v>
      </c>
      <c r="V700" s="428"/>
      <c r="W700" s="429"/>
      <c r="X700" s="178">
        <v>40.68</v>
      </c>
      <c r="Y700" s="175" t="str">
        <f t="shared" si="10"/>
        <v>071474</v>
      </c>
    </row>
    <row r="701" spans="1:25" ht="9.6" customHeight="1" x14ac:dyDescent="0.2">
      <c r="A701" s="401" t="s">
        <v>2839</v>
      </c>
      <c r="B701" s="402"/>
      <c r="C701" s="401" t="s">
        <v>815</v>
      </c>
      <c r="D701" s="403"/>
      <c r="E701" s="403"/>
      <c r="F701" s="403"/>
      <c r="G701" s="403"/>
      <c r="H701" s="403"/>
      <c r="I701" s="403"/>
      <c r="J701" s="403"/>
      <c r="K701" s="403"/>
      <c r="L701" s="403"/>
      <c r="M701" s="403"/>
      <c r="N701" s="403"/>
      <c r="O701" s="402"/>
      <c r="P701" s="404" t="s">
        <v>2081</v>
      </c>
      <c r="Q701" s="405"/>
      <c r="R701" s="427">
        <v>91.55</v>
      </c>
      <c r="S701" s="428"/>
      <c r="T701" s="429"/>
      <c r="U701" s="406">
        <v>9.76</v>
      </c>
      <c r="V701" s="407"/>
      <c r="W701" s="408"/>
      <c r="X701" s="179">
        <v>101.31</v>
      </c>
      <c r="Y701" s="175" t="str">
        <f t="shared" si="10"/>
        <v>071476</v>
      </c>
    </row>
    <row r="702" spans="1:25" ht="9.6" customHeight="1" x14ac:dyDescent="0.2">
      <c r="A702" s="401" t="s">
        <v>2840</v>
      </c>
      <c r="B702" s="402"/>
      <c r="C702" s="401" t="s">
        <v>816</v>
      </c>
      <c r="D702" s="403"/>
      <c r="E702" s="403"/>
      <c r="F702" s="403"/>
      <c r="G702" s="403"/>
      <c r="H702" s="403"/>
      <c r="I702" s="403"/>
      <c r="J702" s="403"/>
      <c r="K702" s="403"/>
      <c r="L702" s="403"/>
      <c r="M702" s="403"/>
      <c r="N702" s="403"/>
      <c r="O702" s="402"/>
      <c r="P702" s="404" t="s">
        <v>2001</v>
      </c>
      <c r="Q702" s="405"/>
      <c r="R702" s="406">
        <v>6.78</v>
      </c>
      <c r="S702" s="407"/>
      <c r="T702" s="408"/>
      <c r="U702" s="406">
        <v>9.76</v>
      </c>
      <c r="V702" s="407"/>
      <c r="W702" s="408"/>
      <c r="X702" s="178">
        <v>16.54</v>
      </c>
      <c r="Y702" s="175" t="str">
        <f t="shared" si="10"/>
        <v>071480</v>
      </c>
    </row>
    <row r="703" spans="1:25" ht="9.6" customHeight="1" x14ac:dyDescent="0.2">
      <c r="A703" s="401" t="s">
        <v>2841</v>
      </c>
      <c r="B703" s="402"/>
      <c r="C703" s="401" t="s">
        <v>817</v>
      </c>
      <c r="D703" s="403"/>
      <c r="E703" s="403"/>
      <c r="F703" s="403"/>
      <c r="G703" s="403"/>
      <c r="H703" s="403"/>
      <c r="I703" s="403"/>
      <c r="J703" s="403"/>
      <c r="K703" s="403"/>
      <c r="L703" s="403"/>
      <c r="M703" s="403"/>
      <c r="N703" s="403"/>
      <c r="O703" s="402"/>
      <c r="P703" s="404" t="s">
        <v>2001</v>
      </c>
      <c r="Q703" s="405"/>
      <c r="R703" s="427">
        <v>12</v>
      </c>
      <c r="S703" s="428"/>
      <c r="T703" s="429"/>
      <c r="U703" s="406">
        <v>9.76</v>
      </c>
      <c r="V703" s="407"/>
      <c r="W703" s="408"/>
      <c r="X703" s="178">
        <v>21.76</v>
      </c>
      <c r="Y703" s="175" t="str">
        <f t="shared" si="10"/>
        <v>071481</v>
      </c>
    </row>
    <row r="704" spans="1:25" ht="9.6" customHeight="1" x14ac:dyDescent="0.2">
      <c r="A704" s="401" t="s">
        <v>2842</v>
      </c>
      <c r="B704" s="402"/>
      <c r="C704" s="401" t="s">
        <v>818</v>
      </c>
      <c r="D704" s="403"/>
      <c r="E704" s="403"/>
      <c r="F704" s="403"/>
      <c r="G704" s="403"/>
      <c r="H704" s="403"/>
      <c r="I704" s="403"/>
      <c r="J704" s="403"/>
      <c r="K704" s="403"/>
      <c r="L704" s="403"/>
      <c r="M704" s="403"/>
      <c r="N704" s="403"/>
      <c r="O704" s="402"/>
      <c r="P704" s="404" t="s">
        <v>2001</v>
      </c>
      <c r="Q704" s="405"/>
      <c r="R704" s="406">
        <v>0.25</v>
      </c>
      <c r="S704" s="407"/>
      <c r="T704" s="408"/>
      <c r="U704" s="406">
        <v>7.31</v>
      </c>
      <c r="V704" s="407"/>
      <c r="W704" s="408"/>
      <c r="X704" s="177">
        <v>7.56</v>
      </c>
      <c r="Y704" s="175" t="str">
        <f t="shared" si="10"/>
        <v>071490</v>
      </c>
    </row>
    <row r="705" spans="1:25" ht="9.6" customHeight="1" x14ac:dyDescent="0.2">
      <c r="A705" s="401" t="s">
        <v>2843</v>
      </c>
      <c r="B705" s="402"/>
      <c r="C705" s="401" t="s">
        <v>819</v>
      </c>
      <c r="D705" s="403"/>
      <c r="E705" s="403"/>
      <c r="F705" s="403"/>
      <c r="G705" s="403"/>
      <c r="H705" s="403"/>
      <c r="I705" s="403"/>
      <c r="J705" s="403"/>
      <c r="K705" s="403"/>
      <c r="L705" s="403"/>
      <c r="M705" s="403"/>
      <c r="N705" s="403"/>
      <c r="O705" s="402"/>
      <c r="P705" s="404" t="s">
        <v>2001</v>
      </c>
      <c r="Q705" s="405"/>
      <c r="R705" s="406">
        <v>0.5</v>
      </c>
      <c r="S705" s="407"/>
      <c r="T705" s="408"/>
      <c r="U705" s="406">
        <v>7.31</v>
      </c>
      <c r="V705" s="407"/>
      <c r="W705" s="408"/>
      <c r="X705" s="177">
        <v>7.81</v>
      </c>
      <c r="Y705" s="175" t="str">
        <f t="shared" si="10"/>
        <v>071491</v>
      </c>
    </row>
    <row r="706" spans="1:25" ht="9.6" customHeight="1" x14ac:dyDescent="0.2">
      <c r="A706" s="401" t="s">
        <v>2844</v>
      </c>
      <c r="B706" s="402"/>
      <c r="C706" s="401" t="s">
        <v>820</v>
      </c>
      <c r="D706" s="403"/>
      <c r="E706" s="403"/>
      <c r="F706" s="403"/>
      <c r="G706" s="403"/>
      <c r="H706" s="403"/>
      <c r="I706" s="403"/>
      <c r="J706" s="403"/>
      <c r="K706" s="403"/>
      <c r="L706" s="403"/>
      <c r="M706" s="403"/>
      <c r="N706" s="403"/>
      <c r="O706" s="402"/>
      <c r="P706" s="404" t="s">
        <v>2001</v>
      </c>
      <c r="Q706" s="405"/>
      <c r="R706" s="406">
        <v>0.71</v>
      </c>
      <c r="S706" s="407"/>
      <c r="T706" s="408"/>
      <c r="U706" s="406">
        <v>9.76</v>
      </c>
      <c r="V706" s="407"/>
      <c r="W706" s="408"/>
      <c r="X706" s="178">
        <v>10.47</v>
      </c>
      <c r="Y706" s="175" t="str">
        <f t="shared" si="10"/>
        <v>071492</v>
      </c>
    </row>
    <row r="707" spans="1:25" ht="9.6" customHeight="1" x14ac:dyDescent="0.2">
      <c r="A707" s="401" t="s">
        <v>2845</v>
      </c>
      <c r="B707" s="402"/>
      <c r="C707" s="401" t="s">
        <v>821</v>
      </c>
      <c r="D707" s="403"/>
      <c r="E707" s="403"/>
      <c r="F707" s="403"/>
      <c r="G707" s="403"/>
      <c r="H707" s="403"/>
      <c r="I707" s="403"/>
      <c r="J707" s="403"/>
      <c r="K707" s="403"/>
      <c r="L707" s="403"/>
      <c r="M707" s="403"/>
      <c r="N707" s="403"/>
      <c r="O707" s="402"/>
      <c r="P707" s="404" t="s">
        <v>2001</v>
      </c>
      <c r="Q707" s="405"/>
      <c r="R707" s="427">
        <v>46.01</v>
      </c>
      <c r="S707" s="428"/>
      <c r="T707" s="429"/>
      <c r="U707" s="406">
        <v>9.76</v>
      </c>
      <c r="V707" s="407"/>
      <c r="W707" s="408"/>
      <c r="X707" s="178">
        <v>55.77</v>
      </c>
      <c r="Y707" s="175" t="str">
        <f t="shared" si="10"/>
        <v>071500</v>
      </c>
    </row>
    <row r="708" spans="1:25" ht="9.6" customHeight="1" x14ac:dyDescent="0.2">
      <c r="A708" s="401" t="s">
        <v>2846</v>
      </c>
      <c r="B708" s="402"/>
      <c r="C708" s="401" t="s">
        <v>822</v>
      </c>
      <c r="D708" s="403"/>
      <c r="E708" s="403"/>
      <c r="F708" s="403"/>
      <c r="G708" s="403"/>
      <c r="H708" s="403"/>
      <c r="I708" s="403"/>
      <c r="J708" s="403"/>
      <c r="K708" s="403"/>
      <c r="L708" s="403"/>
      <c r="M708" s="403"/>
      <c r="N708" s="403"/>
      <c r="O708" s="402"/>
      <c r="P708" s="404" t="s">
        <v>2001</v>
      </c>
      <c r="Q708" s="405"/>
      <c r="R708" s="406">
        <v>6.58</v>
      </c>
      <c r="S708" s="407"/>
      <c r="T708" s="408"/>
      <c r="U708" s="406">
        <v>9.76</v>
      </c>
      <c r="V708" s="407"/>
      <c r="W708" s="408"/>
      <c r="X708" s="178">
        <v>16.34</v>
      </c>
      <c r="Y708" s="175" t="str">
        <f t="shared" si="10"/>
        <v>071510</v>
      </c>
    </row>
    <row r="709" spans="1:25" ht="9.6" customHeight="1" x14ac:dyDescent="0.2">
      <c r="A709" s="401" t="s">
        <v>2847</v>
      </c>
      <c r="B709" s="402"/>
      <c r="C709" s="401" t="s">
        <v>823</v>
      </c>
      <c r="D709" s="403"/>
      <c r="E709" s="403"/>
      <c r="F709" s="403"/>
      <c r="G709" s="403"/>
      <c r="H709" s="403"/>
      <c r="I709" s="403"/>
      <c r="J709" s="403"/>
      <c r="K709" s="403"/>
      <c r="L709" s="403"/>
      <c r="M709" s="403"/>
      <c r="N709" s="403"/>
      <c r="O709" s="402"/>
      <c r="P709" s="404" t="s">
        <v>2001</v>
      </c>
      <c r="Q709" s="405"/>
      <c r="R709" s="427">
        <v>16.39</v>
      </c>
      <c r="S709" s="428"/>
      <c r="T709" s="429"/>
      <c r="U709" s="406">
        <v>3.9</v>
      </c>
      <c r="V709" s="407"/>
      <c r="W709" s="408"/>
      <c r="X709" s="178">
        <v>20.29</v>
      </c>
      <c r="Y709" s="175" t="str">
        <f t="shared" si="10"/>
        <v>071520</v>
      </c>
    </row>
    <row r="710" spans="1:25" ht="9.6" customHeight="1" x14ac:dyDescent="0.2">
      <c r="A710" s="401" t="s">
        <v>2848</v>
      </c>
      <c r="B710" s="402"/>
      <c r="C710" s="401" t="s">
        <v>824</v>
      </c>
      <c r="D710" s="403"/>
      <c r="E710" s="403"/>
      <c r="F710" s="403"/>
      <c r="G710" s="403"/>
      <c r="H710" s="403"/>
      <c r="I710" s="403"/>
      <c r="J710" s="403"/>
      <c r="K710" s="403"/>
      <c r="L710" s="403"/>
      <c r="M710" s="403"/>
      <c r="N710" s="403"/>
      <c r="O710" s="402"/>
      <c r="P710" s="404" t="s">
        <v>2001</v>
      </c>
      <c r="Q710" s="405"/>
      <c r="R710" s="427">
        <v>36.21</v>
      </c>
      <c r="S710" s="428"/>
      <c r="T710" s="429"/>
      <c r="U710" s="406">
        <v>3.9</v>
      </c>
      <c r="V710" s="407"/>
      <c r="W710" s="408"/>
      <c r="X710" s="178">
        <v>40.11</v>
      </c>
      <c r="Y710" s="175" t="str">
        <f t="shared" si="10"/>
        <v>071521</v>
      </c>
    </row>
    <row r="711" spans="1:25" ht="9.6" customHeight="1" x14ac:dyDescent="0.2">
      <c r="A711" s="401" t="s">
        <v>2849</v>
      </c>
      <c r="B711" s="402"/>
      <c r="C711" s="401" t="s">
        <v>825</v>
      </c>
      <c r="D711" s="403"/>
      <c r="E711" s="403"/>
      <c r="F711" s="403"/>
      <c r="G711" s="403"/>
      <c r="H711" s="403"/>
      <c r="I711" s="403"/>
      <c r="J711" s="403"/>
      <c r="K711" s="403"/>
      <c r="L711" s="403"/>
      <c r="M711" s="403"/>
      <c r="N711" s="403"/>
      <c r="O711" s="402"/>
      <c r="P711" s="404" t="s">
        <v>2001</v>
      </c>
      <c r="Q711" s="405"/>
      <c r="R711" s="427">
        <v>50.51</v>
      </c>
      <c r="S711" s="428"/>
      <c r="T711" s="429"/>
      <c r="U711" s="406">
        <v>3.9</v>
      </c>
      <c r="V711" s="407"/>
      <c r="W711" s="408"/>
      <c r="X711" s="178">
        <v>54.41</v>
      </c>
      <c r="Y711" s="175" t="str">
        <f t="shared" si="10"/>
        <v>071522</v>
      </c>
    </row>
    <row r="712" spans="1:25" ht="9.6" customHeight="1" x14ac:dyDescent="0.2">
      <c r="A712" s="401" t="s">
        <v>2850</v>
      </c>
      <c r="B712" s="402"/>
      <c r="C712" s="401" t="s">
        <v>826</v>
      </c>
      <c r="D712" s="403"/>
      <c r="E712" s="403"/>
      <c r="F712" s="403"/>
      <c r="G712" s="403"/>
      <c r="H712" s="403"/>
      <c r="I712" s="403"/>
      <c r="J712" s="403"/>
      <c r="K712" s="403"/>
      <c r="L712" s="403"/>
      <c r="M712" s="403"/>
      <c r="N712" s="403"/>
      <c r="O712" s="402"/>
      <c r="P712" s="404" t="s">
        <v>2001</v>
      </c>
      <c r="Q712" s="405"/>
      <c r="R712" s="430">
        <v>767.11</v>
      </c>
      <c r="S712" s="431"/>
      <c r="T712" s="432"/>
      <c r="U712" s="406">
        <v>3.9</v>
      </c>
      <c r="V712" s="407"/>
      <c r="W712" s="408"/>
      <c r="X712" s="179">
        <v>771.01</v>
      </c>
      <c r="Y712" s="175" t="str">
        <f t="shared" si="10"/>
        <v>071523</v>
      </c>
    </row>
    <row r="713" spans="1:25" ht="9.6" customHeight="1" x14ac:dyDescent="0.2">
      <c r="A713" s="401" t="s">
        <v>2851</v>
      </c>
      <c r="B713" s="402"/>
      <c r="C713" s="401" t="s">
        <v>827</v>
      </c>
      <c r="D713" s="403"/>
      <c r="E713" s="403"/>
      <c r="F713" s="403"/>
      <c r="G713" s="403"/>
      <c r="H713" s="403"/>
      <c r="I713" s="403"/>
      <c r="J713" s="403"/>
      <c r="K713" s="403"/>
      <c r="L713" s="403"/>
      <c r="M713" s="403"/>
      <c r="N713" s="403"/>
      <c r="O713" s="402"/>
      <c r="P713" s="404" t="s">
        <v>2001</v>
      </c>
      <c r="Q713" s="405"/>
      <c r="R713" s="427">
        <v>41.69</v>
      </c>
      <c r="S713" s="428"/>
      <c r="T713" s="429"/>
      <c r="U713" s="406">
        <v>3.9</v>
      </c>
      <c r="V713" s="407"/>
      <c r="W713" s="408"/>
      <c r="X713" s="178">
        <v>45.59</v>
      </c>
      <c r="Y713" s="175" t="str">
        <f t="shared" ref="Y713:Y776" si="11">TRIM($A713)</f>
        <v>071524</v>
      </c>
    </row>
    <row r="714" spans="1:25" ht="9.6" customHeight="1" x14ac:dyDescent="0.2">
      <c r="A714" s="401" t="s">
        <v>2852</v>
      </c>
      <c r="B714" s="402"/>
      <c r="C714" s="401" t="s">
        <v>828</v>
      </c>
      <c r="D714" s="403"/>
      <c r="E714" s="403"/>
      <c r="F714" s="403"/>
      <c r="G714" s="403"/>
      <c r="H714" s="403"/>
      <c r="I714" s="403"/>
      <c r="J714" s="403"/>
      <c r="K714" s="403"/>
      <c r="L714" s="403"/>
      <c r="M714" s="403"/>
      <c r="N714" s="403"/>
      <c r="O714" s="402"/>
      <c r="P714" s="404" t="s">
        <v>2001</v>
      </c>
      <c r="Q714" s="405"/>
      <c r="R714" s="427">
        <v>32.340000000000003</v>
      </c>
      <c r="S714" s="428"/>
      <c r="T714" s="429"/>
      <c r="U714" s="406">
        <v>3.9</v>
      </c>
      <c r="V714" s="407"/>
      <c r="W714" s="408"/>
      <c r="X714" s="178">
        <v>36.24</v>
      </c>
      <c r="Y714" s="175" t="str">
        <f t="shared" si="11"/>
        <v>071525</v>
      </c>
    </row>
    <row r="715" spans="1:25" ht="9.6" customHeight="1" x14ac:dyDescent="0.2">
      <c r="A715" s="401" t="s">
        <v>2853</v>
      </c>
      <c r="B715" s="402"/>
      <c r="C715" s="401" t="s">
        <v>829</v>
      </c>
      <c r="D715" s="403"/>
      <c r="E715" s="403"/>
      <c r="F715" s="403"/>
      <c r="G715" s="403"/>
      <c r="H715" s="403"/>
      <c r="I715" s="403"/>
      <c r="J715" s="403"/>
      <c r="K715" s="403"/>
      <c r="L715" s="403"/>
      <c r="M715" s="403"/>
      <c r="N715" s="403"/>
      <c r="O715" s="402"/>
      <c r="P715" s="404" t="s">
        <v>2001</v>
      </c>
      <c r="Q715" s="405"/>
      <c r="R715" s="427">
        <v>60.71</v>
      </c>
      <c r="S715" s="428"/>
      <c r="T715" s="429"/>
      <c r="U715" s="406">
        <v>3.9</v>
      </c>
      <c r="V715" s="407"/>
      <c r="W715" s="408"/>
      <c r="X715" s="178">
        <v>64.61</v>
      </c>
      <c r="Y715" s="175" t="str">
        <f t="shared" si="11"/>
        <v>071526</v>
      </c>
    </row>
    <row r="716" spans="1:25" ht="9.6" customHeight="1" x14ac:dyDescent="0.2">
      <c r="A716" s="401" t="s">
        <v>2854</v>
      </c>
      <c r="B716" s="402"/>
      <c r="C716" s="401" t="s">
        <v>830</v>
      </c>
      <c r="D716" s="403"/>
      <c r="E716" s="403"/>
      <c r="F716" s="403"/>
      <c r="G716" s="403"/>
      <c r="H716" s="403"/>
      <c r="I716" s="403"/>
      <c r="J716" s="403"/>
      <c r="K716" s="403"/>
      <c r="L716" s="403"/>
      <c r="M716" s="403"/>
      <c r="N716" s="403"/>
      <c r="O716" s="402"/>
      <c r="P716" s="404" t="s">
        <v>2001</v>
      </c>
      <c r="Q716" s="405"/>
      <c r="R716" s="427">
        <v>73</v>
      </c>
      <c r="S716" s="428"/>
      <c r="T716" s="429"/>
      <c r="U716" s="406">
        <v>3.9</v>
      </c>
      <c r="V716" s="407"/>
      <c r="W716" s="408"/>
      <c r="X716" s="178">
        <v>76.900000000000006</v>
      </c>
      <c r="Y716" s="175" t="str">
        <f t="shared" si="11"/>
        <v>071527</v>
      </c>
    </row>
    <row r="717" spans="1:25" ht="9.6" customHeight="1" x14ac:dyDescent="0.2">
      <c r="A717" s="401" t="s">
        <v>2855</v>
      </c>
      <c r="B717" s="402"/>
      <c r="C717" s="401" t="s">
        <v>831</v>
      </c>
      <c r="D717" s="403"/>
      <c r="E717" s="403"/>
      <c r="F717" s="403"/>
      <c r="G717" s="403"/>
      <c r="H717" s="403"/>
      <c r="I717" s="403"/>
      <c r="J717" s="403"/>
      <c r="K717" s="403"/>
      <c r="L717" s="403"/>
      <c r="M717" s="403"/>
      <c r="N717" s="403"/>
      <c r="O717" s="402"/>
      <c r="P717" s="404" t="s">
        <v>2001</v>
      </c>
      <c r="Q717" s="405"/>
      <c r="R717" s="430">
        <v>218.64</v>
      </c>
      <c r="S717" s="431"/>
      <c r="T717" s="432"/>
      <c r="U717" s="406">
        <v>3.9</v>
      </c>
      <c r="V717" s="407"/>
      <c r="W717" s="408"/>
      <c r="X717" s="179">
        <v>222.54</v>
      </c>
      <c r="Y717" s="175" t="str">
        <f t="shared" si="11"/>
        <v>071528</v>
      </c>
    </row>
    <row r="718" spans="1:25" ht="9.6" customHeight="1" x14ac:dyDescent="0.2">
      <c r="A718" s="401" t="s">
        <v>2856</v>
      </c>
      <c r="B718" s="402"/>
      <c r="C718" s="401" t="s">
        <v>832</v>
      </c>
      <c r="D718" s="403"/>
      <c r="E718" s="403"/>
      <c r="F718" s="403"/>
      <c r="G718" s="403"/>
      <c r="H718" s="403"/>
      <c r="I718" s="403"/>
      <c r="J718" s="403"/>
      <c r="K718" s="403"/>
      <c r="L718" s="403"/>
      <c r="M718" s="403"/>
      <c r="N718" s="403"/>
      <c r="O718" s="402"/>
      <c r="P718" s="404" t="s">
        <v>2081</v>
      </c>
      <c r="Q718" s="405"/>
      <c r="R718" s="406">
        <v>6.08</v>
      </c>
      <c r="S718" s="407"/>
      <c r="T718" s="408"/>
      <c r="U718" s="406">
        <v>3.9</v>
      </c>
      <c r="V718" s="407"/>
      <c r="W718" s="408"/>
      <c r="X718" s="177">
        <v>9.98</v>
      </c>
      <c r="Y718" s="175" t="str">
        <f t="shared" si="11"/>
        <v>071537</v>
      </c>
    </row>
    <row r="719" spans="1:25" ht="9.6" customHeight="1" x14ac:dyDescent="0.2">
      <c r="A719" s="401" t="s">
        <v>2857</v>
      </c>
      <c r="B719" s="402"/>
      <c r="C719" s="401" t="s">
        <v>833</v>
      </c>
      <c r="D719" s="403"/>
      <c r="E719" s="403"/>
      <c r="F719" s="403"/>
      <c r="G719" s="403"/>
      <c r="H719" s="403"/>
      <c r="I719" s="403"/>
      <c r="J719" s="403"/>
      <c r="K719" s="403"/>
      <c r="L719" s="403"/>
      <c r="M719" s="403"/>
      <c r="N719" s="403"/>
      <c r="O719" s="402"/>
      <c r="P719" s="404" t="s">
        <v>2081</v>
      </c>
      <c r="Q719" s="405"/>
      <c r="R719" s="406">
        <v>6.79</v>
      </c>
      <c r="S719" s="407"/>
      <c r="T719" s="408"/>
      <c r="U719" s="406">
        <v>3.9</v>
      </c>
      <c r="V719" s="407"/>
      <c r="W719" s="408"/>
      <c r="X719" s="178">
        <v>10.69</v>
      </c>
      <c r="Y719" s="175" t="str">
        <f t="shared" si="11"/>
        <v>071538</v>
      </c>
    </row>
    <row r="720" spans="1:25" ht="9.6" customHeight="1" x14ac:dyDescent="0.2">
      <c r="A720" s="401" t="s">
        <v>2858</v>
      </c>
      <c r="B720" s="402"/>
      <c r="C720" s="401" t="s">
        <v>835</v>
      </c>
      <c r="D720" s="403"/>
      <c r="E720" s="403"/>
      <c r="F720" s="403"/>
      <c r="G720" s="403"/>
      <c r="H720" s="403"/>
      <c r="I720" s="403"/>
      <c r="J720" s="403"/>
      <c r="K720" s="403"/>
      <c r="L720" s="403"/>
      <c r="M720" s="403"/>
      <c r="N720" s="403"/>
      <c r="O720" s="402"/>
      <c r="P720" s="404" t="s">
        <v>2081</v>
      </c>
      <c r="Q720" s="405"/>
      <c r="R720" s="427">
        <v>10.44</v>
      </c>
      <c r="S720" s="428"/>
      <c r="T720" s="429"/>
      <c r="U720" s="406">
        <v>3.9</v>
      </c>
      <c r="V720" s="407"/>
      <c r="W720" s="408"/>
      <c r="X720" s="178">
        <v>14.34</v>
      </c>
      <c r="Y720" s="175" t="str">
        <f t="shared" si="11"/>
        <v>071539</v>
      </c>
    </row>
    <row r="721" spans="1:25" ht="9.6" customHeight="1" x14ac:dyDescent="0.2">
      <c r="A721" s="401" t="s">
        <v>2859</v>
      </c>
      <c r="B721" s="402"/>
      <c r="C721" s="401" t="s">
        <v>837</v>
      </c>
      <c r="D721" s="403"/>
      <c r="E721" s="403"/>
      <c r="F721" s="403"/>
      <c r="G721" s="403"/>
      <c r="H721" s="403"/>
      <c r="I721" s="403"/>
      <c r="J721" s="403"/>
      <c r="K721" s="403"/>
      <c r="L721" s="403"/>
      <c r="M721" s="403"/>
      <c r="N721" s="403"/>
      <c r="O721" s="402"/>
      <c r="P721" s="404" t="s">
        <v>2081</v>
      </c>
      <c r="Q721" s="405"/>
      <c r="R721" s="427">
        <v>18.329999999999998</v>
      </c>
      <c r="S721" s="428"/>
      <c r="T721" s="429"/>
      <c r="U721" s="406">
        <v>3.9</v>
      </c>
      <c r="V721" s="407"/>
      <c r="W721" s="408"/>
      <c r="X721" s="178">
        <v>22.23</v>
      </c>
      <c r="Y721" s="175" t="str">
        <f t="shared" si="11"/>
        <v>071540</v>
      </c>
    </row>
    <row r="722" spans="1:25" ht="9.6" customHeight="1" x14ac:dyDescent="0.2">
      <c r="A722" s="401" t="s">
        <v>2860</v>
      </c>
      <c r="B722" s="402"/>
      <c r="C722" s="401" t="s">
        <v>838</v>
      </c>
      <c r="D722" s="403"/>
      <c r="E722" s="403"/>
      <c r="F722" s="403"/>
      <c r="G722" s="403"/>
      <c r="H722" s="403"/>
      <c r="I722" s="403"/>
      <c r="J722" s="403"/>
      <c r="K722" s="403"/>
      <c r="L722" s="403"/>
      <c r="M722" s="403"/>
      <c r="N722" s="403"/>
      <c r="O722" s="402"/>
      <c r="P722" s="404" t="s">
        <v>2081</v>
      </c>
      <c r="Q722" s="405"/>
      <c r="R722" s="427">
        <v>16</v>
      </c>
      <c r="S722" s="428"/>
      <c r="T722" s="429"/>
      <c r="U722" s="406">
        <v>3.9</v>
      </c>
      <c r="V722" s="407"/>
      <c r="W722" s="408"/>
      <c r="X722" s="178">
        <v>19.899999999999999</v>
      </c>
      <c r="Y722" s="175" t="str">
        <f t="shared" si="11"/>
        <v>071541</v>
      </c>
    </row>
    <row r="723" spans="1:25" ht="19.350000000000001" customHeight="1" x14ac:dyDescent="0.2">
      <c r="A723" s="401" t="s">
        <v>2861</v>
      </c>
      <c r="B723" s="402"/>
      <c r="C723" s="401" t="s">
        <v>2862</v>
      </c>
      <c r="D723" s="403"/>
      <c r="E723" s="403"/>
      <c r="F723" s="403"/>
      <c r="G723" s="403"/>
      <c r="H723" s="403"/>
      <c r="I723" s="403"/>
      <c r="J723" s="403"/>
      <c r="K723" s="403"/>
      <c r="L723" s="403"/>
      <c r="M723" s="403"/>
      <c r="N723" s="403"/>
      <c r="O723" s="402"/>
      <c r="P723" s="404" t="s">
        <v>2081</v>
      </c>
      <c r="Q723" s="405"/>
      <c r="R723" s="427">
        <v>16.89</v>
      </c>
      <c r="S723" s="428"/>
      <c r="T723" s="429"/>
      <c r="U723" s="406">
        <v>3.9</v>
      </c>
      <c r="V723" s="407"/>
      <c r="W723" s="408"/>
      <c r="X723" s="178">
        <v>20.79</v>
      </c>
      <c r="Y723" s="175" t="str">
        <f t="shared" si="11"/>
        <v>071542</v>
      </c>
    </row>
    <row r="724" spans="1:25" ht="9.6" customHeight="1" x14ac:dyDescent="0.2">
      <c r="A724" s="401" t="s">
        <v>2863</v>
      </c>
      <c r="B724" s="402"/>
      <c r="C724" s="401" t="s">
        <v>839</v>
      </c>
      <c r="D724" s="403"/>
      <c r="E724" s="403"/>
      <c r="F724" s="403"/>
      <c r="G724" s="403"/>
      <c r="H724" s="403"/>
      <c r="I724" s="403"/>
      <c r="J724" s="403"/>
      <c r="K724" s="403"/>
      <c r="L724" s="403"/>
      <c r="M724" s="403"/>
      <c r="N724" s="403"/>
      <c r="O724" s="402"/>
      <c r="P724" s="404" t="s">
        <v>2081</v>
      </c>
      <c r="Q724" s="405"/>
      <c r="R724" s="427">
        <v>81</v>
      </c>
      <c r="S724" s="428"/>
      <c r="T724" s="429"/>
      <c r="U724" s="406">
        <v>3.9</v>
      </c>
      <c r="V724" s="407"/>
      <c r="W724" s="408"/>
      <c r="X724" s="178">
        <v>84.9</v>
      </c>
      <c r="Y724" s="175" t="str">
        <f t="shared" si="11"/>
        <v>071543</v>
      </c>
    </row>
    <row r="725" spans="1:25" ht="9.6" customHeight="1" x14ac:dyDescent="0.2">
      <c r="A725" s="401" t="s">
        <v>2864</v>
      </c>
      <c r="B725" s="402"/>
      <c r="C725" s="401" t="s">
        <v>840</v>
      </c>
      <c r="D725" s="403"/>
      <c r="E725" s="403"/>
      <c r="F725" s="403"/>
      <c r="G725" s="403"/>
      <c r="H725" s="403"/>
      <c r="I725" s="403"/>
      <c r="J725" s="403"/>
      <c r="K725" s="403"/>
      <c r="L725" s="403"/>
      <c r="M725" s="403"/>
      <c r="N725" s="403"/>
      <c r="O725" s="402"/>
      <c r="P725" s="404" t="s">
        <v>2001</v>
      </c>
      <c r="Q725" s="405"/>
      <c r="R725" s="427">
        <v>30.12</v>
      </c>
      <c r="S725" s="428"/>
      <c r="T725" s="429"/>
      <c r="U725" s="406">
        <v>3.9</v>
      </c>
      <c r="V725" s="407"/>
      <c r="W725" s="408"/>
      <c r="X725" s="178">
        <v>34.020000000000003</v>
      </c>
      <c r="Y725" s="175" t="str">
        <f t="shared" si="11"/>
        <v>071560</v>
      </c>
    </row>
    <row r="726" spans="1:25" ht="9.6" customHeight="1" x14ac:dyDescent="0.2">
      <c r="A726" s="401" t="s">
        <v>2865</v>
      </c>
      <c r="B726" s="402"/>
      <c r="C726" s="401" t="s">
        <v>841</v>
      </c>
      <c r="D726" s="403"/>
      <c r="E726" s="403"/>
      <c r="F726" s="403"/>
      <c r="G726" s="403"/>
      <c r="H726" s="403"/>
      <c r="I726" s="403"/>
      <c r="J726" s="403"/>
      <c r="K726" s="403"/>
      <c r="L726" s="403"/>
      <c r="M726" s="403"/>
      <c r="N726" s="403"/>
      <c r="O726" s="402"/>
      <c r="P726" s="404" t="s">
        <v>2001</v>
      </c>
      <c r="Q726" s="405"/>
      <c r="R726" s="427">
        <v>35.11</v>
      </c>
      <c r="S726" s="428"/>
      <c r="T726" s="429"/>
      <c r="U726" s="406">
        <v>3.9</v>
      </c>
      <c r="V726" s="407"/>
      <c r="W726" s="408"/>
      <c r="X726" s="178">
        <v>39.01</v>
      </c>
      <c r="Y726" s="175" t="str">
        <f t="shared" si="11"/>
        <v>071561</v>
      </c>
    </row>
    <row r="727" spans="1:25" ht="9.6" customHeight="1" x14ac:dyDescent="0.2">
      <c r="A727" s="401" t="s">
        <v>2866</v>
      </c>
      <c r="B727" s="402"/>
      <c r="C727" s="401" t="s">
        <v>842</v>
      </c>
      <c r="D727" s="403"/>
      <c r="E727" s="403"/>
      <c r="F727" s="403"/>
      <c r="G727" s="403"/>
      <c r="H727" s="403"/>
      <c r="I727" s="403"/>
      <c r="J727" s="403"/>
      <c r="K727" s="403"/>
      <c r="L727" s="403"/>
      <c r="M727" s="403"/>
      <c r="N727" s="403"/>
      <c r="O727" s="402"/>
      <c r="P727" s="404" t="s">
        <v>2001</v>
      </c>
      <c r="Q727" s="405"/>
      <c r="R727" s="427">
        <v>63.68</v>
      </c>
      <c r="S727" s="428"/>
      <c r="T727" s="429"/>
      <c r="U727" s="406">
        <v>3.9</v>
      </c>
      <c r="V727" s="407"/>
      <c r="W727" s="408"/>
      <c r="X727" s="178">
        <v>67.58</v>
      </c>
      <c r="Y727" s="175" t="str">
        <f t="shared" si="11"/>
        <v>071562</v>
      </c>
    </row>
    <row r="728" spans="1:25" ht="9.6" customHeight="1" x14ac:dyDescent="0.2">
      <c r="A728" s="401" t="s">
        <v>2867</v>
      </c>
      <c r="B728" s="402"/>
      <c r="C728" s="401" t="s">
        <v>843</v>
      </c>
      <c r="D728" s="403"/>
      <c r="E728" s="403"/>
      <c r="F728" s="403"/>
      <c r="G728" s="403"/>
      <c r="H728" s="403"/>
      <c r="I728" s="403"/>
      <c r="J728" s="403"/>
      <c r="K728" s="403"/>
      <c r="L728" s="403"/>
      <c r="M728" s="403"/>
      <c r="N728" s="403"/>
      <c r="O728" s="402"/>
      <c r="P728" s="404" t="s">
        <v>2001</v>
      </c>
      <c r="Q728" s="405"/>
      <c r="R728" s="427">
        <v>41.01</v>
      </c>
      <c r="S728" s="428"/>
      <c r="T728" s="429"/>
      <c r="U728" s="406">
        <v>3.9</v>
      </c>
      <c r="V728" s="407"/>
      <c r="W728" s="408"/>
      <c r="X728" s="178">
        <v>44.91</v>
      </c>
      <c r="Y728" s="175" t="str">
        <f t="shared" si="11"/>
        <v>071590</v>
      </c>
    </row>
    <row r="729" spans="1:25" ht="9.6" customHeight="1" x14ac:dyDescent="0.2">
      <c r="A729" s="401" t="s">
        <v>2868</v>
      </c>
      <c r="B729" s="402"/>
      <c r="C729" s="401" t="s">
        <v>844</v>
      </c>
      <c r="D729" s="403"/>
      <c r="E729" s="403"/>
      <c r="F729" s="403"/>
      <c r="G729" s="403"/>
      <c r="H729" s="403"/>
      <c r="I729" s="403"/>
      <c r="J729" s="403"/>
      <c r="K729" s="403"/>
      <c r="L729" s="403"/>
      <c r="M729" s="403"/>
      <c r="N729" s="403"/>
      <c r="O729" s="402"/>
      <c r="P729" s="404" t="s">
        <v>2001</v>
      </c>
      <c r="Q729" s="405"/>
      <c r="R729" s="427">
        <v>48.55</v>
      </c>
      <c r="S729" s="428"/>
      <c r="T729" s="429"/>
      <c r="U729" s="406">
        <v>3.9</v>
      </c>
      <c r="V729" s="407"/>
      <c r="W729" s="408"/>
      <c r="X729" s="178">
        <v>52.45</v>
      </c>
      <c r="Y729" s="175" t="str">
        <f t="shared" si="11"/>
        <v>071591</v>
      </c>
    </row>
    <row r="730" spans="1:25" ht="9.6" customHeight="1" x14ac:dyDescent="0.2">
      <c r="A730" s="401" t="s">
        <v>2869</v>
      </c>
      <c r="B730" s="402"/>
      <c r="C730" s="401" t="s">
        <v>845</v>
      </c>
      <c r="D730" s="403"/>
      <c r="E730" s="403"/>
      <c r="F730" s="403"/>
      <c r="G730" s="403"/>
      <c r="H730" s="403"/>
      <c r="I730" s="403"/>
      <c r="J730" s="403"/>
      <c r="K730" s="403"/>
      <c r="L730" s="403"/>
      <c r="M730" s="403"/>
      <c r="N730" s="403"/>
      <c r="O730" s="402"/>
      <c r="P730" s="404" t="s">
        <v>2001</v>
      </c>
      <c r="Q730" s="405"/>
      <c r="R730" s="427">
        <v>46.96</v>
      </c>
      <c r="S730" s="428"/>
      <c r="T730" s="429"/>
      <c r="U730" s="406">
        <v>3.9</v>
      </c>
      <c r="V730" s="407"/>
      <c r="W730" s="408"/>
      <c r="X730" s="178">
        <v>50.86</v>
      </c>
      <c r="Y730" s="175" t="str">
        <f t="shared" si="11"/>
        <v>071592</v>
      </c>
    </row>
    <row r="731" spans="1:25" ht="9.6" customHeight="1" x14ac:dyDescent="0.2">
      <c r="A731" s="401" t="s">
        <v>2870</v>
      </c>
      <c r="B731" s="402"/>
      <c r="C731" s="401" t="s">
        <v>846</v>
      </c>
      <c r="D731" s="403"/>
      <c r="E731" s="403"/>
      <c r="F731" s="403"/>
      <c r="G731" s="403"/>
      <c r="H731" s="403"/>
      <c r="I731" s="403"/>
      <c r="J731" s="403"/>
      <c r="K731" s="403"/>
      <c r="L731" s="403"/>
      <c r="M731" s="403"/>
      <c r="N731" s="403"/>
      <c r="O731" s="402"/>
      <c r="P731" s="404" t="s">
        <v>2081</v>
      </c>
      <c r="Q731" s="405"/>
      <c r="R731" s="427">
        <v>19.329999999999998</v>
      </c>
      <c r="S731" s="428"/>
      <c r="T731" s="429"/>
      <c r="U731" s="406">
        <v>8.1300000000000008</v>
      </c>
      <c r="V731" s="407"/>
      <c r="W731" s="408"/>
      <c r="X731" s="178">
        <v>27.46</v>
      </c>
      <c r="Y731" s="175" t="str">
        <f t="shared" si="11"/>
        <v>071598</v>
      </c>
    </row>
    <row r="732" spans="1:25" ht="9.6" customHeight="1" x14ac:dyDescent="0.2">
      <c r="A732" s="401" t="s">
        <v>2871</v>
      </c>
      <c r="B732" s="402"/>
      <c r="C732" s="401" t="s">
        <v>847</v>
      </c>
      <c r="D732" s="403"/>
      <c r="E732" s="403"/>
      <c r="F732" s="403"/>
      <c r="G732" s="403"/>
      <c r="H732" s="403"/>
      <c r="I732" s="403"/>
      <c r="J732" s="403"/>
      <c r="K732" s="403"/>
      <c r="L732" s="403"/>
      <c r="M732" s="403"/>
      <c r="N732" s="403"/>
      <c r="O732" s="402"/>
      <c r="P732" s="404" t="s">
        <v>2081</v>
      </c>
      <c r="Q732" s="405"/>
      <c r="R732" s="430">
        <v>970.45</v>
      </c>
      <c r="S732" s="431"/>
      <c r="T732" s="432"/>
      <c r="U732" s="427">
        <v>24.41</v>
      </c>
      <c r="V732" s="428"/>
      <c r="W732" s="429"/>
      <c r="X732" s="179">
        <v>994.86</v>
      </c>
      <c r="Y732" s="175" t="str">
        <f t="shared" si="11"/>
        <v>071603</v>
      </c>
    </row>
    <row r="733" spans="1:25" ht="9.6" customHeight="1" x14ac:dyDescent="0.2">
      <c r="A733" s="401" t="s">
        <v>2872</v>
      </c>
      <c r="B733" s="402"/>
      <c r="C733" s="401" t="s">
        <v>848</v>
      </c>
      <c r="D733" s="403"/>
      <c r="E733" s="403"/>
      <c r="F733" s="403"/>
      <c r="G733" s="403"/>
      <c r="H733" s="403"/>
      <c r="I733" s="403"/>
      <c r="J733" s="403"/>
      <c r="K733" s="403"/>
      <c r="L733" s="403"/>
      <c r="M733" s="403"/>
      <c r="N733" s="403"/>
      <c r="O733" s="402"/>
      <c r="P733" s="404" t="s">
        <v>2001</v>
      </c>
      <c r="Q733" s="405"/>
      <c r="R733" s="430">
        <v>130.07</v>
      </c>
      <c r="S733" s="431"/>
      <c r="T733" s="432"/>
      <c r="U733" s="427">
        <v>15.74</v>
      </c>
      <c r="V733" s="428"/>
      <c r="W733" s="429"/>
      <c r="X733" s="179">
        <v>145.81</v>
      </c>
      <c r="Y733" s="175" t="str">
        <f t="shared" si="11"/>
        <v>071609</v>
      </c>
    </row>
    <row r="734" spans="1:25" ht="19.350000000000001" customHeight="1" x14ac:dyDescent="0.2">
      <c r="A734" s="401" t="s">
        <v>2873</v>
      </c>
      <c r="B734" s="402"/>
      <c r="C734" s="401" t="s">
        <v>2874</v>
      </c>
      <c r="D734" s="403"/>
      <c r="E734" s="403"/>
      <c r="F734" s="403"/>
      <c r="G734" s="403"/>
      <c r="H734" s="403"/>
      <c r="I734" s="403"/>
      <c r="J734" s="403"/>
      <c r="K734" s="403"/>
      <c r="L734" s="403"/>
      <c r="M734" s="403"/>
      <c r="N734" s="403"/>
      <c r="O734" s="402"/>
      <c r="P734" s="404" t="s">
        <v>2081</v>
      </c>
      <c r="Q734" s="405"/>
      <c r="R734" s="427">
        <v>80.02</v>
      </c>
      <c r="S734" s="428"/>
      <c r="T734" s="429"/>
      <c r="U734" s="427">
        <v>15.74</v>
      </c>
      <c r="V734" s="428"/>
      <c r="W734" s="429"/>
      <c r="X734" s="178">
        <v>95.76</v>
      </c>
      <c r="Y734" s="175" t="str">
        <f t="shared" si="11"/>
        <v>071610</v>
      </c>
    </row>
    <row r="735" spans="1:25" ht="19.350000000000001" customHeight="1" x14ac:dyDescent="0.2">
      <c r="A735" s="401" t="s">
        <v>2875</v>
      </c>
      <c r="B735" s="402"/>
      <c r="C735" s="401" t="s">
        <v>2876</v>
      </c>
      <c r="D735" s="403"/>
      <c r="E735" s="403"/>
      <c r="F735" s="403"/>
      <c r="G735" s="403"/>
      <c r="H735" s="403"/>
      <c r="I735" s="403"/>
      <c r="J735" s="403"/>
      <c r="K735" s="403"/>
      <c r="L735" s="403"/>
      <c r="M735" s="403"/>
      <c r="N735" s="403"/>
      <c r="O735" s="402"/>
      <c r="P735" s="404" t="s">
        <v>2081</v>
      </c>
      <c r="Q735" s="405"/>
      <c r="R735" s="427">
        <v>80.17</v>
      </c>
      <c r="S735" s="428"/>
      <c r="T735" s="429"/>
      <c r="U735" s="427">
        <v>15.74</v>
      </c>
      <c r="V735" s="428"/>
      <c r="W735" s="429"/>
      <c r="X735" s="178">
        <v>95.91</v>
      </c>
      <c r="Y735" s="175" t="str">
        <f t="shared" si="11"/>
        <v>071612</v>
      </c>
    </row>
    <row r="736" spans="1:25" ht="19.350000000000001" customHeight="1" x14ac:dyDescent="0.2">
      <c r="A736" s="401" t="s">
        <v>2877</v>
      </c>
      <c r="B736" s="402"/>
      <c r="C736" s="401" t="s">
        <v>2878</v>
      </c>
      <c r="D736" s="403"/>
      <c r="E736" s="403"/>
      <c r="F736" s="403"/>
      <c r="G736" s="403"/>
      <c r="H736" s="403"/>
      <c r="I736" s="403"/>
      <c r="J736" s="403"/>
      <c r="K736" s="403"/>
      <c r="L736" s="403"/>
      <c r="M736" s="403"/>
      <c r="N736" s="403"/>
      <c r="O736" s="402"/>
      <c r="P736" s="404" t="s">
        <v>2081</v>
      </c>
      <c r="Q736" s="405"/>
      <c r="R736" s="430">
        <v>146.5</v>
      </c>
      <c r="S736" s="431"/>
      <c r="T736" s="432"/>
      <c r="U736" s="427">
        <v>15.74</v>
      </c>
      <c r="V736" s="428"/>
      <c r="W736" s="429"/>
      <c r="X736" s="179">
        <v>162.24</v>
      </c>
      <c r="Y736" s="175" t="str">
        <f t="shared" si="11"/>
        <v>071613</v>
      </c>
    </row>
    <row r="737" spans="1:25" ht="9.6" customHeight="1" x14ac:dyDescent="0.2">
      <c r="A737" s="401" t="s">
        <v>2879</v>
      </c>
      <c r="B737" s="402"/>
      <c r="C737" s="401" t="s">
        <v>849</v>
      </c>
      <c r="D737" s="403"/>
      <c r="E737" s="403"/>
      <c r="F737" s="403"/>
      <c r="G737" s="403"/>
      <c r="H737" s="403"/>
      <c r="I737" s="403"/>
      <c r="J737" s="403"/>
      <c r="K737" s="403"/>
      <c r="L737" s="403"/>
      <c r="M737" s="403"/>
      <c r="N737" s="403"/>
      <c r="O737" s="402"/>
      <c r="P737" s="404" t="s">
        <v>2081</v>
      </c>
      <c r="Q737" s="405"/>
      <c r="R737" s="427">
        <v>83.2</v>
      </c>
      <c r="S737" s="428"/>
      <c r="T737" s="429"/>
      <c r="U737" s="427">
        <v>15.74</v>
      </c>
      <c r="V737" s="428"/>
      <c r="W737" s="429"/>
      <c r="X737" s="178">
        <v>98.94</v>
      </c>
      <c r="Y737" s="175" t="str">
        <f t="shared" si="11"/>
        <v>071614</v>
      </c>
    </row>
    <row r="738" spans="1:25" ht="9.6" customHeight="1" x14ac:dyDescent="0.2">
      <c r="A738" s="401" t="s">
        <v>2880</v>
      </c>
      <c r="B738" s="402"/>
      <c r="C738" s="401" t="s">
        <v>850</v>
      </c>
      <c r="D738" s="403"/>
      <c r="E738" s="403"/>
      <c r="F738" s="403"/>
      <c r="G738" s="403"/>
      <c r="H738" s="403"/>
      <c r="I738" s="403"/>
      <c r="J738" s="403"/>
      <c r="K738" s="403"/>
      <c r="L738" s="403"/>
      <c r="M738" s="403"/>
      <c r="N738" s="403"/>
      <c r="O738" s="402"/>
      <c r="P738" s="404" t="s">
        <v>2081</v>
      </c>
      <c r="Q738" s="405"/>
      <c r="R738" s="427">
        <v>95.61</v>
      </c>
      <c r="S738" s="428"/>
      <c r="T738" s="429"/>
      <c r="U738" s="427">
        <v>15.74</v>
      </c>
      <c r="V738" s="428"/>
      <c r="W738" s="429"/>
      <c r="X738" s="179">
        <v>111.35</v>
      </c>
      <c r="Y738" s="175" t="str">
        <f t="shared" si="11"/>
        <v>071615</v>
      </c>
    </row>
    <row r="739" spans="1:25" ht="19.350000000000001" customHeight="1" x14ac:dyDescent="0.2">
      <c r="A739" s="401" t="s">
        <v>2881</v>
      </c>
      <c r="B739" s="402"/>
      <c r="C739" s="401" t="s">
        <v>2882</v>
      </c>
      <c r="D739" s="403"/>
      <c r="E739" s="403"/>
      <c r="F739" s="403"/>
      <c r="G739" s="403"/>
      <c r="H739" s="403"/>
      <c r="I739" s="403"/>
      <c r="J739" s="403"/>
      <c r="K739" s="403"/>
      <c r="L739" s="403"/>
      <c r="M739" s="403"/>
      <c r="N739" s="403"/>
      <c r="O739" s="402"/>
      <c r="P739" s="404" t="s">
        <v>2081</v>
      </c>
      <c r="Q739" s="405"/>
      <c r="R739" s="430">
        <v>654.41</v>
      </c>
      <c r="S739" s="431"/>
      <c r="T739" s="432"/>
      <c r="U739" s="430">
        <v>126.81</v>
      </c>
      <c r="V739" s="431"/>
      <c r="W739" s="432"/>
      <c r="X739" s="179">
        <v>781.22</v>
      </c>
      <c r="Y739" s="175" t="str">
        <f t="shared" si="11"/>
        <v>071626</v>
      </c>
    </row>
    <row r="740" spans="1:25" ht="19.350000000000001" customHeight="1" x14ac:dyDescent="0.2">
      <c r="A740" s="401" t="s">
        <v>2883</v>
      </c>
      <c r="B740" s="402"/>
      <c r="C740" s="401" t="s">
        <v>2884</v>
      </c>
      <c r="D740" s="403"/>
      <c r="E740" s="403"/>
      <c r="F740" s="403"/>
      <c r="G740" s="403"/>
      <c r="H740" s="403"/>
      <c r="I740" s="403"/>
      <c r="J740" s="403"/>
      <c r="K740" s="403"/>
      <c r="L740" s="403"/>
      <c r="M740" s="403"/>
      <c r="N740" s="403"/>
      <c r="O740" s="402"/>
      <c r="P740" s="404" t="s">
        <v>2081</v>
      </c>
      <c r="Q740" s="405"/>
      <c r="R740" s="430">
        <v>802.01</v>
      </c>
      <c r="S740" s="431"/>
      <c r="T740" s="432"/>
      <c r="U740" s="430">
        <v>142.57</v>
      </c>
      <c r="V740" s="431"/>
      <c r="W740" s="432"/>
      <c r="X740" s="179">
        <v>944.58</v>
      </c>
      <c r="Y740" s="175" t="str">
        <f t="shared" si="11"/>
        <v>071627</v>
      </c>
    </row>
    <row r="741" spans="1:25" ht="19.350000000000001" customHeight="1" x14ac:dyDescent="0.2">
      <c r="A741" s="401" t="s">
        <v>2885</v>
      </c>
      <c r="B741" s="402"/>
      <c r="C741" s="401" t="s">
        <v>2886</v>
      </c>
      <c r="D741" s="403"/>
      <c r="E741" s="403"/>
      <c r="F741" s="403"/>
      <c r="G741" s="403"/>
      <c r="H741" s="403"/>
      <c r="I741" s="403"/>
      <c r="J741" s="403"/>
      <c r="K741" s="403"/>
      <c r="L741" s="403"/>
      <c r="M741" s="403"/>
      <c r="N741" s="403"/>
      <c r="O741" s="402"/>
      <c r="P741" s="404" t="s">
        <v>2001</v>
      </c>
      <c r="Q741" s="405"/>
      <c r="R741" s="427">
        <v>23.21</v>
      </c>
      <c r="S741" s="428"/>
      <c r="T741" s="429"/>
      <c r="U741" s="427">
        <v>16.27</v>
      </c>
      <c r="V741" s="428"/>
      <c r="W741" s="429"/>
      <c r="X741" s="178">
        <v>39.479999999999997</v>
      </c>
      <c r="Y741" s="175" t="str">
        <f t="shared" si="11"/>
        <v>071630</v>
      </c>
    </row>
    <row r="742" spans="1:25" ht="9.6" customHeight="1" x14ac:dyDescent="0.2">
      <c r="A742" s="401" t="s">
        <v>2887</v>
      </c>
      <c r="B742" s="402"/>
      <c r="C742" s="401" t="s">
        <v>851</v>
      </c>
      <c r="D742" s="403"/>
      <c r="E742" s="403"/>
      <c r="F742" s="403"/>
      <c r="G742" s="403"/>
      <c r="H742" s="403"/>
      <c r="I742" s="403"/>
      <c r="J742" s="403"/>
      <c r="K742" s="403"/>
      <c r="L742" s="403"/>
      <c r="M742" s="403"/>
      <c r="N742" s="403"/>
      <c r="O742" s="402"/>
      <c r="P742" s="404" t="s">
        <v>2001</v>
      </c>
      <c r="Q742" s="405"/>
      <c r="R742" s="427">
        <v>85.6</v>
      </c>
      <c r="S742" s="428"/>
      <c r="T742" s="429"/>
      <c r="U742" s="427">
        <v>15.74</v>
      </c>
      <c r="V742" s="428"/>
      <c r="W742" s="429"/>
      <c r="X742" s="179">
        <v>101.34</v>
      </c>
      <c r="Y742" s="175" t="str">
        <f t="shared" si="11"/>
        <v>071640</v>
      </c>
    </row>
    <row r="743" spans="1:25" ht="9.6" customHeight="1" x14ac:dyDescent="0.2">
      <c r="A743" s="401" t="s">
        <v>2888</v>
      </c>
      <c r="B743" s="402"/>
      <c r="C743" s="401" t="s">
        <v>852</v>
      </c>
      <c r="D743" s="403"/>
      <c r="E743" s="403"/>
      <c r="F743" s="403"/>
      <c r="G743" s="403"/>
      <c r="H743" s="403"/>
      <c r="I743" s="403"/>
      <c r="J743" s="403"/>
      <c r="K743" s="403"/>
      <c r="L743" s="403"/>
      <c r="M743" s="403"/>
      <c r="N743" s="403"/>
      <c r="O743" s="402"/>
      <c r="P743" s="404" t="s">
        <v>2001</v>
      </c>
      <c r="Q743" s="405"/>
      <c r="R743" s="430">
        <v>154.31</v>
      </c>
      <c r="S743" s="431"/>
      <c r="T743" s="432"/>
      <c r="U743" s="427">
        <v>15.74</v>
      </c>
      <c r="V743" s="428"/>
      <c r="W743" s="429"/>
      <c r="X743" s="179">
        <v>170.05</v>
      </c>
      <c r="Y743" s="175" t="str">
        <f t="shared" si="11"/>
        <v>071642</v>
      </c>
    </row>
    <row r="744" spans="1:25" ht="9.6" customHeight="1" x14ac:dyDescent="0.2">
      <c r="A744" s="401" t="s">
        <v>2889</v>
      </c>
      <c r="B744" s="402"/>
      <c r="C744" s="401" t="s">
        <v>853</v>
      </c>
      <c r="D744" s="403"/>
      <c r="E744" s="403"/>
      <c r="F744" s="403"/>
      <c r="G744" s="403"/>
      <c r="H744" s="403"/>
      <c r="I744" s="403"/>
      <c r="J744" s="403"/>
      <c r="K744" s="403"/>
      <c r="L744" s="403"/>
      <c r="M744" s="403"/>
      <c r="N744" s="403"/>
      <c r="O744" s="402"/>
      <c r="P744" s="404" t="s">
        <v>2081</v>
      </c>
      <c r="Q744" s="405"/>
      <c r="R744" s="430">
        <v>131.08000000000001</v>
      </c>
      <c r="S744" s="431"/>
      <c r="T744" s="432"/>
      <c r="U744" s="427">
        <v>15.74</v>
      </c>
      <c r="V744" s="428"/>
      <c r="W744" s="429"/>
      <c r="X744" s="179">
        <v>146.82</v>
      </c>
      <c r="Y744" s="175" t="str">
        <f t="shared" si="11"/>
        <v>071645</v>
      </c>
    </row>
    <row r="745" spans="1:25" ht="19.350000000000001" customHeight="1" x14ac:dyDescent="0.2">
      <c r="A745" s="401" t="s">
        <v>2890</v>
      </c>
      <c r="B745" s="402"/>
      <c r="C745" s="401" t="s">
        <v>2891</v>
      </c>
      <c r="D745" s="403"/>
      <c r="E745" s="403"/>
      <c r="F745" s="403"/>
      <c r="G745" s="403"/>
      <c r="H745" s="403"/>
      <c r="I745" s="403"/>
      <c r="J745" s="403"/>
      <c r="K745" s="403"/>
      <c r="L745" s="403"/>
      <c r="M745" s="403"/>
      <c r="N745" s="403"/>
      <c r="O745" s="402"/>
      <c r="P745" s="404" t="s">
        <v>2081</v>
      </c>
      <c r="Q745" s="405"/>
      <c r="R745" s="427">
        <v>34.380000000000003</v>
      </c>
      <c r="S745" s="428"/>
      <c r="T745" s="429"/>
      <c r="U745" s="427">
        <v>15.74</v>
      </c>
      <c r="V745" s="428"/>
      <c r="W745" s="429"/>
      <c r="X745" s="178">
        <v>50.12</v>
      </c>
      <c r="Y745" s="175" t="str">
        <f t="shared" si="11"/>
        <v>071646</v>
      </c>
    </row>
    <row r="746" spans="1:25" ht="19.350000000000001" customHeight="1" x14ac:dyDescent="0.2">
      <c r="A746" s="401" t="s">
        <v>2892</v>
      </c>
      <c r="B746" s="402"/>
      <c r="C746" s="401" t="s">
        <v>2893</v>
      </c>
      <c r="D746" s="403"/>
      <c r="E746" s="403"/>
      <c r="F746" s="403"/>
      <c r="G746" s="403"/>
      <c r="H746" s="403"/>
      <c r="I746" s="403"/>
      <c r="J746" s="403"/>
      <c r="K746" s="403"/>
      <c r="L746" s="403"/>
      <c r="M746" s="403"/>
      <c r="N746" s="403"/>
      <c r="O746" s="402"/>
      <c r="P746" s="404" t="s">
        <v>2081</v>
      </c>
      <c r="Q746" s="405"/>
      <c r="R746" s="427">
        <v>29.4</v>
      </c>
      <c r="S746" s="428"/>
      <c r="T746" s="429"/>
      <c r="U746" s="427">
        <v>16.2</v>
      </c>
      <c r="V746" s="428"/>
      <c r="W746" s="429"/>
      <c r="X746" s="178">
        <v>45.6</v>
      </c>
      <c r="Y746" s="175" t="str">
        <f t="shared" si="11"/>
        <v>071647</v>
      </c>
    </row>
    <row r="747" spans="1:25" ht="19.350000000000001" customHeight="1" x14ac:dyDescent="0.2">
      <c r="A747" s="401" t="s">
        <v>2894</v>
      </c>
      <c r="B747" s="402"/>
      <c r="C747" s="401" t="s">
        <v>2895</v>
      </c>
      <c r="D747" s="403"/>
      <c r="E747" s="403"/>
      <c r="F747" s="403"/>
      <c r="G747" s="403"/>
      <c r="H747" s="403"/>
      <c r="I747" s="403"/>
      <c r="J747" s="403"/>
      <c r="K747" s="403"/>
      <c r="L747" s="403"/>
      <c r="M747" s="403"/>
      <c r="N747" s="403"/>
      <c r="O747" s="402"/>
      <c r="P747" s="404" t="s">
        <v>2081</v>
      </c>
      <c r="Q747" s="405"/>
      <c r="R747" s="430">
        <v>122.28</v>
      </c>
      <c r="S747" s="431"/>
      <c r="T747" s="432"/>
      <c r="U747" s="427">
        <v>15.74</v>
      </c>
      <c r="V747" s="428"/>
      <c r="W747" s="429"/>
      <c r="X747" s="179">
        <v>138.02000000000001</v>
      </c>
      <c r="Y747" s="175" t="str">
        <f t="shared" si="11"/>
        <v>071648</v>
      </c>
    </row>
    <row r="748" spans="1:25" ht="19.350000000000001" customHeight="1" x14ac:dyDescent="0.2">
      <c r="A748" s="401" t="s">
        <v>2896</v>
      </c>
      <c r="B748" s="402"/>
      <c r="C748" s="401" t="s">
        <v>2897</v>
      </c>
      <c r="D748" s="403"/>
      <c r="E748" s="403"/>
      <c r="F748" s="403"/>
      <c r="G748" s="403"/>
      <c r="H748" s="403"/>
      <c r="I748" s="403"/>
      <c r="J748" s="403"/>
      <c r="K748" s="403"/>
      <c r="L748" s="403"/>
      <c r="M748" s="403"/>
      <c r="N748" s="403"/>
      <c r="O748" s="402"/>
      <c r="P748" s="404" t="s">
        <v>2081</v>
      </c>
      <c r="Q748" s="405"/>
      <c r="R748" s="430">
        <v>105.29</v>
      </c>
      <c r="S748" s="431"/>
      <c r="T748" s="432"/>
      <c r="U748" s="427">
        <v>17.45</v>
      </c>
      <c r="V748" s="428"/>
      <c r="W748" s="429"/>
      <c r="X748" s="179">
        <v>122.74</v>
      </c>
      <c r="Y748" s="175" t="str">
        <f t="shared" si="11"/>
        <v>071649</v>
      </c>
    </row>
    <row r="749" spans="1:25" ht="9.6" customHeight="1" x14ac:dyDescent="0.2">
      <c r="A749" s="401" t="s">
        <v>2898</v>
      </c>
      <c r="B749" s="402"/>
      <c r="C749" s="401" t="s">
        <v>854</v>
      </c>
      <c r="D749" s="403"/>
      <c r="E749" s="403"/>
      <c r="F749" s="403"/>
      <c r="G749" s="403"/>
      <c r="H749" s="403"/>
      <c r="I749" s="403"/>
      <c r="J749" s="403"/>
      <c r="K749" s="403"/>
      <c r="L749" s="403"/>
      <c r="M749" s="403"/>
      <c r="N749" s="403"/>
      <c r="O749" s="402"/>
      <c r="P749" s="404" t="s">
        <v>2001</v>
      </c>
      <c r="Q749" s="405"/>
      <c r="R749" s="430">
        <v>125.87</v>
      </c>
      <c r="S749" s="431"/>
      <c r="T749" s="432"/>
      <c r="U749" s="427">
        <v>15.74</v>
      </c>
      <c r="V749" s="428"/>
      <c r="W749" s="429"/>
      <c r="X749" s="179">
        <v>141.61000000000001</v>
      </c>
      <c r="Y749" s="175" t="str">
        <f t="shared" si="11"/>
        <v>071655</v>
      </c>
    </row>
    <row r="750" spans="1:25" ht="9.6" customHeight="1" x14ac:dyDescent="0.2">
      <c r="A750" s="401" t="s">
        <v>2899</v>
      </c>
      <c r="B750" s="402"/>
      <c r="C750" s="401" t="s">
        <v>855</v>
      </c>
      <c r="D750" s="403"/>
      <c r="E750" s="403"/>
      <c r="F750" s="403"/>
      <c r="G750" s="403"/>
      <c r="H750" s="403"/>
      <c r="I750" s="403"/>
      <c r="J750" s="403"/>
      <c r="K750" s="403"/>
      <c r="L750" s="403"/>
      <c r="M750" s="403"/>
      <c r="N750" s="403"/>
      <c r="O750" s="402"/>
      <c r="P750" s="404" t="s">
        <v>2001</v>
      </c>
      <c r="Q750" s="405"/>
      <c r="R750" s="430">
        <v>255.87</v>
      </c>
      <c r="S750" s="431"/>
      <c r="T750" s="432"/>
      <c r="U750" s="427">
        <v>15.74</v>
      </c>
      <c r="V750" s="428"/>
      <c r="W750" s="429"/>
      <c r="X750" s="179">
        <v>271.61</v>
      </c>
      <c r="Y750" s="175" t="str">
        <f t="shared" si="11"/>
        <v>071660</v>
      </c>
    </row>
    <row r="751" spans="1:25" ht="9.6" customHeight="1" x14ac:dyDescent="0.2">
      <c r="A751" s="401" t="s">
        <v>2900</v>
      </c>
      <c r="B751" s="402"/>
      <c r="C751" s="401" t="s">
        <v>856</v>
      </c>
      <c r="D751" s="403"/>
      <c r="E751" s="403"/>
      <c r="F751" s="403"/>
      <c r="G751" s="403"/>
      <c r="H751" s="403"/>
      <c r="I751" s="403"/>
      <c r="J751" s="403"/>
      <c r="K751" s="403"/>
      <c r="L751" s="403"/>
      <c r="M751" s="403"/>
      <c r="N751" s="403"/>
      <c r="O751" s="402"/>
      <c r="P751" s="404" t="s">
        <v>2081</v>
      </c>
      <c r="Q751" s="405"/>
      <c r="R751" s="430">
        <v>397.76</v>
      </c>
      <c r="S751" s="431"/>
      <c r="T751" s="432"/>
      <c r="U751" s="427">
        <v>15.74</v>
      </c>
      <c r="V751" s="428"/>
      <c r="W751" s="429"/>
      <c r="X751" s="179">
        <v>413.5</v>
      </c>
      <c r="Y751" s="175" t="str">
        <f t="shared" si="11"/>
        <v>071661</v>
      </c>
    </row>
    <row r="752" spans="1:25" ht="9.6" customHeight="1" x14ac:dyDescent="0.2">
      <c r="A752" s="401" t="s">
        <v>2901</v>
      </c>
      <c r="B752" s="402"/>
      <c r="C752" s="401" t="s">
        <v>858</v>
      </c>
      <c r="D752" s="403"/>
      <c r="E752" s="403"/>
      <c r="F752" s="403"/>
      <c r="G752" s="403"/>
      <c r="H752" s="403"/>
      <c r="I752" s="403"/>
      <c r="J752" s="403"/>
      <c r="K752" s="403"/>
      <c r="L752" s="403"/>
      <c r="M752" s="403"/>
      <c r="N752" s="403"/>
      <c r="O752" s="402"/>
      <c r="P752" s="404" t="s">
        <v>2001</v>
      </c>
      <c r="Q752" s="405"/>
      <c r="R752" s="427">
        <v>44.12</v>
      </c>
      <c r="S752" s="428"/>
      <c r="T752" s="429"/>
      <c r="U752" s="427">
        <v>15.74</v>
      </c>
      <c r="V752" s="428"/>
      <c r="W752" s="429"/>
      <c r="X752" s="178">
        <v>59.86</v>
      </c>
      <c r="Y752" s="175" t="str">
        <f t="shared" si="11"/>
        <v>071670</v>
      </c>
    </row>
    <row r="753" spans="1:25" ht="19.350000000000001" customHeight="1" x14ac:dyDescent="0.2">
      <c r="A753" s="401" t="s">
        <v>2902</v>
      </c>
      <c r="B753" s="402"/>
      <c r="C753" s="401" t="s">
        <v>2903</v>
      </c>
      <c r="D753" s="403"/>
      <c r="E753" s="403"/>
      <c r="F753" s="403"/>
      <c r="G753" s="403"/>
      <c r="H753" s="403"/>
      <c r="I753" s="403"/>
      <c r="J753" s="403"/>
      <c r="K753" s="403"/>
      <c r="L753" s="403"/>
      <c r="M753" s="403"/>
      <c r="N753" s="403"/>
      <c r="O753" s="402"/>
      <c r="P753" s="404" t="s">
        <v>2081</v>
      </c>
      <c r="Q753" s="405"/>
      <c r="R753" s="427">
        <v>45.54</v>
      </c>
      <c r="S753" s="428"/>
      <c r="T753" s="429"/>
      <c r="U753" s="427">
        <v>39.86</v>
      </c>
      <c r="V753" s="428"/>
      <c r="W753" s="429"/>
      <c r="X753" s="178">
        <v>85.4</v>
      </c>
      <c r="Y753" s="175" t="str">
        <f t="shared" si="11"/>
        <v>071679</v>
      </c>
    </row>
    <row r="754" spans="1:25" ht="9.6" customHeight="1" x14ac:dyDescent="0.2">
      <c r="A754" s="401" t="s">
        <v>2904</v>
      </c>
      <c r="B754" s="402"/>
      <c r="C754" s="401" t="s">
        <v>2905</v>
      </c>
      <c r="D754" s="403"/>
      <c r="E754" s="403"/>
      <c r="F754" s="403"/>
      <c r="G754" s="403"/>
      <c r="H754" s="403"/>
      <c r="I754" s="403"/>
      <c r="J754" s="403"/>
      <c r="K754" s="403"/>
      <c r="L754" s="403"/>
      <c r="M754" s="403"/>
      <c r="N754" s="403"/>
      <c r="O754" s="402"/>
      <c r="P754" s="404" t="s">
        <v>2081</v>
      </c>
      <c r="Q754" s="405"/>
      <c r="R754" s="427">
        <v>83.8</v>
      </c>
      <c r="S754" s="428"/>
      <c r="T754" s="429"/>
      <c r="U754" s="427">
        <v>15.74</v>
      </c>
      <c r="V754" s="428"/>
      <c r="W754" s="429"/>
      <c r="X754" s="178">
        <v>99.54</v>
      </c>
      <c r="Y754" s="175" t="str">
        <f t="shared" si="11"/>
        <v>071682</v>
      </c>
    </row>
    <row r="755" spans="1:25" ht="9.6" customHeight="1" x14ac:dyDescent="0.2">
      <c r="A755" s="401" t="s">
        <v>2906</v>
      </c>
      <c r="B755" s="402"/>
      <c r="C755" s="401" t="s">
        <v>859</v>
      </c>
      <c r="D755" s="403"/>
      <c r="E755" s="403"/>
      <c r="F755" s="403"/>
      <c r="G755" s="403"/>
      <c r="H755" s="403"/>
      <c r="I755" s="403"/>
      <c r="J755" s="403"/>
      <c r="K755" s="403"/>
      <c r="L755" s="403"/>
      <c r="M755" s="403"/>
      <c r="N755" s="403"/>
      <c r="O755" s="402"/>
      <c r="P755" s="404" t="s">
        <v>2081</v>
      </c>
      <c r="Q755" s="405"/>
      <c r="R755" s="430">
        <v>187.94</v>
      </c>
      <c r="S755" s="431"/>
      <c r="T755" s="432"/>
      <c r="U755" s="427">
        <v>15.74</v>
      </c>
      <c r="V755" s="428"/>
      <c r="W755" s="429"/>
      <c r="X755" s="179">
        <v>203.68</v>
      </c>
      <c r="Y755" s="175" t="str">
        <f t="shared" si="11"/>
        <v>071683</v>
      </c>
    </row>
    <row r="756" spans="1:25" ht="9.6" customHeight="1" x14ac:dyDescent="0.2">
      <c r="A756" s="401" t="s">
        <v>2907</v>
      </c>
      <c r="B756" s="402"/>
      <c r="C756" s="401" t="s">
        <v>860</v>
      </c>
      <c r="D756" s="403"/>
      <c r="E756" s="403"/>
      <c r="F756" s="403"/>
      <c r="G756" s="403"/>
      <c r="H756" s="403"/>
      <c r="I756" s="403"/>
      <c r="J756" s="403"/>
      <c r="K756" s="403"/>
      <c r="L756" s="403"/>
      <c r="M756" s="403"/>
      <c r="N756" s="403"/>
      <c r="O756" s="402"/>
      <c r="P756" s="404" t="s">
        <v>2081</v>
      </c>
      <c r="Q756" s="405"/>
      <c r="R756" s="430">
        <v>103.43</v>
      </c>
      <c r="S756" s="431"/>
      <c r="T756" s="432"/>
      <c r="U756" s="427">
        <v>15.74</v>
      </c>
      <c r="V756" s="428"/>
      <c r="W756" s="429"/>
      <c r="X756" s="179">
        <v>119.17</v>
      </c>
      <c r="Y756" s="175" t="str">
        <f t="shared" si="11"/>
        <v>071684</v>
      </c>
    </row>
    <row r="757" spans="1:25" ht="19.350000000000001" customHeight="1" x14ac:dyDescent="0.2">
      <c r="A757" s="401" t="s">
        <v>2908</v>
      </c>
      <c r="B757" s="402"/>
      <c r="C757" s="401" t="s">
        <v>2909</v>
      </c>
      <c r="D757" s="403"/>
      <c r="E757" s="403"/>
      <c r="F757" s="403"/>
      <c r="G757" s="403"/>
      <c r="H757" s="403"/>
      <c r="I757" s="403"/>
      <c r="J757" s="403"/>
      <c r="K757" s="403"/>
      <c r="L757" s="403"/>
      <c r="M757" s="403"/>
      <c r="N757" s="403"/>
      <c r="O757" s="402"/>
      <c r="P757" s="404" t="s">
        <v>2081</v>
      </c>
      <c r="Q757" s="405"/>
      <c r="R757" s="430">
        <v>153.47999999999999</v>
      </c>
      <c r="S757" s="431"/>
      <c r="T757" s="432"/>
      <c r="U757" s="427">
        <v>15.74</v>
      </c>
      <c r="V757" s="428"/>
      <c r="W757" s="429"/>
      <c r="X757" s="179">
        <v>169.22</v>
      </c>
      <c r="Y757" s="175" t="str">
        <f t="shared" si="11"/>
        <v>071685</v>
      </c>
    </row>
    <row r="758" spans="1:25" ht="9.6" customHeight="1" x14ac:dyDescent="0.2">
      <c r="A758" s="401" t="s">
        <v>2910</v>
      </c>
      <c r="B758" s="402"/>
      <c r="C758" s="401" t="s">
        <v>861</v>
      </c>
      <c r="D758" s="403"/>
      <c r="E758" s="403"/>
      <c r="F758" s="403"/>
      <c r="G758" s="403"/>
      <c r="H758" s="403"/>
      <c r="I758" s="403"/>
      <c r="J758" s="403"/>
      <c r="K758" s="403"/>
      <c r="L758" s="403"/>
      <c r="M758" s="403"/>
      <c r="N758" s="403"/>
      <c r="O758" s="402"/>
      <c r="P758" s="404" t="s">
        <v>2081</v>
      </c>
      <c r="Q758" s="405"/>
      <c r="R758" s="430">
        <v>323.23</v>
      </c>
      <c r="S758" s="431"/>
      <c r="T758" s="432"/>
      <c r="U758" s="427">
        <v>15.74</v>
      </c>
      <c r="V758" s="428"/>
      <c r="W758" s="429"/>
      <c r="X758" s="179">
        <v>338.97</v>
      </c>
      <c r="Y758" s="175" t="str">
        <f t="shared" si="11"/>
        <v>071686</v>
      </c>
    </row>
    <row r="759" spans="1:25" ht="9.6" customHeight="1" x14ac:dyDescent="0.2">
      <c r="A759" s="401" t="s">
        <v>2911</v>
      </c>
      <c r="B759" s="402"/>
      <c r="C759" s="401" t="s">
        <v>862</v>
      </c>
      <c r="D759" s="403"/>
      <c r="E759" s="403"/>
      <c r="F759" s="403"/>
      <c r="G759" s="403"/>
      <c r="H759" s="403"/>
      <c r="I759" s="403"/>
      <c r="J759" s="403"/>
      <c r="K759" s="403"/>
      <c r="L759" s="403"/>
      <c r="M759" s="403"/>
      <c r="N759" s="403"/>
      <c r="O759" s="402"/>
      <c r="P759" s="404" t="s">
        <v>2081</v>
      </c>
      <c r="Q759" s="405"/>
      <c r="R759" s="430">
        <v>437.1</v>
      </c>
      <c r="S759" s="431"/>
      <c r="T759" s="432"/>
      <c r="U759" s="427">
        <v>15.74</v>
      </c>
      <c r="V759" s="428"/>
      <c r="W759" s="429"/>
      <c r="X759" s="179">
        <v>452.84</v>
      </c>
      <c r="Y759" s="175" t="str">
        <f t="shared" si="11"/>
        <v>071687</v>
      </c>
    </row>
    <row r="760" spans="1:25" ht="9.6" customHeight="1" x14ac:dyDescent="0.2">
      <c r="A760" s="401" t="s">
        <v>2912</v>
      </c>
      <c r="B760" s="402"/>
      <c r="C760" s="401" t="s">
        <v>863</v>
      </c>
      <c r="D760" s="403"/>
      <c r="E760" s="403"/>
      <c r="F760" s="403"/>
      <c r="G760" s="403"/>
      <c r="H760" s="403"/>
      <c r="I760" s="403"/>
      <c r="J760" s="403"/>
      <c r="K760" s="403"/>
      <c r="L760" s="403"/>
      <c r="M760" s="403"/>
      <c r="N760" s="403"/>
      <c r="O760" s="402"/>
      <c r="P760" s="404" t="s">
        <v>2081</v>
      </c>
      <c r="Q760" s="405"/>
      <c r="R760" s="427">
        <v>44.85</v>
      </c>
      <c r="S760" s="428"/>
      <c r="T760" s="429"/>
      <c r="U760" s="427">
        <v>15.74</v>
      </c>
      <c r="V760" s="428"/>
      <c r="W760" s="429"/>
      <c r="X760" s="178">
        <v>60.59</v>
      </c>
      <c r="Y760" s="175" t="str">
        <f t="shared" si="11"/>
        <v>071688</v>
      </c>
    </row>
    <row r="761" spans="1:25" ht="9.6" customHeight="1" x14ac:dyDescent="0.2">
      <c r="A761" s="401" t="s">
        <v>2913</v>
      </c>
      <c r="B761" s="402"/>
      <c r="C761" s="401" t="s">
        <v>864</v>
      </c>
      <c r="D761" s="403"/>
      <c r="E761" s="403"/>
      <c r="F761" s="403"/>
      <c r="G761" s="403"/>
      <c r="H761" s="403"/>
      <c r="I761" s="403"/>
      <c r="J761" s="403"/>
      <c r="K761" s="403"/>
      <c r="L761" s="403"/>
      <c r="M761" s="403"/>
      <c r="N761" s="403"/>
      <c r="O761" s="402"/>
      <c r="P761" s="404" t="s">
        <v>2081</v>
      </c>
      <c r="Q761" s="405"/>
      <c r="R761" s="427">
        <v>67.510000000000005</v>
      </c>
      <c r="S761" s="428"/>
      <c r="T761" s="429"/>
      <c r="U761" s="427">
        <v>15.74</v>
      </c>
      <c r="V761" s="428"/>
      <c r="W761" s="429"/>
      <c r="X761" s="178">
        <v>83.25</v>
      </c>
      <c r="Y761" s="175" t="str">
        <f t="shared" si="11"/>
        <v>071689</v>
      </c>
    </row>
    <row r="762" spans="1:25" ht="19.350000000000001" customHeight="1" x14ac:dyDescent="0.2">
      <c r="A762" s="401" t="s">
        <v>2914</v>
      </c>
      <c r="B762" s="402"/>
      <c r="C762" s="401" t="s">
        <v>2915</v>
      </c>
      <c r="D762" s="403"/>
      <c r="E762" s="403"/>
      <c r="F762" s="403"/>
      <c r="G762" s="403"/>
      <c r="H762" s="403"/>
      <c r="I762" s="403"/>
      <c r="J762" s="403"/>
      <c r="K762" s="403"/>
      <c r="L762" s="403"/>
      <c r="M762" s="403"/>
      <c r="N762" s="403"/>
      <c r="O762" s="402"/>
      <c r="P762" s="404" t="s">
        <v>2081</v>
      </c>
      <c r="Q762" s="405"/>
      <c r="R762" s="430">
        <v>193.08</v>
      </c>
      <c r="S762" s="431"/>
      <c r="T762" s="432"/>
      <c r="U762" s="427">
        <v>22.2</v>
      </c>
      <c r="V762" s="428"/>
      <c r="W762" s="429"/>
      <c r="X762" s="179">
        <v>215.28</v>
      </c>
      <c r="Y762" s="175" t="str">
        <f t="shared" si="11"/>
        <v>071690</v>
      </c>
    </row>
    <row r="763" spans="1:25" ht="19.350000000000001" customHeight="1" x14ac:dyDescent="0.2">
      <c r="A763" s="401" t="s">
        <v>2916</v>
      </c>
      <c r="B763" s="402"/>
      <c r="C763" s="401" t="s">
        <v>2917</v>
      </c>
      <c r="D763" s="403"/>
      <c r="E763" s="403"/>
      <c r="F763" s="403"/>
      <c r="G763" s="403"/>
      <c r="H763" s="403"/>
      <c r="I763" s="403"/>
      <c r="J763" s="403"/>
      <c r="K763" s="403"/>
      <c r="L763" s="403"/>
      <c r="M763" s="403"/>
      <c r="N763" s="403"/>
      <c r="O763" s="402"/>
      <c r="P763" s="404" t="s">
        <v>2081</v>
      </c>
      <c r="Q763" s="405"/>
      <c r="R763" s="430">
        <v>194.34</v>
      </c>
      <c r="S763" s="431"/>
      <c r="T763" s="432"/>
      <c r="U763" s="427">
        <v>23.78</v>
      </c>
      <c r="V763" s="428"/>
      <c r="W763" s="429"/>
      <c r="X763" s="179">
        <v>218.12</v>
      </c>
      <c r="Y763" s="175" t="str">
        <f t="shared" si="11"/>
        <v>071691</v>
      </c>
    </row>
    <row r="764" spans="1:25" ht="19.350000000000001" customHeight="1" x14ac:dyDescent="0.2">
      <c r="A764" s="401" t="s">
        <v>2918</v>
      </c>
      <c r="B764" s="402"/>
      <c r="C764" s="401" t="s">
        <v>2919</v>
      </c>
      <c r="D764" s="403"/>
      <c r="E764" s="403"/>
      <c r="F764" s="403"/>
      <c r="G764" s="403"/>
      <c r="H764" s="403"/>
      <c r="I764" s="403"/>
      <c r="J764" s="403"/>
      <c r="K764" s="403"/>
      <c r="L764" s="403"/>
      <c r="M764" s="403"/>
      <c r="N764" s="403"/>
      <c r="O764" s="402"/>
      <c r="P764" s="404" t="s">
        <v>2081</v>
      </c>
      <c r="Q764" s="405"/>
      <c r="R764" s="430">
        <v>249.83</v>
      </c>
      <c r="S764" s="431"/>
      <c r="T764" s="432"/>
      <c r="U764" s="427">
        <v>18.86</v>
      </c>
      <c r="V764" s="428"/>
      <c r="W764" s="429"/>
      <c r="X764" s="179">
        <v>268.69</v>
      </c>
      <c r="Y764" s="175" t="str">
        <f t="shared" si="11"/>
        <v>071692</v>
      </c>
    </row>
    <row r="765" spans="1:25" ht="19.350000000000001" customHeight="1" x14ac:dyDescent="0.2">
      <c r="A765" s="401" t="s">
        <v>2920</v>
      </c>
      <c r="B765" s="402"/>
      <c r="C765" s="401" t="s">
        <v>2921</v>
      </c>
      <c r="D765" s="403"/>
      <c r="E765" s="403"/>
      <c r="F765" s="403"/>
      <c r="G765" s="403"/>
      <c r="H765" s="403"/>
      <c r="I765" s="403"/>
      <c r="J765" s="403"/>
      <c r="K765" s="403"/>
      <c r="L765" s="403"/>
      <c r="M765" s="403"/>
      <c r="N765" s="403"/>
      <c r="O765" s="402"/>
      <c r="P765" s="404" t="s">
        <v>2081</v>
      </c>
      <c r="Q765" s="405"/>
      <c r="R765" s="430">
        <v>220.96</v>
      </c>
      <c r="S765" s="431"/>
      <c r="T765" s="432"/>
      <c r="U765" s="427">
        <v>18.86</v>
      </c>
      <c r="V765" s="428"/>
      <c r="W765" s="429"/>
      <c r="X765" s="179">
        <v>239.82</v>
      </c>
      <c r="Y765" s="175" t="str">
        <f t="shared" si="11"/>
        <v>071693</v>
      </c>
    </row>
    <row r="766" spans="1:25" ht="19.350000000000001" customHeight="1" x14ac:dyDescent="0.2">
      <c r="A766" s="401" t="s">
        <v>2922</v>
      </c>
      <c r="B766" s="402"/>
      <c r="C766" s="401" t="s">
        <v>2923</v>
      </c>
      <c r="D766" s="403"/>
      <c r="E766" s="403"/>
      <c r="F766" s="403"/>
      <c r="G766" s="403"/>
      <c r="H766" s="403"/>
      <c r="I766" s="403"/>
      <c r="J766" s="403"/>
      <c r="K766" s="403"/>
      <c r="L766" s="403"/>
      <c r="M766" s="403"/>
      <c r="N766" s="403"/>
      <c r="O766" s="402"/>
      <c r="P766" s="404" t="s">
        <v>2081</v>
      </c>
      <c r="Q766" s="405"/>
      <c r="R766" s="430">
        <v>219.11</v>
      </c>
      <c r="S766" s="431"/>
      <c r="T766" s="432"/>
      <c r="U766" s="427">
        <v>15.74</v>
      </c>
      <c r="V766" s="428"/>
      <c r="W766" s="429"/>
      <c r="X766" s="179">
        <v>234.85</v>
      </c>
      <c r="Y766" s="175" t="str">
        <f t="shared" si="11"/>
        <v>071694</v>
      </c>
    </row>
    <row r="767" spans="1:25" ht="19.350000000000001" customHeight="1" x14ac:dyDescent="0.2">
      <c r="A767" s="401" t="s">
        <v>2924</v>
      </c>
      <c r="B767" s="402"/>
      <c r="C767" s="401" t="s">
        <v>2925</v>
      </c>
      <c r="D767" s="403"/>
      <c r="E767" s="403"/>
      <c r="F767" s="403"/>
      <c r="G767" s="403"/>
      <c r="H767" s="403"/>
      <c r="I767" s="403"/>
      <c r="J767" s="403"/>
      <c r="K767" s="403"/>
      <c r="L767" s="403"/>
      <c r="M767" s="403"/>
      <c r="N767" s="403"/>
      <c r="O767" s="402"/>
      <c r="P767" s="404" t="s">
        <v>2081</v>
      </c>
      <c r="Q767" s="405"/>
      <c r="R767" s="430">
        <v>192.1</v>
      </c>
      <c r="S767" s="431"/>
      <c r="T767" s="432"/>
      <c r="U767" s="427">
        <v>19.850000000000001</v>
      </c>
      <c r="V767" s="428"/>
      <c r="W767" s="429"/>
      <c r="X767" s="179">
        <v>211.95</v>
      </c>
      <c r="Y767" s="175" t="str">
        <f t="shared" si="11"/>
        <v>071695</v>
      </c>
    </row>
    <row r="768" spans="1:25" ht="19.350000000000001" customHeight="1" x14ac:dyDescent="0.2">
      <c r="A768" s="401" t="s">
        <v>2926</v>
      </c>
      <c r="B768" s="402"/>
      <c r="C768" s="401" t="s">
        <v>2927</v>
      </c>
      <c r="D768" s="403"/>
      <c r="E768" s="403"/>
      <c r="F768" s="403"/>
      <c r="G768" s="403"/>
      <c r="H768" s="403"/>
      <c r="I768" s="403"/>
      <c r="J768" s="403"/>
      <c r="K768" s="403"/>
      <c r="L768" s="403"/>
      <c r="M768" s="403"/>
      <c r="N768" s="403"/>
      <c r="O768" s="402"/>
      <c r="P768" s="404" t="s">
        <v>2081</v>
      </c>
      <c r="Q768" s="405"/>
      <c r="R768" s="433">
        <v>1302.75</v>
      </c>
      <c r="S768" s="434"/>
      <c r="T768" s="435"/>
      <c r="U768" s="430">
        <v>139.02000000000001</v>
      </c>
      <c r="V768" s="431"/>
      <c r="W768" s="432"/>
      <c r="X768" s="180">
        <v>1441.77</v>
      </c>
      <c r="Y768" s="175" t="str">
        <f t="shared" si="11"/>
        <v>071696</v>
      </c>
    </row>
    <row r="769" spans="1:25" ht="19.350000000000001" customHeight="1" x14ac:dyDescent="0.2">
      <c r="A769" s="401" t="s">
        <v>2928</v>
      </c>
      <c r="B769" s="402"/>
      <c r="C769" s="401" t="s">
        <v>2929</v>
      </c>
      <c r="D769" s="403"/>
      <c r="E769" s="403"/>
      <c r="F769" s="403"/>
      <c r="G769" s="403"/>
      <c r="H769" s="403"/>
      <c r="I769" s="403"/>
      <c r="J769" s="403"/>
      <c r="K769" s="403"/>
      <c r="L769" s="403"/>
      <c r="M769" s="403"/>
      <c r="N769" s="403"/>
      <c r="O769" s="402"/>
      <c r="P769" s="404" t="s">
        <v>2081</v>
      </c>
      <c r="Q769" s="405"/>
      <c r="R769" s="433">
        <v>2051.11</v>
      </c>
      <c r="S769" s="434"/>
      <c r="T769" s="435"/>
      <c r="U769" s="430">
        <v>154.77000000000001</v>
      </c>
      <c r="V769" s="431"/>
      <c r="W769" s="432"/>
      <c r="X769" s="180">
        <v>2205.88</v>
      </c>
      <c r="Y769" s="175" t="str">
        <f t="shared" si="11"/>
        <v>071697</v>
      </c>
    </row>
    <row r="770" spans="1:25" ht="9.6" customHeight="1" x14ac:dyDescent="0.2">
      <c r="A770" s="401" t="s">
        <v>2930</v>
      </c>
      <c r="B770" s="402"/>
      <c r="C770" s="401" t="s">
        <v>865</v>
      </c>
      <c r="D770" s="403"/>
      <c r="E770" s="403"/>
      <c r="F770" s="403"/>
      <c r="G770" s="403"/>
      <c r="H770" s="403"/>
      <c r="I770" s="403"/>
      <c r="J770" s="403"/>
      <c r="K770" s="403"/>
      <c r="L770" s="403"/>
      <c r="M770" s="403"/>
      <c r="N770" s="403"/>
      <c r="O770" s="402"/>
      <c r="P770" s="404" t="s">
        <v>2081</v>
      </c>
      <c r="Q770" s="405"/>
      <c r="R770" s="430">
        <v>324.92</v>
      </c>
      <c r="S770" s="431"/>
      <c r="T770" s="432"/>
      <c r="U770" s="427">
        <v>15.74</v>
      </c>
      <c r="V770" s="428"/>
      <c r="W770" s="429"/>
      <c r="X770" s="179">
        <v>340.66</v>
      </c>
      <c r="Y770" s="175" t="str">
        <f t="shared" si="11"/>
        <v>071698</v>
      </c>
    </row>
    <row r="771" spans="1:25" ht="9.6" customHeight="1" x14ac:dyDescent="0.2">
      <c r="A771" s="401" t="s">
        <v>2931</v>
      </c>
      <c r="B771" s="402"/>
      <c r="C771" s="401" t="s">
        <v>866</v>
      </c>
      <c r="D771" s="403"/>
      <c r="E771" s="403"/>
      <c r="F771" s="403"/>
      <c r="G771" s="403"/>
      <c r="H771" s="403"/>
      <c r="I771" s="403"/>
      <c r="J771" s="403"/>
      <c r="K771" s="403"/>
      <c r="L771" s="403"/>
      <c r="M771" s="403"/>
      <c r="N771" s="403"/>
      <c r="O771" s="402"/>
      <c r="P771" s="404" t="s">
        <v>2001</v>
      </c>
      <c r="Q771" s="405"/>
      <c r="R771" s="406">
        <v>3.5</v>
      </c>
      <c r="S771" s="407"/>
      <c r="T771" s="408"/>
      <c r="U771" s="406">
        <v>1.46</v>
      </c>
      <c r="V771" s="407"/>
      <c r="W771" s="408"/>
      <c r="X771" s="177">
        <v>4.96</v>
      </c>
      <c r="Y771" s="175" t="str">
        <f t="shared" si="11"/>
        <v>071700</v>
      </c>
    </row>
    <row r="772" spans="1:25" ht="9.6" customHeight="1" x14ac:dyDescent="0.2">
      <c r="A772" s="401" t="s">
        <v>2932</v>
      </c>
      <c r="B772" s="402"/>
      <c r="C772" s="401" t="s">
        <v>867</v>
      </c>
      <c r="D772" s="403"/>
      <c r="E772" s="403"/>
      <c r="F772" s="403"/>
      <c r="G772" s="403"/>
      <c r="H772" s="403"/>
      <c r="I772" s="403"/>
      <c r="J772" s="403"/>
      <c r="K772" s="403"/>
      <c r="L772" s="403"/>
      <c r="M772" s="403"/>
      <c r="N772" s="403"/>
      <c r="O772" s="402"/>
      <c r="P772" s="404" t="s">
        <v>2001</v>
      </c>
      <c r="Q772" s="405"/>
      <c r="R772" s="406">
        <v>3.73</v>
      </c>
      <c r="S772" s="407"/>
      <c r="T772" s="408"/>
      <c r="U772" s="406">
        <v>1.94</v>
      </c>
      <c r="V772" s="407"/>
      <c r="W772" s="408"/>
      <c r="X772" s="177">
        <v>5.67</v>
      </c>
      <c r="Y772" s="175" t="str">
        <f t="shared" si="11"/>
        <v>071701</v>
      </c>
    </row>
    <row r="773" spans="1:25" ht="9.6" customHeight="1" x14ac:dyDescent="0.2">
      <c r="A773" s="401" t="s">
        <v>2933</v>
      </c>
      <c r="B773" s="402"/>
      <c r="C773" s="401" t="s">
        <v>2934</v>
      </c>
      <c r="D773" s="403"/>
      <c r="E773" s="403"/>
      <c r="F773" s="403"/>
      <c r="G773" s="403"/>
      <c r="H773" s="403"/>
      <c r="I773" s="403"/>
      <c r="J773" s="403"/>
      <c r="K773" s="403"/>
      <c r="L773" s="403"/>
      <c r="M773" s="403"/>
      <c r="N773" s="403"/>
      <c r="O773" s="402"/>
      <c r="P773" s="404" t="s">
        <v>2001</v>
      </c>
      <c r="Q773" s="405"/>
      <c r="R773" s="406">
        <v>5.34</v>
      </c>
      <c r="S773" s="407"/>
      <c r="T773" s="408"/>
      <c r="U773" s="406">
        <v>2.92</v>
      </c>
      <c r="V773" s="407"/>
      <c r="W773" s="408"/>
      <c r="X773" s="177">
        <v>8.26</v>
      </c>
      <c r="Y773" s="175" t="str">
        <f t="shared" si="11"/>
        <v>071702</v>
      </c>
    </row>
    <row r="774" spans="1:25" ht="9.6" customHeight="1" x14ac:dyDescent="0.2">
      <c r="A774" s="401" t="s">
        <v>2935</v>
      </c>
      <c r="B774" s="402"/>
      <c r="C774" s="401" t="s">
        <v>868</v>
      </c>
      <c r="D774" s="403"/>
      <c r="E774" s="403"/>
      <c r="F774" s="403"/>
      <c r="G774" s="403"/>
      <c r="H774" s="403"/>
      <c r="I774" s="403"/>
      <c r="J774" s="403"/>
      <c r="K774" s="403"/>
      <c r="L774" s="403"/>
      <c r="M774" s="403"/>
      <c r="N774" s="403"/>
      <c r="O774" s="402"/>
      <c r="P774" s="404" t="s">
        <v>2001</v>
      </c>
      <c r="Q774" s="405"/>
      <c r="R774" s="406">
        <v>5.7</v>
      </c>
      <c r="S774" s="407"/>
      <c r="T774" s="408"/>
      <c r="U774" s="406">
        <v>3.9</v>
      </c>
      <c r="V774" s="407"/>
      <c r="W774" s="408"/>
      <c r="X774" s="177">
        <v>9.6</v>
      </c>
      <c r="Y774" s="175" t="str">
        <f t="shared" si="11"/>
        <v>071703</v>
      </c>
    </row>
    <row r="775" spans="1:25" ht="9.6" customHeight="1" x14ac:dyDescent="0.2">
      <c r="A775" s="401" t="s">
        <v>2936</v>
      </c>
      <c r="B775" s="402"/>
      <c r="C775" s="401" t="s">
        <v>869</v>
      </c>
      <c r="D775" s="403"/>
      <c r="E775" s="403"/>
      <c r="F775" s="403"/>
      <c r="G775" s="403"/>
      <c r="H775" s="403"/>
      <c r="I775" s="403"/>
      <c r="J775" s="403"/>
      <c r="K775" s="403"/>
      <c r="L775" s="403"/>
      <c r="M775" s="403"/>
      <c r="N775" s="403"/>
      <c r="O775" s="402"/>
      <c r="P775" s="404" t="s">
        <v>2001</v>
      </c>
      <c r="Q775" s="405"/>
      <c r="R775" s="406">
        <v>7.43</v>
      </c>
      <c r="S775" s="407"/>
      <c r="T775" s="408"/>
      <c r="U775" s="406">
        <v>5.36</v>
      </c>
      <c r="V775" s="407"/>
      <c r="W775" s="408"/>
      <c r="X775" s="178">
        <v>12.79</v>
      </c>
      <c r="Y775" s="175" t="str">
        <f t="shared" si="11"/>
        <v>071704</v>
      </c>
    </row>
    <row r="776" spans="1:25" ht="9.6" customHeight="1" x14ac:dyDescent="0.2">
      <c r="A776" s="401" t="s">
        <v>2937</v>
      </c>
      <c r="B776" s="402"/>
      <c r="C776" s="401" t="s">
        <v>870</v>
      </c>
      <c r="D776" s="403"/>
      <c r="E776" s="403"/>
      <c r="F776" s="403"/>
      <c r="G776" s="403"/>
      <c r="H776" s="403"/>
      <c r="I776" s="403"/>
      <c r="J776" s="403"/>
      <c r="K776" s="403"/>
      <c r="L776" s="403"/>
      <c r="M776" s="403"/>
      <c r="N776" s="403"/>
      <c r="O776" s="402"/>
      <c r="P776" s="404" t="s">
        <v>2001</v>
      </c>
      <c r="Q776" s="405"/>
      <c r="R776" s="427">
        <v>18.28</v>
      </c>
      <c r="S776" s="428"/>
      <c r="T776" s="429"/>
      <c r="U776" s="406">
        <v>6.34</v>
      </c>
      <c r="V776" s="407"/>
      <c r="W776" s="408"/>
      <c r="X776" s="178">
        <v>24.62</v>
      </c>
      <c r="Y776" s="175" t="str">
        <f t="shared" si="11"/>
        <v>071705</v>
      </c>
    </row>
    <row r="777" spans="1:25" ht="9.6" customHeight="1" x14ac:dyDescent="0.2">
      <c r="A777" s="401" t="s">
        <v>2938</v>
      </c>
      <c r="B777" s="402"/>
      <c r="C777" s="401" t="s">
        <v>2939</v>
      </c>
      <c r="D777" s="403"/>
      <c r="E777" s="403"/>
      <c r="F777" s="403"/>
      <c r="G777" s="403"/>
      <c r="H777" s="403"/>
      <c r="I777" s="403"/>
      <c r="J777" s="403"/>
      <c r="K777" s="403"/>
      <c r="L777" s="403"/>
      <c r="M777" s="403"/>
      <c r="N777" s="403"/>
      <c r="O777" s="402"/>
      <c r="P777" s="404" t="s">
        <v>2001</v>
      </c>
      <c r="Q777" s="405"/>
      <c r="R777" s="427">
        <v>23.36</v>
      </c>
      <c r="S777" s="428"/>
      <c r="T777" s="429"/>
      <c r="U777" s="427">
        <v>12.2</v>
      </c>
      <c r="V777" s="428"/>
      <c r="W777" s="429"/>
      <c r="X777" s="178">
        <v>35.56</v>
      </c>
      <c r="Y777" s="175" t="str">
        <f t="shared" ref="Y777:Y840" si="12">TRIM($A777)</f>
        <v>071706</v>
      </c>
    </row>
    <row r="778" spans="1:25" ht="9.6" customHeight="1" x14ac:dyDescent="0.2">
      <c r="A778" s="401" t="s">
        <v>2940</v>
      </c>
      <c r="B778" s="402"/>
      <c r="C778" s="401" t="s">
        <v>871</v>
      </c>
      <c r="D778" s="403"/>
      <c r="E778" s="403"/>
      <c r="F778" s="403"/>
      <c r="G778" s="403"/>
      <c r="H778" s="403"/>
      <c r="I778" s="403"/>
      <c r="J778" s="403"/>
      <c r="K778" s="403"/>
      <c r="L778" s="403"/>
      <c r="M778" s="403"/>
      <c r="N778" s="403"/>
      <c r="O778" s="402"/>
      <c r="P778" s="404" t="s">
        <v>2001</v>
      </c>
      <c r="Q778" s="405"/>
      <c r="R778" s="427">
        <v>29.2</v>
      </c>
      <c r="S778" s="428"/>
      <c r="T778" s="429"/>
      <c r="U778" s="427">
        <v>20.99</v>
      </c>
      <c r="V778" s="428"/>
      <c r="W778" s="429"/>
      <c r="X778" s="178">
        <v>50.19</v>
      </c>
      <c r="Y778" s="175" t="str">
        <f t="shared" si="12"/>
        <v>071707</v>
      </c>
    </row>
    <row r="779" spans="1:25" ht="9.6" customHeight="1" x14ac:dyDescent="0.2">
      <c r="A779" s="401" t="s">
        <v>2941</v>
      </c>
      <c r="B779" s="402"/>
      <c r="C779" s="401" t="s">
        <v>872</v>
      </c>
      <c r="D779" s="403"/>
      <c r="E779" s="403"/>
      <c r="F779" s="403"/>
      <c r="G779" s="403"/>
      <c r="H779" s="403"/>
      <c r="I779" s="403"/>
      <c r="J779" s="403"/>
      <c r="K779" s="403"/>
      <c r="L779" s="403"/>
      <c r="M779" s="403"/>
      <c r="N779" s="403"/>
      <c r="O779" s="402"/>
      <c r="P779" s="404" t="s">
        <v>2001</v>
      </c>
      <c r="Q779" s="405"/>
      <c r="R779" s="427">
        <v>37.520000000000003</v>
      </c>
      <c r="S779" s="428"/>
      <c r="T779" s="429"/>
      <c r="U779" s="427">
        <v>26.85</v>
      </c>
      <c r="V779" s="428"/>
      <c r="W779" s="429"/>
      <c r="X779" s="178">
        <v>64.37</v>
      </c>
      <c r="Y779" s="175" t="str">
        <f t="shared" si="12"/>
        <v>071708</v>
      </c>
    </row>
    <row r="780" spans="1:25" ht="9.6" customHeight="1" x14ac:dyDescent="0.2">
      <c r="A780" s="401" t="s">
        <v>2942</v>
      </c>
      <c r="B780" s="402"/>
      <c r="C780" s="401" t="s">
        <v>873</v>
      </c>
      <c r="D780" s="403"/>
      <c r="E780" s="403"/>
      <c r="F780" s="403"/>
      <c r="G780" s="403"/>
      <c r="H780" s="403"/>
      <c r="I780" s="403"/>
      <c r="J780" s="403"/>
      <c r="K780" s="403"/>
      <c r="L780" s="403"/>
      <c r="M780" s="403"/>
      <c r="N780" s="403"/>
      <c r="O780" s="402"/>
      <c r="P780" s="404" t="s">
        <v>2001</v>
      </c>
      <c r="Q780" s="405"/>
      <c r="R780" s="427">
        <v>16.82</v>
      </c>
      <c r="S780" s="428"/>
      <c r="T780" s="429"/>
      <c r="U780" s="427">
        <v>13.66</v>
      </c>
      <c r="V780" s="428"/>
      <c r="W780" s="429"/>
      <c r="X780" s="178">
        <v>30.48</v>
      </c>
      <c r="Y780" s="175" t="str">
        <f t="shared" si="12"/>
        <v>071710</v>
      </c>
    </row>
    <row r="781" spans="1:25" ht="9.6" customHeight="1" x14ac:dyDescent="0.2">
      <c r="A781" s="401" t="s">
        <v>2943</v>
      </c>
      <c r="B781" s="402"/>
      <c r="C781" s="401" t="s">
        <v>874</v>
      </c>
      <c r="D781" s="403"/>
      <c r="E781" s="403"/>
      <c r="F781" s="403"/>
      <c r="G781" s="403"/>
      <c r="H781" s="403"/>
      <c r="I781" s="403"/>
      <c r="J781" s="403"/>
      <c r="K781" s="403"/>
      <c r="L781" s="403"/>
      <c r="M781" s="403"/>
      <c r="N781" s="403"/>
      <c r="O781" s="402"/>
      <c r="P781" s="404" t="s">
        <v>2001</v>
      </c>
      <c r="Q781" s="405"/>
      <c r="R781" s="406">
        <v>1.4</v>
      </c>
      <c r="S781" s="407"/>
      <c r="T781" s="408"/>
      <c r="U781" s="406">
        <v>1.46</v>
      </c>
      <c r="V781" s="407"/>
      <c r="W781" s="408"/>
      <c r="X781" s="177">
        <v>2.86</v>
      </c>
      <c r="Y781" s="175" t="str">
        <f t="shared" si="12"/>
        <v>071720</v>
      </c>
    </row>
    <row r="782" spans="1:25" ht="9.6" customHeight="1" x14ac:dyDescent="0.2">
      <c r="A782" s="401" t="s">
        <v>2944</v>
      </c>
      <c r="B782" s="402"/>
      <c r="C782" s="401" t="s">
        <v>875</v>
      </c>
      <c r="D782" s="403"/>
      <c r="E782" s="403"/>
      <c r="F782" s="403"/>
      <c r="G782" s="403"/>
      <c r="H782" s="403"/>
      <c r="I782" s="403"/>
      <c r="J782" s="403"/>
      <c r="K782" s="403"/>
      <c r="L782" s="403"/>
      <c r="M782" s="403"/>
      <c r="N782" s="403"/>
      <c r="O782" s="402"/>
      <c r="P782" s="404" t="s">
        <v>2001</v>
      </c>
      <c r="Q782" s="405"/>
      <c r="R782" s="406">
        <v>2.2400000000000002</v>
      </c>
      <c r="S782" s="407"/>
      <c r="T782" s="408"/>
      <c r="U782" s="406">
        <v>2.92</v>
      </c>
      <c r="V782" s="407"/>
      <c r="W782" s="408"/>
      <c r="X782" s="177">
        <v>5.16</v>
      </c>
      <c r="Y782" s="175" t="str">
        <f t="shared" si="12"/>
        <v>071721</v>
      </c>
    </row>
    <row r="783" spans="1:25" ht="9.6" customHeight="1" x14ac:dyDescent="0.2">
      <c r="A783" s="401" t="s">
        <v>2945</v>
      </c>
      <c r="B783" s="402"/>
      <c r="C783" s="401" t="s">
        <v>876</v>
      </c>
      <c r="D783" s="403"/>
      <c r="E783" s="403"/>
      <c r="F783" s="403"/>
      <c r="G783" s="403"/>
      <c r="H783" s="403"/>
      <c r="I783" s="403"/>
      <c r="J783" s="403"/>
      <c r="K783" s="403"/>
      <c r="L783" s="403"/>
      <c r="M783" s="403"/>
      <c r="N783" s="403"/>
      <c r="O783" s="402"/>
      <c r="P783" s="404" t="s">
        <v>2001</v>
      </c>
      <c r="Q783" s="405"/>
      <c r="R783" s="406">
        <v>1.61</v>
      </c>
      <c r="S783" s="407"/>
      <c r="T783" s="408"/>
      <c r="U783" s="406">
        <v>1.94</v>
      </c>
      <c r="V783" s="407"/>
      <c r="W783" s="408"/>
      <c r="X783" s="177">
        <v>3.55</v>
      </c>
      <c r="Y783" s="175" t="str">
        <f t="shared" si="12"/>
        <v>071722</v>
      </c>
    </row>
    <row r="784" spans="1:25" ht="9.6" customHeight="1" x14ac:dyDescent="0.2">
      <c r="A784" s="401" t="s">
        <v>2946</v>
      </c>
      <c r="B784" s="402"/>
      <c r="C784" s="401" t="s">
        <v>877</v>
      </c>
      <c r="D784" s="403"/>
      <c r="E784" s="403"/>
      <c r="F784" s="403"/>
      <c r="G784" s="403"/>
      <c r="H784" s="403"/>
      <c r="I784" s="403"/>
      <c r="J784" s="403"/>
      <c r="K784" s="403"/>
      <c r="L784" s="403"/>
      <c r="M784" s="403"/>
      <c r="N784" s="403"/>
      <c r="O784" s="402"/>
      <c r="P784" s="404" t="s">
        <v>2001</v>
      </c>
      <c r="Q784" s="405"/>
      <c r="R784" s="406">
        <v>2.42</v>
      </c>
      <c r="S784" s="407"/>
      <c r="T784" s="408"/>
      <c r="U784" s="406">
        <v>3.9</v>
      </c>
      <c r="V784" s="407"/>
      <c r="W784" s="408"/>
      <c r="X784" s="177">
        <v>6.32</v>
      </c>
      <c r="Y784" s="175" t="str">
        <f t="shared" si="12"/>
        <v>071723</v>
      </c>
    </row>
    <row r="785" spans="1:25" ht="9.6" customHeight="1" x14ac:dyDescent="0.2">
      <c r="A785" s="401" t="s">
        <v>2947</v>
      </c>
      <c r="B785" s="402"/>
      <c r="C785" s="401" t="s">
        <v>878</v>
      </c>
      <c r="D785" s="403"/>
      <c r="E785" s="403"/>
      <c r="F785" s="403"/>
      <c r="G785" s="403"/>
      <c r="H785" s="403"/>
      <c r="I785" s="403"/>
      <c r="J785" s="403"/>
      <c r="K785" s="403"/>
      <c r="L785" s="403"/>
      <c r="M785" s="403"/>
      <c r="N785" s="403"/>
      <c r="O785" s="402"/>
      <c r="P785" s="404" t="s">
        <v>2001</v>
      </c>
      <c r="Q785" s="405"/>
      <c r="R785" s="406">
        <v>2.76</v>
      </c>
      <c r="S785" s="407"/>
      <c r="T785" s="408"/>
      <c r="U785" s="406">
        <v>5.36</v>
      </c>
      <c r="V785" s="407"/>
      <c r="W785" s="408"/>
      <c r="X785" s="177">
        <v>8.1199999999999992</v>
      </c>
      <c r="Y785" s="175" t="str">
        <f t="shared" si="12"/>
        <v>071724</v>
      </c>
    </row>
    <row r="786" spans="1:25" ht="9.6" customHeight="1" x14ac:dyDescent="0.2">
      <c r="A786" s="401" t="s">
        <v>2948</v>
      </c>
      <c r="B786" s="402"/>
      <c r="C786" s="401" t="s">
        <v>879</v>
      </c>
      <c r="D786" s="403"/>
      <c r="E786" s="403"/>
      <c r="F786" s="403"/>
      <c r="G786" s="403"/>
      <c r="H786" s="403"/>
      <c r="I786" s="403"/>
      <c r="J786" s="403"/>
      <c r="K786" s="403"/>
      <c r="L786" s="403"/>
      <c r="M786" s="403"/>
      <c r="N786" s="403"/>
      <c r="O786" s="402"/>
      <c r="P786" s="404" t="s">
        <v>2001</v>
      </c>
      <c r="Q786" s="405"/>
      <c r="R786" s="406">
        <v>5.52</v>
      </c>
      <c r="S786" s="407"/>
      <c r="T786" s="408"/>
      <c r="U786" s="406">
        <v>6.34</v>
      </c>
      <c r="V786" s="407"/>
      <c r="W786" s="408"/>
      <c r="X786" s="178">
        <v>11.86</v>
      </c>
      <c r="Y786" s="175" t="str">
        <f t="shared" si="12"/>
        <v>071725</v>
      </c>
    </row>
    <row r="787" spans="1:25" ht="9.6" customHeight="1" x14ac:dyDescent="0.2">
      <c r="A787" s="401" t="s">
        <v>2949</v>
      </c>
      <c r="B787" s="402"/>
      <c r="C787" s="401" t="s">
        <v>880</v>
      </c>
      <c r="D787" s="403"/>
      <c r="E787" s="403"/>
      <c r="F787" s="403"/>
      <c r="G787" s="403"/>
      <c r="H787" s="403"/>
      <c r="I787" s="403"/>
      <c r="J787" s="403"/>
      <c r="K787" s="403"/>
      <c r="L787" s="403"/>
      <c r="M787" s="403"/>
      <c r="N787" s="403"/>
      <c r="O787" s="402"/>
      <c r="P787" s="404" t="s">
        <v>2001</v>
      </c>
      <c r="Q787" s="405"/>
      <c r="R787" s="427">
        <v>10.35</v>
      </c>
      <c r="S787" s="428"/>
      <c r="T787" s="429"/>
      <c r="U787" s="427">
        <v>12.2</v>
      </c>
      <c r="V787" s="428"/>
      <c r="W787" s="429"/>
      <c r="X787" s="178">
        <v>22.55</v>
      </c>
      <c r="Y787" s="175" t="str">
        <f t="shared" si="12"/>
        <v>071726</v>
      </c>
    </row>
    <row r="788" spans="1:25" ht="9.6" customHeight="1" x14ac:dyDescent="0.2">
      <c r="A788" s="401" t="s">
        <v>2950</v>
      </c>
      <c r="B788" s="402"/>
      <c r="C788" s="401" t="s">
        <v>881</v>
      </c>
      <c r="D788" s="403"/>
      <c r="E788" s="403"/>
      <c r="F788" s="403"/>
      <c r="G788" s="403"/>
      <c r="H788" s="403"/>
      <c r="I788" s="403"/>
      <c r="J788" s="403"/>
      <c r="K788" s="403"/>
      <c r="L788" s="403"/>
      <c r="M788" s="403"/>
      <c r="N788" s="403"/>
      <c r="O788" s="402"/>
      <c r="P788" s="404" t="s">
        <v>2001</v>
      </c>
      <c r="Q788" s="405"/>
      <c r="R788" s="427">
        <v>11.84</v>
      </c>
      <c r="S788" s="428"/>
      <c r="T788" s="429"/>
      <c r="U788" s="427">
        <v>20.99</v>
      </c>
      <c r="V788" s="428"/>
      <c r="W788" s="429"/>
      <c r="X788" s="178">
        <v>32.83</v>
      </c>
      <c r="Y788" s="175" t="str">
        <f t="shared" si="12"/>
        <v>071727</v>
      </c>
    </row>
    <row r="789" spans="1:25" ht="9.6" customHeight="1" x14ac:dyDescent="0.2">
      <c r="A789" s="401" t="s">
        <v>2951</v>
      </c>
      <c r="B789" s="402"/>
      <c r="C789" s="401" t="s">
        <v>882</v>
      </c>
      <c r="D789" s="403"/>
      <c r="E789" s="403"/>
      <c r="F789" s="403"/>
      <c r="G789" s="403"/>
      <c r="H789" s="403"/>
      <c r="I789" s="403"/>
      <c r="J789" s="403"/>
      <c r="K789" s="403"/>
      <c r="L789" s="403"/>
      <c r="M789" s="403"/>
      <c r="N789" s="403"/>
      <c r="O789" s="402"/>
      <c r="P789" s="404" t="s">
        <v>2001</v>
      </c>
      <c r="Q789" s="405"/>
      <c r="R789" s="427">
        <v>18.22</v>
      </c>
      <c r="S789" s="428"/>
      <c r="T789" s="429"/>
      <c r="U789" s="427">
        <v>26.85</v>
      </c>
      <c r="V789" s="428"/>
      <c r="W789" s="429"/>
      <c r="X789" s="178">
        <v>45.07</v>
      </c>
      <c r="Y789" s="175" t="str">
        <f t="shared" si="12"/>
        <v>071728</v>
      </c>
    </row>
    <row r="790" spans="1:25" ht="9.6" customHeight="1" x14ac:dyDescent="0.2">
      <c r="A790" s="401" t="s">
        <v>2952</v>
      </c>
      <c r="B790" s="402"/>
      <c r="C790" s="401" t="s">
        <v>883</v>
      </c>
      <c r="D790" s="403"/>
      <c r="E790" s="403"/>
      <c r="F790" s="403"/>
      <c r="G790" s="403"/>
      <c r="H790" s="403"/>
      <c r="I790" s="403"/>
      <c r="J790" s="403"/>
      <c r="K790" s="403"/>
      <c r="L790" s="403"/>
      <c r="M790" s="403"/>
      <c r="N790" s="403"/>
      <c r="O790" s="402"/>
      <c r="P790" s="404" t="s">
        <v>2001</v>
      </c>
      <c r="Q790" s="405"/>
      <c r="R790" s="406">
        <v>1.44</v>
      </c>
      <c r="S790" s="407"/>
      <c r="T790" s="408"/>
      <c r="U790" s="406">
        <v>0.97</v>
      </c>
      <c r="V790" s="407"/>
      <c r="W790" s="408"/>
      <c r="X790" s="177">
        <v>2.41</v>
      </c>
      <c r="Y790" s="175" t="str">
        <f t="shared" si="12"/>
        <v>071740</v>
      </c>
    </row>
    <row r="791" spans="1:25" ht="9.6" customHeight="1" x14ac:dyDescent="0.2">
      <c r="A791" s="401" t="s">
        <v>2953</v>
      </c>
      <c r="B791" s="402"/>
      <c r="C791" s="401" t="s">
        <v>884</v>
      </c>
      <c r="D791" s="403"/>
      <c r="E791" s="403"/>
      <c r="F791" s="403"/>
      <c r="G791" s="403"/>
      <c r="H791" s="403"/>
      <c r="I791" s="403"/>
      <c r="J791" s="403"/>
      <c r="K791" s="403"/>
      <c r="L791" s="403"/>
      <c r="M791" s="403"/>
      <c r="N791" s="403"/>
      <c r="O791" s="402"/>
      <c r="P791" s="404" t="s">
        <v>2001</v>
      </c>
      <c r="Q791" s="405"/>
      <c r="R791" s="406">
        <v>2.15</v>
      </c>
      <c r="S791" s="407"/>
      <c r="T791" s="408"/>
      <c r="U791" s="406">
        <v>1.46</v>
      </c>
      <c r="V791" s="407"/>
      <c r="W791" s="408"/>
      <c r="X791" s="177">
        <v>3.61</v>
      </c>
      <c r="Y791" s="175" t="str">
        <f t="shared" si="12"/>
        <v>071741</v>
      </c>
    </row>
    <row r="792" spans="1:25" ht="9.6" customHeight="1" x14ac:dyDescent="0.2">
      <c r="A792" s="401" t="s">
        <v>2954</v>
      </c>
      <c r="B792" s="402"/>
      <c r="C792" s="401" t="s">
        <v>885</v>
      </c>
      <c r="D792" s="403"/>
      <c r="E792" s="403"/>
      <c r="F792" s="403"/>
      <c r="G792" s="403"/>
      <c r="H792" s="403"/>
      <c r="I792" s="403"/>
      <c r="J792" s="403"/>
      <c r="K792" s="403"/>
      <c r="L792" s="403"/>
      <c r="M792" s="403"/>
      <c r="N792" s="403"/>
      <c r="O792" s="402"/>
      <c r="P792" s="404" t="s">
        <v>2001</v>
      </c>
      <c r="Q792" s="405"/>
      <c r="R792" s="406">
        <v>2.4300000000000002</v>
      </c>
      <c r="S792" s="407"/>
      <c r="T792" s="408"/>
      <c r="U792" s="406">
        <v>2.4300000000000002</v>
      </c>
      <c r="V792" s="407"/>
      <c r="W792" s="408"/>
      <c r="X792" s="177">
        <v>4.8600000000000003</v>
      </c>
      <c r="Y792" s="175" t="str">
        <f t="shared" si="12"/>
        <v>071742</v>
      </c>
    </row>
    <row r="793" spans="1:25" ht="9.6" customHeight="1" x14ac:dyDescent="0.2">
      <c r="A793" s="401" t="s">
        <v>2955</v>
      </c>
      <c r="B793" s="402"/>
      <c r="C793" s="401" t="s">
        <v>886</v>
      </c>
      <c r="D793" s="403"/>
      <c r="E793" s="403"/>
      <c r="F793" s="403"/>
      <c r="G793" s="403"/>
      <c r="H793" s="403"/>
      <c r="I793" s="403"/>
      <c r="J793" s="403"/>
      <c r="K793" s="403"/>
      <c r="L793" s="403"/>
      <c r="M793" s="403"/>
      <c r="N793" s="403"/>
      <c r="O793" s="402"/>
      <c r="P793" s="404" t="s">
        <v>2001</v>
      </c>
      <c r="Q793" s="405"/>
      <c r="R793" s="406">
        <v>4.79</v>
      </c>
      <c r="S793" s="407"/>
      <c r="T793" s="408"/>
      <c r="U793" s="406">
        <v>3.4</v>
      </c>
      <c r="V793" s="407"/>
      <c r="W793" s="408"/>
      <c r="X793" s="177">
        <v>8.19</v>
      </c>
      <c r="Y793" s="175" t="str">
        <f t="shared" si="12"/>
        <v>071743</v>
      </c>
    </row>
    <row r="794" spans="1:25" ht="9.6" customHeight="1" x14ac:dyDescent="0.2">
      <c r="A794" s="401" t="s">
        <v>2956</v>
      </c>
      <c r="B794" s="402"/>
      <c r="C794" s="401" t="s">
        <v>887</v>
      </c>
      <c r="D794" s="403"/>
      <c r="E794" s="403"/>
      <c r="F794" s="403"/>
      <c r="G794" s="403"/>
      <c r="H794" s="403"/>
      <c r="I794" s="403"/>
      <c r="J794" s="403"/>
      <c r="K794" s="403"/>
      <c r="L794" s="403"/>
      <c r="M794" s="403"/>
      <c r="N794" s="403"/>
      <c r="O794" s="402"/>
      <c r="P794" s="404" t="s">
        <v>2001</v>
      </c>
      <c r="Q794" s="405"/>
      <c r="R794" s="406">
        <v>5.28</v>
      </c>
      <c r="S794" s="407"/>
      <c r="T794" s="408"/>
      <c r="U794" s="406">
        <v>4.3899999999999997</v>
      </c>
      <c r="V794" s="407"/>
      <c r="W794" s="408"/>
      <c r="X794" s="177">
        <v>9.67</v>
      </c>
      <c r="Y794" s="175" t="str">
        <f t="shared" si="12"/>
        <v>071744</v>
      </c>
    </row>
    <row r="795" spans="1:25" ht="9.6" customHeight="1" x14ac:dyDescent="0.2">
      <c r="A795" s="401" t="s">
        <v>2957</v>
      </c>
      <c r="B795" s="402"/>
      <c r="C795" s="401" t="s">
        <v>888</v>
      </c>
      <c r="D795" s="403"/>
      <c r="E795" s="403"/>
      <c r="F795" s="403"/>
      <c r="G795" s="403"/>
      <c r="H795" s="403"/>
      <c r="I795" s="403"/>
      <c r="J795" s="403"/>
      <c r="K795" s="403"/>
      <c r="L795" s="403"/>
      <c r="M795" s="403"/>
      <c r="N795" s="403"/>
      <c r="O795" s="402"/>
      <c r="P795" s="404" t="s">
        <v>2001</v>
      </c>
      <c r="Q795" s="405"/>
      <c r="R795" s="406">
        <v>8.2200000000000006</v>
      </c>
      <c r="S795" s="407"/>
      <c r="T795" s="408"/>
      <c r="U795" s="406">
        <v>4.88</v>
      </c>
      <c r="V795" s="407"/>
      <c r="W795" s="408"/>
      <c r="X795" s="178">
        <v>13.1</v>
      </c>
      <c r="Y795" s="175" t="str">
        <f t="shared" si="12"/>
        <v>071745</v>
      </c>
    </row>
    <row r="796" spans="1:25" ht="9.6" customHeight="1" x14ac:dyDescent="0.2">
      <c r="A796" s="401" t="s">
        <v>2958</v>
      </c>
      <c r="B796" s="402"/>
      <c r="C796" s="401" t="s">
        <v>889</v>
      </c>
      <c r="D796" s="403"/>
      <c r="E796" s="403"/>
      <c r="F796" s="403"/>
      <c r="G796" s="403"/>
      <c r="H796" s="403"/>
      <c r="I796" s="403"/>
      <c r="J796" s="403"/>
      <c r="K796" s="403"/>
      <c r="L796" s="403"/>
      <c r="M796" s="403"/>
      <c r="N796" s="403"/>
      <c r="O796" s="402"/>
      <c r="P796" s="404" t="s">
        <v>2001</v>
      </c>
      <c r="Q796" s="405"/>
      <c r="R796" s="427">
        <v>15.14</v>
      </c>
      <c r="S796" s="428"/>
      <c r="T796" s="429"/>
      <c r="U796" s="406">
        <v>9.76</v>
      </c>
      <c r="V796" s="407"/>
      <c r="W796" s="408"/>
      <c r="X796" s="178">
        <v>24.9</v>
      </c>
      <c r="Y796" s="175" t="str">
        <f t="shared" si="12"/>
        <v>071746</v>
      </c>
    </row>
    <row r="797" spans="1:25" ht="9.6" customHeight="1" x14ac:dyDescent="0.2">
      <c r="A797" s="401" t="s">
        <v>2959</v>
      </c>
      <c r="B797" s="402"/>
      <c r="C797" s="401" t="s">
        <v>890</v>
      </c>
      <c r="D797" s="403"/>
      <c r="E797" s="403"/>
      <c r="F797" s="403"/>
      <c r="G797" s="403"/>
      <c r="H797" s="403"/>
      <c r="I797" s="403"/>
      <c r="J797" s="403"/>
      <c r="K797" s="403"/>
      <c r="L797" s="403"/>
      <c r="M797" s="403"/>
      <c r="N797" s="403"/>
      <c r="O797" s="402"/>
      <c r="P797" s="404" t="s">
        <v>2001</v>
      </c>
      <c r="Q797" s="405"/>
      <c r="R797" s="427">
        <v>17.760000000000002</v>
      </c>
      <c r="S797" s="428"/>
      <c r="T797" s="429"/>
      <c r="U797" s="427">
        <v>18.54</v>
      </c>
      <c r="V797" s="428"/>
      <c r="W797" s="429"/>
      <c r="X797" s="178">
        <v>36.299999999999997</v>
      </c>
      <c r="Y797" s="175" t="str">
        <f t="shared" si="12"/>
        <v>071747</v>
      </c>
    </row>
    <row r="798" spans="1:25" ht="9.6" customHeight="1" x14ac:dyDescent="0.2">
      <c r="A798" s="401" t="s">
        <v>2960</v>
      </c>
      <c r="B798" s="402"/>
      <c r="C798" s="401" t="s">
        <v>891</v>
      </c>
      <c r="D798" s="403"/>
      <c r="E798" s="403"/>
      <c r="F798" s="403"/>
      <c r="G798" s="403"/>
      <c r="H798" s="403"/>
      <c r="I798" s="403"/>
      <c r="J798" s="403"/>
      <c r="K798" s="403"/>
      <c r="L798" s="403"/>
      <c r="M798" s="403"/>
      <c r="N798" s="403"/>
      <c r="O798" s="402"/>
      <c r="P798" s="404" t="s">
        <v>2001</v>
      </c>
      <c r="Q798" s="405"/>
      <c r="R798" s="427">
        <v>24.22</v>
      </c>
      <c r="S798" s="428"/>
      <c r="T798" s="429"/>
      <c r="U798" s="427">
        <v>23.43</v>
      </c>
      <c r="V798" s="428"/>
      <c r="W798" s="429"/>
      <c r="X798" s="178">
        <v>47.65</v>
      </c>
      <c r="Y798" s="175" t="str">
        <f t="shared" si="12"/>
        <v>071748</v>
      </c>
    </row>
    <row r="799" spans="1:25" ht="9.6" customHeight="1" x14ac:dyDescent="0.2">
      <c r="A799" s="401" t="s">
        <v>2961</v>
      </c>
      <c r="B799" s="402"/>
      <c r="C799" s="401" t="s">
        <v>892</v>
      </c>
      <c r="D799" s="403"/>
      <c r="E799" s="403"/>
      <c r="F799" s="403"/>
      <c r="G799" s="403"/>
      <c r="H799" s="403"/>
      <c r="I799" s="403"/>
      <c r="J799" s="403"/>
      <c r="K799" s="403"/>
      <c r="L799" s="403"/>
      <c r="M799" s="403"/>
      <c r="N799" s="403"/>
      <c r="O799" s="402"/>
      <c r="P799" s="404" t="s">
        <v>2081</v>
      </c>
      <c r="Q799" s="405"/>
      <c r="R799" s="427">
        <v>19.89</v>
      </c>
      <c r="S799" s="428"/>
      <c r="T799" s="429"/>
      <c r="U799" s="427">
        <v>19.53</v>
      </c>
      <c r="V799" s="428"/>
      <c r="W799" s="429"/>
      <c r="X799" s="178">
        <v>39.42</v>
      </c>
      <c r="Y799" s="175" t="str">
        <f t="shared" si="12"/>
        <v>071750</v>
      </c>
    </row>
    <row r="800" spans="1:25" ht="28.9" customHeight="1" x14ac:dyDescent="0.2">
      <c r="A800" s="401" t="s">
        <v>2962</v>
      </c>
      <c r="B800" s="402"/>
      <c r="C800" s="401" t="s">
        <v>2963</v>
      </c>
      <c r="D800" s="403"/>
      <c r="E800" s="403"/>
      <c r="F800" s="403"/>
      <c r="G800" s="403"/>
      <c r="H800" s="403"/>
      <c r="I800" s="403"/>
      <c r="J800" s="403"/>
      <c r="K800" s="403"/>
      <c r="L800" s="403"/>
      <c r="M800" s="403"/>
      <c r="N800" s="403"/>
      <c r="O800" s="402"/>
      <c r="P800" s="404" t="s">
        <v>1965</v>
      </c>
      <c r="Q800" s="405"/>
      <c r="R800" s="430">
        <v>278.75</v>
      </c>
      <c r="S800" s="431"/>
      <c r="T800" s="432"/>
      <c r="U800" s="430">
        <v>263.58999999999997</v>
      </c>
      <c r="V800" s="431"/>
      <c r="W800" s="432"/>
      <c r="X800" s="179">
        <v>542.34</v>
      </c>
      <c r="Y800" s="175" t="str">
        <f t="shared" si="12"/>
        <v>071761</v>
      </c>
    </row>
    <row r="801" spans="1:25" ht="9.6" customHeight="1" x14ac:dyDescent="0.2">
      <c r="A801" s="401" t="s">
        <v>2964</v>
      </c>
      <c r="B801" s="402"/>
      <c r="C801" s="401" t="s">
        <v>893</v>
      </c>
      <c r="D801" s="403"/>
      <c r="E801" s="403"/>
      <c r="F801" s="403"/>
      <c r="G801" s="403"/>
      <c r="H801" s="403"/>
      <c r="I801" s="403"/>
      <c r="J801" s="403"/>
      <c r="K801" s="403"/>
      <c r="L801" s="403"/>
      <c r="M801" s="403"/>
      <c r="N801" s="403"/>
      <c r="O801" s="402"/>
      <c r="P801" s="404" t="s">
        <v>2001</v>
      </c>
      <c r="Q801" s="405"/>
      <c r="R801" s="406">
        <v>4.84</v>
      </c>
      <c r="S801" s="407"/>
      <c r="T801" s="408"/>
      <c r="U801" s="406">
        <v>7.81</v>
      </c>
      <c r="V801" s="407"/>
      <c r="W801" s="408"/>
      <c r="X801" s="178">
        <v>12.65</v>
      </c>
      <c r="Y801" s="175" t="str">
        <f t="shared" si="12"/>
        <v>071764</v>
      </c>
    </row>
    <row r="802" spans="1:25" ht="9.6" customHeight="1" x14ac:dyDescent="0.2">
      <c r="A802" s="401" t="s">
        <v>2965</v>
      </c>
      <c r="B802" s="402"/>
      <c r="C802" s="401" t="s">
        <v>894</v>
      </c>
      <c r="D802" s="403"/>
      <c r="E802" s="403"/>
      <c r="F802" s="403"/>
      <c r="G802" s="403"/>
      <c r="H802" s="403"/>
      <c r="I802" s="403"/>
      <c r="J802" s="403"/>
      <c r="K802" s="403"/>
      <c r="L802" s="403"/>
      <c r="M802" s="403"/>
      <c r="N802" s="403"/>
      <c r="O802" s="402"/>
      <c r="P802" s="404" t="s">
        <v>2001</v>
      </c>
      <c r="Q802" s="405"/>
      <c r="R802" s="427">
        <v>24.43</v>
      </c>
      <c r="S802" s="428"/>
      <c r="T802" s="429"/>
      <c r="U802" s="406">
        <v>7.31</v>
      </c>
      <c r="V802" s="407"/>
      <c r="W802" s="408"/>
      <c r="X802" s="178">
        <v>31.74</v>
      </c>
      <c r="Y802" s="175" t="str">
        <f t="shared" si="12"/>
        <v>071765</v>
      </c>
    </row>
    <row r="803" spans="1:25" ht="9.6" customHeight="1" x14ac:dyDescent="0.2">
      <c r="A803" s="401" t="s">
        <v>2966</v>
      </c>
      <c r="B803" s="402"/>
      <c r="C803" s="401" t="s">
        <v>895</v>
      </c>
      <c r="D803" s="403"/>
      <c r="E803" s="403"/>
      <c r="F803" s="403"/>
      <c r="G803" s="403"/>
      <c r="H803" s="403"/>
      <c r="I803" s="403"/>
      <c r="J803" s="403"/>
      <c r="K803" s="403"/>
      <c r="L803" s="403"/>
      <c r="M803" s="403"/>
      <c r="N803" s="403"/>
      <c r="O803" s="402"/>
      <c r="P803" s="404" t="s">
        <v>2001</v>
      </c>
      <c r="Q803" s="405"/>
      <c r="R803" s="427">
        <v>24.89</v>
      </c>
      <c r="S803" s="428"/>
      <c r="T803" s="429"/>
      <c r="U803" s="427">
        <v>16.829999999999998</v>
      </c>
      <c r="V803" s="428"/>
      <c r="W803" s="429"/>
      <c r="X803" s="178">
        <v>41.72</v>
      </c>
      <c r="Y803" s="175" t="str">
        <f t="shared" si="12"/>
        <v>071768</v>
      </c>
    </row>
    <row r="804" spans="1:25" ht="9.6" customHeight="1" x14ac:dyDescent="0.2">
      <c r="A804" s="401" t="s">
        <v>2967</v>
      </c>
      <c r="B804" s="402"/>
      <c r="C804" s="401" t="s">
        <v>896</v>
      </c>
      <c r="D804" s="403"/>
      <c r="E804" s="403"/>
      <c r="F804" s="403"/>
      <c r="G804" s="403"/>
      <c r="H804" s="403"/>
      <c r="I804" s="403"/>
      <c r="J804" s="403"/>
      <c r="K804" s="403"/>
      <c r="L804" s="403"/>
      <c r="M804" s="403"/>
      <c r="N804" s="403"/>
      <c r="O804" s="402"/>
      <c r="P804" s="404" t="s">
        <v>2001</v>
      </c>
      <c r="Q804" s="405"/>
      <c r="R804" s="406">
        <v>8.8699999999999992</v>
      </c>
      <c r="S804" s="407"/>
      <c r="T804" s="408"/>
      <c r="U804" s="406">
        <v>4.88</v>
      </c>
      <c r="V804" s="407"/>
      <c r="W804" s="408"/>
      <c r="X804" s="178">
        <v>13.75</v>
      </c>
      <c r="Y804" s="175" t="str">
        <f t="shared" si="12"/>
        <v>071773</v>
      </c>
    </row>
    <row r="805" spans="1:25" ht="9.6" customHeight="1" x14ac:dyDescent="0.2">
      <c r="A805" s="401" t="s">
        <v>2968</v>
      </c>
      <c r="B805" s="402"/>
      <c r="C805" s="401" t="s">
        <v>897</v>
      </c>
      <c r="D805" s="403"/>
      <c r="E805" s="403"/>
      <c r="F805" s="403"/>
      <c r="G805" s="403"/>
      <c r="H805" s="403"/>
      <c r="I805" s="403"/>
      <c r="J805" s="403"/>
      <c r="K805" s="403"/>
      <c r="L805" s="403"/>
      <c r="M805" s="403"/>
      <c r="N805" s="403"/>
      <c r="O805" s="402"/>
      <c r="P805" s="404" t="s">
        <v>2081</v>
      </c>
      <c r="Q805" s="405"/>
      <c r="R805" s="427">
        <v>13.98</v>
      </c>
      <c r="S805" s="428"/>
      <c r="T805" s="429"/>
      <c r="U805" s="406">
        <v>4.88</v>
      </c>
      <c r="V805" s="407"/>
      <c r="W805" s="408"/>
      <c r="X805" s="178">
        <v>18.86</v>
      </c>
      <c r="Y805" s="175" t="str">
        <f t="shared" si="12"/>
        <v>071774</v>
      </c>
    </row>
    <row r="806" spans="1:25" ht="9.6" customHeight="1" x14ac:dyDescent="0.2">
      <c r="A806" s="401" t="s">
        <v>2969</v>
      </c>
      <c r="B806" s="402"/>
      <c r="C806" s="401" t="s">
        <v>898</v>
      </c>
      <c r="D806" s="403"/>
      <c r="E806" s="403"/>
      <c r="F806" s="403"/>
      <c r="G806" s="403"/>
      <c r="H806" s="403"/>
      <c r="I806" s="403"/>
      <c r="J806" s="403"/>
      <c r="K806" s="403"/>
      <c r="L806" s="403"/>
      <c r="M806" s="403"/>
      <c r="N806" s="403"/>
      <c r="O806" s="402"/>
      <c r="P806" s="404" t="s">
        <v>2001</v>
      </c>
      <c r="Q806" s="405"/>
      <c r="R806" s="427">
        <v>37.799999999999997</v>
      </c>
      <c r="S806" s="428"/>
      <c r="T806" s="429"/>
      <c r="U806" s="427">
        <v>12.2</v>
      </c>
      <c r="V806" s="428"/>
      <c r="W806" s="429"/>
      <c r="X806" s="178">
        <v>50</v>
      </c>
      <c r="Y806" s="175" t="str">
        <f t="shared" si="12"/>
        <v>071776</v>
      </c>
    </row>
    <row r="807" spans="1:25" ht="9.6" customHeight="1" x14ac:dyDescent="0.2">
      <c r="A807" s="401" t="s">
        <v>2970</v>
      </c>
      <c r="B807" s="402"/>
      <c r="C807" s="401" t="s">
        <v>899</v>
      </c>
      <c r="D807" s="403"/>
      <c r="E807" s="403"/>
      <c r="F807" s="403"/>
      <c r="G807" s="403"/>
      <c r="H807" s="403"/>
      <c r="I807" s="403"/>
      <c r="J807" s="403"/>
      <c r="K807" s="403"/>
      <c r="L807" s="403"/>
      <c r="M807" s="403"/>
      <c r="N807" s="403"/>
      <c r="O807" s="402"/>
      <c r="P807" s="404" t="s">
        <v>2001</v>
      </c>
      <c r="Q807" s="405"/>
      <c r="R807" s="427">
        <v>66.89</v>
      </c>
      <c r="S807" s="428"/>
      <c r="T807" s="429"/>
      <c r="U807" s="427">
        <v>20.99</v>
      </c>
      <c r="V807" s="428"/>
      <c r="W807" s="429"/>
      <c r="X807" s="178">
        <v>87.88</v>
      </c>
      <c r="Y807" s="175" t="str">
        <f t="shared" si="12"/>
        <v>071777</v>
      </c>
    </row>
    <row r="808" spans="1:25" ht="9.6" customHeight="1" x14ac:dyDescent="0.2">
      <c r="A808" s="401" t="s">
        <v>2971</v>
      </c>
      <c r="B808" s="402"/>
      <c r="C808" s="401" t="s">
        <v>900</v>
      </c>
      <c r="D808" s="403"/>
      <c r="E808" s="403"/>
      <c r="F808" s="403"/>
      <c r="G808" s="403"/>
      <c r="H808" s="403"/>
      <c r="I808" s="403"/>
      <c r="J808" s="403"/>
      <c r="K808" s="403"/>
      <c r="L808" s="403"/>
      <c r="M808" s="403"/>
      <c r="N808" s="403"/>
      <c r="O808" s="402"/>
      <c r="P808" s="404" t="s">
        <v>2001</v>
      </c>
      <c r="Q808" s="405"/>
      <c r="R808" s="430">
        <v>112.44</v>
      </c>
      <c r="S808" s="431"/>
      <c r="T808" s="432"/>
      <c r="U808" s="427">
        <v>26.85</v>
      </c>
      <c r="V808" s="428"/>
      <c r="W808" s="429"/>
      <c r="X808" s="179">
        <v>139.29</v>
      </c>
      <c r="Y808" s="175" t="str">
        <f t="shared" si="12"/>
        <v>071780</v>
      </c>
    </row>
    <row r="809" spans="1:25" ht="9.6" customHeight="1" x14ac:dyDescent="0.2">
      <c r="A809" s="401" t="s">
        <v>2972</v>
      </c>
      <c r="B809" s="402"/>
      <c r="C809" s="401" t="s">
        <v>901</v>
      </c>
      <c r="D809" s="403"/>
      <c r="E809" s="403"/>
      <c r="F809" s="403"/>
      <c r="G809" s="403"/>
      <c r="H809" s="403"/>
      <c r="I809" s="403"/>
      <c r="J809" s="403"/>
      <c r="K809" s="403"/>
      <c r="L809" s="403"/>
      <c r="M809" s="403"/>
      <c r="N809" s="403"/>
      <c r="O809" s="402"/>
      <c r="P809" s="404" t="s">
        <v>2001</v>
      </c>
      <c r="Q809" s="405"/>
      <c r="R809" s="427">
        <v>26.1</v>
      </c>
      <c r="S809" s="428"/>
      <c r="T809" s="429"/>
      <c r="U809" s="427">
        <v>13.66</v>
      </c>
      <c r="V809" s="428"/>
      <c r="W809" s="429"/>
      <c r="X809" s="178">
        <v>39.76</v>
      </c>
      <c r="Y809" s="175" t="str">
        <f t="shared" si="12"/>
        <v>071791</v>
      </c>
    </row>
    <row r="810" spans="1:25" ht="9.6" customHeight="1" x14ac:dyDescent="0.2">
      <c r="A810" s="401" t="s">
        <v>2973</v>
      </c>
      <c r="B810" s="402"/>
      <c r="C810" s="401" t="s">
        <v>902</v>
      </c>
      <c r="D810" s="403"/>
      <c r="E810" s="403"/>
      <c r="F810" s="403"/>
      <c r="G810" s="403"/>
      <c r="H810" s="403"/>
      <c r="I810" s="403"/>
      <c r="J810" s="403"/>
      <c r="K810" s="403"/>
      <c r="L810" s="403"/>
      <c r="M810" s="403"/>
      <c r="N810" s="403"/>
      <c r="O810" s="402"/>
      <c r="P810" s="404" t="s">
        <v>2081</v>
      </c>
      <c r="Q810" s="405"/>
      <c r="R810" s="427">
        <v>16.66</v>
      </c>
      <c r="S810" s="428"/>
      <c r="T810" s="429"/>
      <c r="U810" s="427">
        <v>14.64</v>
      </c>
      <c r="V810" s="428"/>
      <c r="W810" s="429"/>
      <c r="X810" s="178">
        <v>31.3</v>
      </c>
      <c r="Y810" s="175" t="str">
        <f t="shared" si="12"/>
        <v>071795</v>
      </c>
    </row>
    <row r="811" spans="1:25" ht="9.6" customHeight="1" x14ac:dyDescent="0.2">
      <c r="A811" s="401" t="s">
        <v>2974</v>
      </c>
      <c r="B811" s="402"/>
      <c r="C811" s="401" t="s">
        <v>903</v>
      </c>
      <c r="D811" s="403"/>
      <c r="E811" s="403"/>
      <c r="F811" s="403"/>
      <c r="G811" s="403"/>
      <c r="H811" s="403"/>
      <c r="I811" s="403"/>
      <c r="J811" s="403"/>
      <c r="K811" s="403"/>
      <c r="L811" s="403"/>
      <c r="M811" s="403"/>
      <c r="N811" s="403"/>
      <c r="O811" s="402"/>
      <c r="P811" s="404" t="s">
        <v>2001</v>
      </c>
      <c r="Q811" s="405"/>
      <c r="R811" s="427">
        <v>31.66</v>
      </c>
      <c r="S811" s="428"/>
      <c r="T811" s="429"/>
      <c r="U811" s="406">
        <v>7.31</v>
      </c>
      <c r="V811" s="407"/>
      <c r="W811" s="408"/>
      <c r="X811" s="178">
        <v>38.97</v>
      </c>
      <c r="Y811" s="175" t="str">
        <f t="shared" si="12"/>
        <v>071796</v>
      </c>
    </row>
    <row r="812" spans="1:25" ht="9.6" customHeight="1" x14ac:dyDescent="0.2">
      <c r="A812" s="401" t="s">
        <v>2975</v>
      </c>
      <c r="B812" s="402"/>
      <c r="C812" s="401" t="s">
        <v>904</v>
      </c>
      <c r="D812" s="403"/>
      <c r="E812" s="403"/>
      <c r="F812" s="403"/>
      <c r="G812" s="403"/>
      <c r="H812" s="403"/>
      <c r="I812" s="403"/>
      <c r="J812" s="403"/>
      <c r="K812" s="403"/>
      <c r="L812" s="403"/>
      <c r="M812" s="403"/>
      <c r="N812" s="403"/>
      <c r="O812" s="402"/>
      <c r="P812" s="404" t="s">
        <v>2001</v>
      </c>
      <c r="Q812" s="405"/>
      <c r="R812" s="430">
        <v>579.62</v>
      </c>
      <c r="S812" s="431"/>
      <c r="T812" s="432"/>
      <c r="U812" s="430">
        <v>112.55</v>
      </c>
      <c r="V812" s="431"/>
      <c r="W812" s="432"/>
      <c r="X812" s="179">
        <v>692.17</v>
      </c>
      <c r="Y812" s="175" t="str">
        <f t="shared" si="12"/>
        <v>071801</v>
      </c>
    </row>
    <row r="813" spans="1:25" ht="9.6" customHeight="1" x14ac:dyDescent="0.2">
      <c r="A813" s="401" t="s">
        <v>2976</v>
      </c>
      <c r="B813" s="402"/>
      <c r="C813" s="401" t="s">
        <v>905</v>
      </c>
      <c r="D813" s="403"/>
      <c r="E813" s="403"/>
      <c r="F813" s="403"/>
      <c r="G813" s="403"/>
      <c r="H813" s="403"/>
      <c r="I813" s="403"/>
      <c r="J813" s="403"/>
      <c r="K813" s="403"/>
      <c r="L813" s="403"/>
      <c r="M813" s="403"/>
      <c r="N813" s="403"/>
      <c r="O813" s="402"/>
      <c r="P813" s="404" t="s">
        <v>2001</v>
      </c>
      <c r="Q813" s="405"/>
      <c r="R813" s="430">
        <v>890</v>
      </c>
      <c r="S813" s="431"/>
      <c r="T813" s="432"/>
      <c r="U813" s="430">
        <v>113.21</v>
      </c>
      <c r="V813" s="431"/>
      <c r="W813" s="432"/>
      <c r="X813" s="180">
        <v>1003.21</v>
      </c>
      <c r="Y813" s="175" t="str">
        <f t="shared" si="12"/>
        <v>071805</v>
      </c>
    </row>
    <row r="814" spans="1:25" ht="9.6" customHeight="1" x14ac:dyDescent="0.2">
      <c r="A814" s="401" t="s">
        <v>2977</v>
      </c>
      <c r="B814" s="402"/>
      <c r="C814" s="401" t="s">
        <v>906</v>
      </c>
      <c r="D814" s="403"/>
      <c r="E814" s="403"/>
      <c r="F814" s="403"/>
      <c r="G814" s="403"/>
      <c r="H814" s="403"/>
      <c r="I814" s="403"/>
      <c r="J814" s="403"/>
      <c r="K814" s="403"/>
      <c r="L814" s="403"/>
      <c r="M814" s="403"/>
      <c r="N814" s="403"/>
      <c r="O814" s="402"/>
      <c r="P814" s="404" t="s">
        <v>2001</v>
      </c>
      <c r="Q814" s="405"/>
      <c r="R814" s="433">
        <v>2055.64</v>
      </c>
      <c r="S814" s="434"/>
      <c r="T814" s="435"/>
      <c r="U814" s="430">
        <v>113.21</v>
      </c>
      <c r="V814" s="431"/>
      <c r="W814" s="432"/>
      <c r="X814" s="180">
        <v>2168.85</v>
      </c>
      <c r="Y814" s="175" t="str">
        <f t="shared" si="12"/>
        <v>071820</v>
      </c>
    </row>
    <row r="815" spans="1:25" ht="9.6" customHeight="1" x14ac:dyDescent="0.2">
      <c r="A815" s="401" t="s">
        <v>2978</v>
      </c>
      <c r="B815" s="402"/>
      <c r="C815" s="401" t="s">
        <v>2979</v>
      </c>
      <c r="D815" s="403"/>
      <c r="E815" s="403"/>
      <c r="F815" s="403"/>
      <c r="G815" s="403"/>
      <c r="H815" s="403"/>
      <c r="I815" s="403"/>
      <c r="J815" s="403"/>
      <c r="K815" s="403"/>
      <c r="L815" s="403"/>
      <c r="M815" s="403"/>
      <c r="N815" s="403"/>
      <c r="O815" s="402"/>
      <c r="P815" s="404" t="s">
        <v>2001</v>
      </c>
      <c r="Q815" s="405"/>
      <c r="R815" s="433">
        <v>1070.27</v>
      </c>
      <c r="S815" s="434"/>
      <c r="T815" s="435"/>
      <c r="U815" s="430">
        <v>112.55</v>
      </c>
      <c r="V815" s="431"/>
      <c r="W815" s="432"/>
      <c r="X815" s="180">
        <v>1182.82</v>
      </c>
      <c r="Y815" s="175" t="str">
        <f t="shared" si="12"/>
        <v>071821</v>
      </c>
    </row>
    <row r="816" spans="1:25" ht="9.6" customHeight="1" x14ac:dyDescent="0.2">
      <c r="A816" s="401" t="s">
        <v>2980</v>
      </c>
      <c r="B816" s="402"/>
      <c r="C816" s="401" t="s">
        <v>907</v>
      </c>
      <c r="D816" s="403"/>
      <c r="E816" s="403"/>
      <c r="F816" s="403"/>
      <c r="G816" s="403"/>
      <c r="H816" s="403"/>
      <c r="I816" s="403"/>
      <c r="J816" s="403"/>
      <c r="K816" s="403"/>
      <c r="L816" s="403"/>
      <c r="M816" s="403"/>
      <c r="N816" s="403"/>
      <c r="O816" s="402"/>
      <c r="P816" s="404" t="s">
        <v>2001</v>
      </c>
      <c r="Q816" s="405"/>
      <c r="R816" s="433">
        <v>1610.72</v>
      </c>
      <c r="S816" s="434"/>
      <c r="T816" s="435"/>
      <c r="U816" s="430">
        <v>113.21</v>
      </c>
      <c r="V816" s="431"/>
      <c r="W816" s="432"/>
      <c r="X816" s="180">
        <v>1723.93</v>
      </c>
      <c r="Y816" s="175" t="str">
        <f t="shared" si="12"/>
        <v>071822</v>
      </c>
    </row>
    <row r="817" spans="1:25" ht="9.6" customHeight="1" x14ac:dyDescent="0.2">
      <c r="A817" s="401" t="s">
        <v>2981</v>
      </c>
      <c r="B817" s="402"/>
      <c r="C817" s="401" t="s">
        <v>908</v>
      </c>
      <c r="D817" s="403"/>
      <c r="E817" s="403"/>
      <c r="F817" s="403"/>
      <c r="G817" s="403"/>
      <c r="H817" s="403"/>
      <c r="I817" s="403"/>
      <c r="J817" s="403"/>
      <c r="K817" s="403"/>
      <c r="L817" s="403"/>
      <c r="M817" s="403"/>
      <c r="N817" s="403"/>
      <c r="O817" s="402"/>
      <c r="P817" s="404" t="s">
        <v>2001</v>
      </c>
      <c r="Q817" s="405"/>
      <c r="R817" s="433">
        <v>1379.42</v>
      </c>
      <c r="S817" s="434"/>
      <c r="T817" s="435"/>
      <c r="U817" s="430">
        <v>112.55</v>
      </c>
      <c r="V817" s="431"/>
      <c r="W817" s="432"/>
      <c r="X817" s="180">
        <v>1491.97</v>
      </c>
      <c r="Y817" s="175" t="str">
        <f t="shared" si="12"/>
        <v>071823</v>
      </c>
    </row>
    <row r="818" spans="1:25" ht="9.6" customHeight="1" x14ac:dyDescent="0.2">
      <c r="A818" s="401" t="s">
        <v>2982</v>
      </c>
      <c r="B818" s="402"/>
      <c r="C818" s="401" t="s">
        <v>909</v>
      </c>
      <c r="D818" s="403"/>
      <c r="E818" s="403"/>
      <c r="F818" s="403"/>
      <c r="G818" s="403"/>
      <c r="H818" s="403"/>
      <c r="I818" s="403"/>
      <c r="J818" s="403"/>
      <c r="K818" s="403"/>
      <c r="L818" s="403"/>
      <c r="M818" s="403"/>
      <c r="N818" s="403"/>
      <c r="O818" s="402"/>
      <c r="P818" s="404" t="s">
        <v>2001</v>
      </c>
      <c r="Q818" s="405"/>
      <c r="R818" s="433">
        <v>2766.66</v>
      </c>
      <c r="S818" s="434"/>
      <c r="T818" s="435"/>
      <c r="U818" s="430">
        <v>113.21</v>
      </c>
      <c r="V818" s="431"/>
      <c r="W818" s="432"/>
      <c r="X818" s="180">
        <v>2879.87</v>
      </c>
      <c r="Y818" s="175" t="str">
        <f t="shared" si="12"/>
        <v>071824</v>
      </c>
    </row>
    <row r="819" spans="1:25" ht="9.6" customHeight="1" x14ac:dyDescent="0.2">
      <c r="A819" s="401" t="s">
        <v>2983</v>
      </c>
      <c r="B819" s="402"/>
      <c r="C819" s="401" t="s">
        <v>910</v>
      </c>
      <c r="D819" s="403"/>
      <c r="E819" s="403"/>
      <c r="F819" s="403"/>
      <c r="G819" s="403"/>
      <c r="H819" s="403"/>
      <c r="I819" s="403"/>
      <c r="J819" s="403"/>
      <c r="K819" s="403"/>
      <c r="L819" s="403"/>
      <c r="M819" s="403"/>
      <c r="N819" s="403"/>
      <c r="O819" s="402"/>
      <c r="P819" s="404" t="s">
        <v>2001</v>
      </c>
      <c r="Q819" s="405"/>
      <c r="R819" s="433">
        <v>2237.2199999999998</v>
      </c>
      <c r="S819" s="434"/>
      <c r="T819" s="435"/>
      <c r="U819" s="430">
        <v>112.55</v>
      </c>
      <c r="V819" s="431"/>
      <c r="W819" s="432"/>
      <c r="X819" s="180">
        <v>2349.77</v>
      </c>
      <c r="Y819" s="175" t="str">
        <f t="shared" si="12"/>
        <v>071825</v>
      </c>
    </row>
    <row r="820" spans="1:25" ht="9.6" customHeight="1" x14ac:dyDescent="0.2">
      <c r="A820" s="401" t="s">
        <v>2984</v>
      </c>
      <c r="B820" s="402"/>
      <c r="C820" s="401" t="s">
        <v>911</v>
      </c>
      <c r="D820" s="403"/>
      <c r="E820" s="403"/>
      <c r="F820" s="403"/>
      <c r="G820" s="403"/>
      <c r="H820" s="403"/>
      <c r="I820" s="403"/>
      <c r="J820" s="403"/>
      <c r="K820" s="403"/>
      <c r="L820" s="403"/>
      <c r="M820" s="403"/>
      <c r="N820" s="403"/>
      <c r="O820" s="402"/>
      <c r="P820" s="404" t="s">
        <v>2001</v>
      </c>
      <c r="Q820" s="405"/>
      <c r="R820" s="433">
        <v>2721.74</v>
      </c>
      <c r="S820" s="434"/>
      <c r="T820" s="435"/>
      <c r="U820" s="430">
        <v>113.21</v>
      </c>
      <c r="V820" s="431"/>
      <c r="W820" s="432"/>
      <c r="X820" s="180">
        <v>2834.95</v>
      </c>
      <c r="Y820" s="175" t="str">
        <f t="shared" si="12"/>
        <v>071826</v>
      </c>
    </row>
    <row r="821" spans="1:25" ht="9.6" customHeight="1" x14ac:dyDescent="0.2">
      <c r="A821" s="401" t="s">
        <v>2985</v>
      </c>
      <c r="B821" s="402"/>
      <c r="C821" s="401" t="s">
        <v>912</v>
      </c>
      <c r="D821" s="403"/>
      <c r="E821" s="403"/>
      <c r="F821" s="403"/>
      <c r="G821" s="403"/>
      <c r="H821" s="403"/>
      <c r="I821" s="403"/>
      <c r="J821" s="403"/>
      <c r="K821" s="403"/>
      <c r="L821" s="403"/>
      <c r="M821" s="403"/>
      <c r="N821" s="403"/>
      <c r="O821" s="402"/>
      <c r="P821" s="404" t="s">
        <v>2001</v>
      </c>
      <c r="Q821" s="405"/>
      <c r="R821" s="433">
        <v>1832.98</v>
      </c>
      <c r="S821" s="434"/>
      <c r="T821" s="435"/>
      <c r="U821" s="430">
        <v>112.55</v>
      </c>
      <c r="V821" s="431"/>
      <c r="W821" s="432"/>
      <c r="X821" s="180">
        <v>1945.53</v>
      </c>
      <c r="Y821" s="175" t="str">
        <f t="shared" si="12"/>
        <v>071827</v>
      </c>
    </row>
    <row r="822" spans="1:25" ht="9.6" customHeight="1" x14ac:dyDescent="0.2">
      <c r="A822" s="401" t="s">
        <v>2986</v>
      </c>
      <c r="B822" s="402"/>
      <c r="C822" s="401" t="s">
        <v>913</v>
      </c>
      <c r="D822" s="403"/>
      <c r="E822" s="403"/>
      <c r="F822" s="403"/>
      <c r="G822" s="403"/>
      <c r="H822" s="403"/>
      <c r="I822" s="403"/>
      <c r="J822" s="403"/>
      <c r="K822" s="403"/>
      <c r="L822" s="403"/>
      <c r="M822" s="403"/>
      <c r="N822" s="403"/>
      <c r="O822" s="402"/>
      <c r="P822" s="404" t="s">
        <v>2001</v>
      </c>
      <c r="Q822" s="405"/>
      <c r="R822" s="430">
        <v>158.47999999999999</v>
      </c>
      <c r="S822" s="431"/>
      <c r="T822" s="432"/>
      <c r="U822" s="427">
        <v>73.239999999999995</v>
      </c>
      <c r="V822" s="428"/>
      <c r="W822" s="429"/>
      <c r="X822" s="179">
        <v>231.72</v>
      </c>
      <c r="Y822" s="175" t="str">
        <f t="shared" si="12"/>
        <v>071831</v>
      </c>
    </row>
    <row r="823" spans="1:25" ht="19.350000000000001" customHeight="1" x14ac:dyDescent="0.2">
      <c r="A823" s="401" t="s">
        <v>2987</v>
      </c>
      <c r="B823" s="402"/>
      <c r="C823" s="401" t="s">
        <v>2988</v>
      </c>
      <c r="D823" s="403"/>
      <c r="E823" s="403"/>
      <c r="F823" s="403"/>
      <c r="G823" s="403"/>
      <c r="H823" s="403"/>
      <c r="I823" s="403"/>
      <c r="J823" s="403"/>
      <c r="K823" s="403"/>
      <c r="L823" s="403"/>
      <c r="M823" s="403"/>
      <c r="N823" s="403"/>
      <c r="O823" s="402"/>
      <c r="P823" s="404" t="s">
        <v>2001</v>
      </c>
      <c r="Q823" s="405"/>
      <c r="R823" s="430">
        <v>231.08</v>
      </c>
      <c r="S823" s="431"/>
      <c r="T823" s="432"/>
      <c r="U823" s="427">
        <v>73.239999999999995</v>
      </c>
      <c r="V823" s="428"/>
      <c r="W823" s="429"/>
      <c r="X823" s="179">
        <v>304.32</v>
      </c>
      <c r="Y823" s="175" t="str">
        <f t="shared" si="12"/>
        <v>071833</v>
      </c>
    </row>
    <row r="824" spans="1:25" ht="9.6" customHeight="1" x14ac:dyDescent="0.2">
      <c r="A824" s="401" t="s">
        <v>2989</v>
      </c>
      <c r="B824" s="402"/>
      <c r="C824" s="401" t="s">
        <v>914</v>
      </c>
      <c r="D824" s="403"/>
      <c r="E824" s="403"/>
      <c r="F824" s="403"/>
      <c r="G824" s="403"/>
      <c r="H824" s="403"/>
      <c r="I824" s="403"/>
      <c r="J824" s="403"/>
      <c r="K824" s="403"/>
      <c r="L824" s="403"/>
      <c r="M824" s="403"/>
      <c r="N824" s="403"/>
      <c r="O824" s="402"/>
      <c r="P824" s="404" t="s">
        <v>2001</v>
      </c>
      <c r="Q824" s="405"/>
      <c r="R824" s="406">
        <v>4.8600000000000003</v>
      </c>
      <c r="S824" s="407"/>
      <c r="T824" s="408"/>
      <c r="U824" s="406">
        <v>0.31</v>
      </c>
      <c r="V824" s="407"/>
      <c r="W824" s="408"/>
      <c r="X824" s="177">
        <v>5.17</v>
      </c>
      <c r="Y824" s="175" t="str">
        <f t="shared" si="12"/>
        <v>071835</v>
      </c>
    </row>
    <row r="825" spans="1:25" ht="9.6" customHeight="1" x14ac:dyDescent="0.2">
      <c r="A825" s="401" t="s">
        <v>2990</v>
      </c>
      <c r="B825" s="402"/>
      <c r="C825" s="401" t="s">
        <v>915</v>
      </c>
      <c r="D825" s="403"/>
      <c r="E825" s="403"/>
      <c r="F825" s="403"/>
      <c r="G825" s="403"/>
      <c r="H825" s="403"/>
      <c r="I825" s="403"/>
      <c r="J825" s="403"/>
      <c r="K825" s="403"/>
      <c r="L825" s="403"/>
      <c r="M825" s="403"/>
      <c r="N825" s="403"/>
      <c r="O825" s="402"/>
      <c r="P825" s="404" t="s">
        <v>2081</v>
      </c>
      <c r="Q825" s="405"/>
      <c r="R825" s="406">
        <v>6.47</v>
      </c>
      <c r="S825" s="407"/>
      <c r="T825" s="408"/>
      <c r="U825" s="406">
        <v>0.31</v>
      </c>
      <c r="V825" s="407"/>
      <c r="W825" s="408"/>
      <c r="X825" s="177">
        <v>6.78</v>
      </c>
      <c r="Y825" s="175" t="str">
        <f t="shared" si="12"/>
        <v>071837</v>
      </c>
    </row>
    <row r="826" spans="1:25" ht="9.6" customHeight="1" x14ac:dyDescent="0.2">
      <c r="A826" s="401" t="s">
        <v>2991</v>
      </c>
      <c r="B826" s="402"/>
      <c r="C826" s="401" t="s">
        <v>916</v>
      </c>
      <c r="D826" s="403"/>
      <c r="E826" s="403"/>
      <c r="F826" s="403"/>
      <c r="G826" s="403"/>
      <c r="H826" s="403"/>
      <c r="I826" s="403"/>
      <c r="J826" s="403"/>
      <c r="K826" s="403"/>
      <c r="L826" s="403"/>
      <c r="M826" s="403"/>
      <c r="N826" s="403"/>
      <c r="O826" s="402"/>
      <c r="P826" s="404" t="s">
        <v>2081</v>
      </c>
      <c r="Q826" s="405"/>
      <c r="R826" s="406">
        <v>1.1599999999999999</v>
      </c>
      <c r="S826" s="407"/>
      <c r="T826" s="408"/>
      <c r="U826" s="406">
        <v>0.31</v>
      </c>
      <c r="V826" s="407"/>
      <c r="W826" s="408"/>
      <c r="X826" s="177">
        <v>1.47</v>
      </c>
      <c r="Y826" s="175" t="str">
        <f t="shared" si="12"/>
        <v>071838</v>
      </c>
    </row>
    <row r="827" spans="1:25" ht="9.6" customHeight="1" x14ac:dyDescent="0.2">
      <c r="A827" s="401" t="s">
        <v>2992</v>
      </c>
      <c r="B827" s="402"/>
      <c r="C827" s="401" t="s">
        <v>2993</v>
      </c>
      <c r="D827" s="403"/>
      <c r="E827" s="403"/>
      <c r="F827" s="403"/>
      <c r="G827" s="403"/>
      <c r="H827" s="403"/>
      <c r="I827" s="403"/>
      <c r="J827" s="403"/>
      <c r="K827" s="403"/>
      <c r="L827" s="403"/>
      <c r="M827" s="403"/>
      <c r="N827" s="403"/>
      <c r="O827" s="402"/>
      <c r="P827" s="404" t="s">
        <v>2001</v>
      </c>
      <c r="Q827" s="405"/>
      <c r="R827" s="406">
        <v>8.24</v>
      </c>
      <c r="S827" s="407"/>
      <c r="T827" s="408"/>
      <c r="U827" s="406">
        <v>0.31</v>
      </c>
      <c r="V827" s="407"/>
      <c r="W827" s="408"/>
      <c r="X827" s="177">
        <v>8.5500000000000007</v>
      </c>
      <c r="Y827" s="175" t="str">
        <f t="shared" si="12"/>
        <v>071840</v>
      </c>
    </row>
    <row r="828" spans="1:25" ht="9.6" customHeight="1" x14ac:dyDescent="0.2">
      <c r="A828" s="401" t="s">
        <v>2994</v>
      </c>
      <c r="B828" s="402"/>
      <c r="C828" s="401" t="s">
        <v>917</v>
      </c>
      <c r="D828" s="403"/>
      <c r="E828" s="403"/>
      <c r="F828" s="403"/>
      <c r="G828" s="403"/>
      <c r="H828" s="403"/>
      <c r="I828" s="403"/>
      <c r="J828" s="403"/>
      <c r="K828" s="403"/>
      <c r="L828" s="403"/>
      <c r="M828" s="403"/>
      <c r="N828" s="403"/>
      <c r="O828" s="402"/>
      <c r="P828" s="404" t="s">
        <v>2001</v>
      </c>
      <c r="Q828" s="405"/>
      <c r="R828" s="427">
        <v>12.41</v>
      </c>
      <c r="S828" s="428"/>
      <c r="T828" s="429"/>
      <c r="U828" s="406">
        <v>0.31</v>
      </c>
      <c r="V828" s="407"/>
      <c r="W828" s="408"/>
      <c r="X828" s="178">
        <v>12.72</v>
      </c>
      <c r="Y828" s="175" t="str">
        <f t="shared" si="12"/>
        <v>071841</v>
      </c>
    </row>
    <row r="829" spans="1:25" ht="9.6" customHeight="1" x14ac:dyDescent="0.2">
      <c r="A829" s="401" t="s">
        <v>2995</v>
      </c>
      <c r="B829" s="402"/>
      <c r="C829" s="401" t="s">
        <v>918</v>
      </c>
      <c r="D829" s="403"/>
      <c r="E829" s="403"/>
      <c r="F829" s="403"/>
      <c r="G829" s="403"/>
      <c r="H829" s="403"/>
      <c r="I829" s="403"/>
      <c r="J829" s="403"/>
      <c r="K829" s="403"/>
      <c r="L829" s="403"/>
      <c r="M829" s="403"/>
      <c r="N829" s="403"/>
      <c r="O829" s="402"/>
      <c r="P829" s="404" t="s">
        <v>2001</v>
      </c>
      <c r="Q829" s="405"/>
      <c r="R829" s="427">
        <v>11.53</v>
      </c>
      <c r="S829" s="428"/>
      <c r="T829" s="429"/>
      <c r="U829" s="406">
        <v>2.4300000000000002</v>
      </c>
      <c r="V829" s="407"/>
      <c r="W829" s="408"/>
      <c r="X829" s="178">
        <v>13.96</v>
      </c>
      <c r="Y829" s="175" t="str">
        <f t="shared" si="12"/>
        <v>071850</v>
      </c>
    </row>
    <row r="830" spans="1:25" ht="9.6" customHeight="1" x14ac:dyDescent="0.2">
      <c r="A830" s="401" t="s">
        <v>2996</v>
      </c>
      <c r="B830" s="402"/>
      <c r="C830" s="401" t="s">
        <v>919</v>
      </c>
      <c r="D830" s="403"/>
      <c r="E830" s="403"/>
      <c r="F830" s="403"/>
      <c r="G830" s="403"/>
      <c r="H830" s="403"/>
      <c r="I830" s="403"/>
      <c r="J830" s="403"/>
      <c r="K830" s="403"/>
      <c r="L830" s="403"/>
      <c r="M830" s="403"/>
      <c r="N830" s="403"/>
      <c r="O830" s="402"/>
      <c r="P830" s="404" t="s">
        <v>2001</v>
      </c>
      <c r="Q830" s="405"/>
      <c r="R830" s="427">
        <v>18.940000000000001</v>
      </c>
      <c r="S830" s="428"/>
      <c r="T830" s="429"/>
      <c r="U830" s="406">
        <v>2.4300000000000002</v>
      </c>
      <c r="V830" s="407"/>
      <c r="W830" s="408"/>
      <c r="X830" s="178">
        <v>21.37</v>
      </c>
      <c r="Y830" s="175" t="str">
        <f t="shared" si="12"/>
        <v>071851</v>
      </c>
    </row>
    <row r="831" spans="1:25" ht="9.6" customHeight="1" x14ac:dyDescent="0.2">
      <c r="A831" s="401" t="s">
        <v>2997</v>
      </c>
      <c r="B831" s="402"/>
      <c r="C831" s="401" t="s">
        <v>920</v>
      </c>
      <c r="D831" s="403"/>
      <c r="E831" s="403"/>
      <c r="F831" s="403"/>
      <c r="G831" s="403"/>
      <c r="H831" s="403"/>
      <c r="I831" s="403"/>
      <c r="J831" s="403"/>
      <c r="K831" s="403"/>
      <c r="L831" s="403"/>
      <c r="M831" s="403"/>
      <c r="N831" s="403"/>
      <c r="O831" s="402"/>
      <c r="P831" s="404" t="s">
        <v>2001</v>
      </c>
      <c r="Q831" s="405"/>
      <c r="R831" s="406">
        <v>0.14000000000000001</v>
      </c>
      <c r="S831" s="407"/>
      <c r="T831" s="408"/>
      <c r="U831" s="406">
        <v>0.48</v>
      </c>
      <c r="V831" s="407"/>
      <c r="W831" s="408"/>
      <c r="X831" s="177">
        <v>0.62</v>
      </c>
      <c r="Y831" s="175" t="str">
        <f t="shared" si="12"/>
        <v>071860</v>
      </c>
    </row>
    <row r="832" spans="1:25" ht="9.6" customHeight="1" x14ac:dyDescent="0.2">
      <c r="A832" s="401" t="s">
        <v>2998</v>
      </c>
      <c r="B832" s="402"/>
      <c r="C832" s="401" t="s">
        <v>921</v>
      </c>
      <c r="D832" s="403"/>
      <c r="E832" s="403"/>
      <c r="F832" s="403"/>
      <c r="G832" s="403"/>
      <c r="H832" s="403"/>
      <c r="I832" s="403"/>
      <c r="J832" s="403"/>
      <c r="K832" s="403"/>
      <c r="L832" s="403"/>
      <c r="M832" s="403"/>
      <c r="N832" s="403"/>
      <c r="O832" s="402"/>
      <c r="P832" s="404" t="s">
        <v>2001</v>
      </c>
      <c r="Q832" s="405"/>
      <c r="R832" s="406">
        <v>0.25</v>
      </c>
      <c r="S832" s="407"/>
      <c r="T832" s="408"/>
      <c r="U832" s="406">
        <v>0.48</v>
      </c>
      <c r="V832" s="407"/>
      <c r="W832" s="408"/>
      <c r="X832" s="177">
        <v>0.73</v>
      </c>
      <c r="Y832" s="175" t="str">
        <f t="shared" si="12"/>
        <v>071861</v>
      </c>
    </row>
    <row r="833" spans="1:25" ht="9.6" customHeight="1" x14ac:dyDescent="0.2">
      <c r="A833" s="401" t="s">
        <v>2999</v>
      </c>
      <c r="B833" s="402"/>
      <c r="C833" s="401" t="s">
        <v>922</v>
      </c>
      <c r="D833" s="403"/>
      <c r="E833" s="403"/>
      <c r="F833" s="403"/>
      <c r="G833" s="403"/>
      <c r="H833" s="403"/>
      <c r="I833" s="403"/>
      <c r="J833" s="403"/>
      <c r="K833" s="403"/>
      <c r="L833" s="403"/>
      <c r="M833" s="403"/>
      <c r="N833" s="403"/>
      <c r="O833" s="402"/>
      <c r="P833" s="404" t="s">
        <v>2001</v>
      </c>
      <c r="Q833" s="405"/>
      <c r="R833" s="406">
        <v>0.38</v>
      </c>
      <c r="S833" s="407"/>
      <c r="T833" s="408"/>
      <c r="U833" s="406">
        <v>0.88</v>
      </c>
      <c r="V833" s="407"/>
      <c r="W833" s="408"/>
      <c r="X833" s="177">
        <v>1.26</v>
      </c>
      <c r="Y833" s="175" t="str">
        <f t="shared" si="12"/>
        <v>071862</v>
      </c>
    </row>
    <row r="834" spans="1:25" ht="9.6" customHeight="1" x14ac:dyDescent="0.2">
      <c r="A834" s="401" t="s">
        <v>3000</v>
      </c>
      <c r="B834" s="402"/>
      <c r="C834" s="401" t="s">
        <v>923</v>
      </c>
      <c r="D834" s="403"/>
      <c r="E834" s="403"/>
      <c r="F834" s="403"/>
      <c r="G834" s="403"/>
      <c r="H834" s="403"/>
      <c r="I834" s="403"/>
      <c r="J834" s="403"/>
      <c r="K834" s="403"/>
      <c r="L834" s="403"/>
      <c r="M834" s="403"/>
      <c r="N834" s="403"/>
      <c r="O834" s="402"/>
      <c r="P834" s="404" t="s">
        <v>2001</v>
      </c>
      <c r="Q834" s="405"/>
      <c r="R834" s="406">
        <v>0.63</v>
      </c>
      <c r="S834" s="407"/>
      <c r="T834" s="408"/>
      <c r="U834" s="406">
        <v>1.37</v>
      </c>
      <c r="V834" s="407"/>
      <c r="W834" s="408"/>
      <c r="X834" s="177">
        <v>2</v>
      </c>
      <c r="Y834" s="175" t="str">
        <f t="shared" si="12"/>
        <v>071863</v>
      </c>
    </row>
    <row r="835" spans="1:25" ht="9.6" customHeight="1" x14ac:dyDescent="0.2">
      <c r="A835" s="401" t="s">
        <v>3001</v>
      </c>
      <c r="B835" s="402"/>
      <c r="C835" s="401" t="s">
        <v>924</v>
      </c>
      <c r="D835" s="403"/>
      <c r="E835" s="403"/>
      <c r="F835" s="403"/>
      <c r="G835" s="403"/>
      <c r="H835" s="403"/>
      <c r="I835" s="403"/>
      <c r="J835" s="403"/>
      <c r="K835" s="403"/>
      <c r="L835" s="403"/>
      <c r="M835" s="403"/>
      <c r="N835" s="403"/>
      <c r="O835" s="402"/>
      <c r="P835" s="404" t="s">
        <v>2001</v>
      </c>
      <c r="Q835" s="405"/>
      <c r="R835" s="406">
        <v>0.84</v>
      </c>
      <c r="S835" s="407"/>
      <c r="T835" s="408"/>
      <c r="U835" s="406">
        <v>2.2599999999999998</v>
      </c>
      <c r="V835" s="407"/>
      <c r="W835" s="408"/>
      <c r="X835" s="177">
        <v>3.1</v>
      </c>
      <c r="Y835" s="175" t="str">
        <f t="shared" si="12"/>
        <v>071864</v>
      </c>
    </row>
    <row r="836" spans="1:25" ht="9.6" customHeight="1" x14ac:dyDescent="0.2">
      <c r="A836" s="401" t="s">
        <v>3002</v>
      </c>
      <c r="B836" s="402"/>
      <c r="C836" s="401" t="s">
        <v>925</v>
      </c>
      <c r="D836" s="403"/>
      <c r="E836" s="403"/>
      <c r="F836" s="403"/>
      <c r="G836" s="403"/>
      <c r="H836" s="403"/>
      <c r="I836" s="403"/>
      <c r="J836" s="403"/>
      <c r="K836" s="403"/>
      <c r="L836" s="403"/>
      <c r="M836" s="403"/>
      <c r="N836" s="403"/>
      <c r="O836" s="402"/>
      <c r="P836" s="404" t="s">
        <v>2001</v>
      </c>
      <c r="Q836" s="405"/>
      <c r="R836" s="406">
        <v>0.34</v>
      </c>
      <c r="S836" s="407"/>
      <c r="T836" s="408"/>
      <c r="U836" s="406">
        <v>0.31</v>
      </c>
      <c r="V836" s="407"/>
      <c r="W836" s="408"/>
      <c r="X836" s="177">
        <v>0.65</v>
      </c>
      <c r="Y836" s="175" t="str">
        <f t="shared" si="12"/>
        <v>071870</v>
      </c>
    </row>
    <row r="837" spans="1:25" ht="9.6" customHeight="1" x14ac:dyDescent="0.2">
      <c r="A837" s="401" t="s">
        <v>3003</v>
      </c>
      <c r="B837" s="402"/>
      <c r="C837" s="401" t="s">
        <v>926</v>
      </c>
      <c r="D837" s="403"/>
      <c r="E837" s="403"/>
      <c r="F837" s="403"/>
      <c r="G837" s="403"/>
      <c r="H837" s="403"/>
      <c r="I837" s="403"/>
      <c r="J837" s="403"/>
      <c r="K837" s="403"/>
      <c r="L837" s="403"/>
      <c r="M837" s="403"/>
      <c r="N837" s="403"/>
      <c r="O837" s="402"/>
      <c r="P837" s="404" t="s">
        <v>2001</v>
      </c>
      <c r="Q837" s="405"/>
      <c r="R837" s="406">
        <v>0.65</v>
      </c>
      <c r="S837" s="407"/>
      <c r="T837" s="408"/>
      <c r="U837" s="406">
        <v>0.31</v>
      </c>
      <c r="V837" s="407"/>
      <c r="W837" s="408"/>
      <c r="X837" s="177">
        <v>0.96</v>
      </c>
      <c r="Y837" s="175" t="str">
        <f t="shared" si="12"/>
        <v>071871</v>
      </c>
    </row>
    <row r="838" spans="1:25" ht="9.6" customHeight="1" x14ac:dyDescent="0.2">
      <c r="A838" s="401" t="s">
        <v>3004</v>
      </c>
      <c r="B838" s="402"/>
      <c r="C838" s="401" t="s">
        <v>3005</v>
      </c>
      <c r="D838" s="403"/>
      <c r="E838" s="403"/>
      <c r="F838" s="403"/>
      <c r="G838" s="403"/>
      <c r="H838" s="403"/>
      <c r="I838" s="403"/>
      <c r="J838" s="403"/>
      <c r="K838" s="403"/>
      <c r="L838" s="403"/>
      <c r="M838" s="403"/>
      <c r="N838" s="403"/>
      <c r="O838" s="402"/>
      <c r="P838" s="404" t="s">
        <v>2001</v>
      </c>
      <c r="Q838" s="405"/>
      <c r="R838" s="406">
        <v>0.23</v>
      </c>
      <c r="S838" s="407"/>
      <c r="T838" s="408"/>
      <c r="U838" s="406">
        <v>0.31</v>
      </c>
      <c r="V838" s="407"/>
      <c r="W838" s="408"/>
      <c r="X838" s="177">
        <v>0.54</v>
      </c>
      <c r="Y838" s="175" t="str">
        <f t="shared" si="12"/>
        <v>071872</v>
      </c>
    </row>
    <row r="839" spans="1:25" ht="9.6" customHeight="1" x14ac:dyDescent="0.2">
      <c r="A839" s="401" t="s">
        <v>3006</v>
      </c>
      <c r="B839" s="402"/>
      <c r="C839" s="401" t="s">
        <v>927</v>
      </c>
      <c r="D839" s="403"/>
      <c r="E839" s="403"/>
      <c r="F839" s="403"/>
      <c r="G839" s="403"/>
      <c r="H839" s="403"/>
      <c r="I839" s="403"/>
      <c r="J839" s="403"/>
      <c r="K839" s="403"/>
      <c r="L839" s="403"/>
      <c r="M839" s="403"/>
      <c r="N839" s="403"/>
      <c r="O839" s="402"/>
      <c r="P839" s="404" t="s">
        <v>2001</v>
      </c>
      <c r="Q839" s="405"/>
      <c r="R839" s="427">
        <v>15.01</v>
      </c>
      <c r="S839" s="428"/>
      <c r="T839" s="429"/>
      <c r="U839" s="406">
        <v>0.31</v>
      </c>
      <c r="V839" s="407"/>
      <c r="W839" s="408"/>
      <c r="X839" s="178">
        <v>15.32</v>
      </c>
      <c r="Y839" s="175" t="str">
        <f t="shared" si="12"/>
        <v>071880</v>
      </c>
    </row>
    <row r="840" spans="1:25" ht="9.6" customHeight="1" x14ac:dyDescent="0.2">
      <c r="A840" s="401" t="s">
        <v>3007</v>
      </c>
      <c r="B840" s="402"/>
      <c r="C840" s="401" t="s">
        <v>3008</v>
      </c>
      <c r="D840" s="403"/>
      <c r="E840" s="403"/>
      <c r="F840" s="403"/>
      <c r="G840" s="403"/>
      <c r="H840" s="403"/>
      <c r="I840" s="403"/>
      <c r="J840" s="403"/>
      <c r="K840" s="403"/>
      <c r="L840" s="403"/>
      <c r="M840" s="403"/>
      <c r="N840" s="403"/>
      <c r="O840" s="402"/>
      <c r="P840" s="404" t="s">
        <v>2081</v>
      </c>
      <c r="Q840" s="405"/>
      <c r="R840" s="427">
        <v>14.93</v>
      </c>
      <c r="S840" s="428"/>
      <c r="T840" s="429"/>
      <c r="U840" s="406">
        <v>6.34</v>
      </c>
      <c r="V840" s="407"/>
      <c r="W840" s="408"/>
      <c r="X840" s="178">
        <v>21.27</v>
      </c>
      <c r="Y840" s="175" t="str">
        <f t="shared" si="12"/>
        <v>071885</v>
      </c>
    </row>
    <row r="841" spans="1:25" ht="9.6" customHeight="1" x14ac:dyDescent="0.2">
      <c r="A841" s="401" t="s">
        <v>3009</v>
      </c>
      <c r="B841" s="402"/>
      <c r="C841" s="401" t="s">
        <v>3010</v>
      </c>
      <c r="D841" s="403"/>
      <c r="E841" s="403"/>
      <c r="F841" s="403"/>
      <c r="G841" s="403"/>
      <c r="H841" s="403"/>
      <c r="I841" s="403"/>
      <c r="J841" s="403"/>
      <c r="K841" s="403"/>
      <c r="L841" s="403"/>
      <c r="M841" s="403"/>
      <c r="N841" s="403"/>
      <c r="O841" s="402"/>
      <c r="P841" s="404" t="s">
        <v>2001</v>
      </c>
      <c r="Q841" s="405"/>
      <c r="R841" s="427">
        <v>21.03</v>
      </c>
      <c r="S841" s="428"/>
      <c r="T841" s="429"/>
      <c r="U841" s="406">
        <v>6.34</v>
      </c>
      <c r="V841" s="407"/>
      <c r="W841" s="408"/>
      <c r="X841" s="178">
        <v>27.37</v>
      </c>
      <c r="Y841" s="175" t="str">
        <f t="shared" ref="Y841:Y904" si="13">TRIM($A841)</f>
        <v>071886</v>
      </c>
    </row>
    <row r="842" spans="1:25" ht="9.6" customHeight="1" x14ac:dyDescent="0.2">
      <c r="A842" s="401" t="s">
        <v>3011</v>
      </c>
      <c r="B842" s="402"/>
      <c r="C842" s="401" t="s">
        <v>928</v>
      </c>
      <c r="D842" s="403"/>
      <c r="E842" s="403"/>
      <c r="F842" s="403"/>
      <c r="G842" s="403"/>
      <c r="H842" s="403"/>
      <c r="I842" s="403"/>
      <c r="J842" s="403"/>
      <c r="K842" s="403"/>
      <c r="L842" s="403"/>
      <c r="M842" s="403"/>
      <c r="N842" s="403"/>
      <c r="O842" s="402"/>
      <c r="P842" s="404" t="s">
        <v>2001</v>
      </c>
      <c r="Q842" s="405"/>
      <c r="R842" s="430">
        <v>769.9</v>
      </c>
      <c r="S842" s="431"/>
      <c r="T842" s="432"/>
      <c r="U842" s="427">
        <v>85.44</v>
      </c>
      <c r="V842" s="428"/>
      <c r="W842" s="429"/>
      <c r="X842" s="179">
        <v>855.34</v>
      </c>
      <c r="Y842" s="175" t="str">
        <f t="shared" si="13"/>
        <v>071887</v>
      </c>
    </row>
    <row r="843" spans="1:25" ht="9.6" customHeight="1" x14ac:dyDescent="0.2">
      <c r="A843" s="401" t="s">
        <v>3012</v>
      </c>
      <c r="B843" s="402"/>
      <c r="C843" s="401" t="s">
        <v>929</v>
      </c>
      <c r="D843" s="403"/>
      <c r="E843" s="403"/>
      <c r="F843" s="403"/>
      <c r="G843" s="403"/>
      <c r="H843" s="403"/>
      <c r="I843" s="403"/>
      <c r="J843" s="403"/>
      <c r="K843" s="403"/>
      <c r="L843" s="403"/>
      <c r="M843" s="403"/>
      <c r="N843" s="403"/>
      <c r="O843" s="402"/>
      <c r="P843" s="404" t="s">
        <v>2001</v>
      </c>
      <c r="Q843" s="405"/>
      <c r="R843" s="427">
        <v>21.79</v>
      </c>
      <c r="S843" s="428"/>
      <c r="T843" s="429"/>
      <c r="U843" s="427">
        <v>13.17</v>
      </c>
      <c r="V843" s="428"/>
      <c r="W843" s="429"/>
      <c r="X843" s="178">
        <v>34.96</v>
      </c>
      <c r="Y843" s="175" t="str">
        <f t="shared" si="13"/>
        <v>071973</v>
      </c>
    </row>
    <row r="844" spans="1:25" ht="9.6" customHeight="1" x14ac:dyDescent="0.2">
      <c r="A844" s="401" t="s">
        <v>3013</v>
      </c>
      <c r="B844" s="402"/>
      <c r="C844" s="401" t="s">
        <v>930</v>
      </c>
      <c r="D844" s="403"/>
      <c r="E844" s="403"/>
      <c r="F844" s="403"/>
      <c r="G844" s="403"/>
      <c r="H844" s="403"/>
      <c r="I844" s="403"/>
      <c r="J844" s="403"/>
      <c r="K844" s="403"/>
      <c r="L844" s="403"/>
      <c r="M844" s="403"/>
      <c r="N844" s="403"/>
      <c r="O844" s="402"/>
      <c r="P844" s="404" t="s">
        <v>2001</v>
      </c>
      <c r="Q844" s="405"/>
      <c r="R844" s="406">
        <v>1.5</v>
      </c>
      <c r="S844" s="407"/>
      <c r="T844" s="408"/>
      <c r="U844" s="406">
        <v>0.31</v>
      </c>
      <c r="V844" s="407"/>
      <c r="W844" s="408"/>
      <c r="X844" s="177">
        <v>1.81</v>
      </c>
      <c r="Y844" s="175" t="str">
        <f t="shared" si="13"/>
        <v>071980</v>
      </c>
    </row>
    <row r="845" spans="1:25" ht="9.6" customHeight="1" x14ac:dyDescent="0.2">
      <c r="A845" s="401" t="s">
        <v>3014</v>
      </c>
      <c r="B845" s="402"/>
      <c r="C845" s="401" t="s">
        <v>931</v>
      </c>
      <c r="D845" s="403"/>
      <c r="E845" s="403"/>
      <c r="F845" s="403"/>
      <c r="G845" s="403"/>
      <c r="H845" s="403"/>
      <c r="I845" s="403"/>
      <c r="J845" s="403"/>
      <c r="K845" s="403"/>
      <c r="L845" s="403"/>
      <c r="M845" s="403"/>
      <c r="N845" s="403"/>
      <c r="O845" s="402"/>
      <c r="P845" s="404" t="s">
        <v>2001</v>
      </c>
      <c r="Q845" s="405"/>
      <c r="R845" s="406">
        <v>0.17</v>
      </c>
      <c r="S845" s="407"/>
      <c r="T845" s="408"/>
      <c r="U845" s="406">
        <v>0.31</v>
      </c>
      <c r="V845" s="407"/>
      <c r="W845" s="408"/>
      <c r="X845" s="177">
        <v>0.48</v>
      </c>
      <c r="Y845" s="175" t="str">
        <f t="shared" si="13"/>
        <v>071981</v>
      </c>
    </row>
    <row r="846" spans="1:25" ht="9.6" customHeight="1" x14ac:dyDescent="0.2">
      <c r="A846" s="401" t="s">
        <v>3015</v>
      </c>
      <c r="B846" s="402"/>
      <c r="C846" s="401" t="s">
        <v>932</v>
      </c>
      <c r="D846" s="403"/>
      <c r="E846" s="403"/>
      <c r="F846" s="403"/>
      <c r="G846" s="403"/>
      <c r="H846" s="403"/>
      <c r="I846" s="403"/>
      <c r="J846" s="403"/>
      <c r="K846" s="403"/>
      <c r="L846" s="403"/>
      <c r="M846" s="403"/>
      <c r="N846" s="403"/>
      <c r="O846" s="402"/>
      <c r="P846" s="404" t="s">
        <v>2001</v>
      </c>
      <c r="Q846" s="405"/>
      <c r="R846" s="406">
        <v>0.22</v>
      </c>
      <c r="S846" s="407"/>
      <c r="T846" s="408"/>
      <c r="U846" s="406">
        <v>0.31</v>
      </c>
      <c r="V846" s="407"/>
      <c r="W846" s="408"/>
      <c r="X846" s="177">
        <v>0.53</v>
      </c>
      <c r="Y846" s="175" t="str">
        <f t="shared" si="13"/>
        <v>071982</v>
      </c>
    </row>
    <row r="847" spans="1:25" ht="9.6" customHeight="1" x14ac:dyDescent="0.2">
      <c r="A847" s="401" t="s">
        <v>3016</v>
      </c>
      <c r="B847" s="402"/>
      <c r="C847" s="401" t="s">
        <v>933</v>
      </c>
      <c r="D847" s="403"/>
      <c r="E847" s="403"/>
      <c r="F847" s="403"/>
      <c r="G847" s="403"/>
      <c r="H847" s="403"/>
      <c r="I847" s="403"/>
      <c r="J847" s="403"/>
      <c r="K847" s="403"/>
      <c r="L847" s="403"/>
      <c r="M847" s="403"/>
      <c r="N847" s="403"/>
      <c r="O847" s="402"/>
      <c r="P847" s="404" t="s">
        <v>2001</v>
      </c>
      <c r="Q847" s="405"/>
      <c r="R847" s="406">
        <v>1.05</v>
      </c>
      <c r="S847" s="407"/>
      <c r="T847" s="408"/>
      <c r="U847" s="406">
        <v>0.31</v>
      </c>
      <c r="V847" s="407"/>
      <c r="W847" s="408"/>
      <c r="X847" s="177">
        <v>1.36</v>
      </c>
      <c r="Y847" s="175" t="str">
        <f t="shared" si="13"/>
        <v>071983</v>
      </c>
    </row>
    <row r="848" spans="1:25" ht="28.9" customHeight="1" x14ac:dyDescent="0.2">
      <c r="A848" s="401" t="s">
        <v>3017</v>
      </c>
      <c r="B848" s="402"/>
      <c r="C848" s="401" t="s">
        <v>3018</v>
      </c>
      <c r="D848" s="403"/>
      <c r="E848" s="403"/>
      <c r="F848" s="403"/>
      <c r="G848" s="403"/>
      <c r="H848" s="403"/>
      <c r="I848" s="403"/>
      <c r="J848" s="403"/>
      <c r="K848" s="403"/>
      <c r="L848" s="403"/>
      <c r="M848" s="403"/>
      <c r="N848" s="403"/>
      <c r="O848" s="402"/>
      <c r="P848" s="404" t="s">
        <v>2001</v>
      </c>
      <c r="Q848" s="405"/>
      <c r="R848" s="433">
        <v>1312.16</v>
      </c>
      <c r="S848" s="434"/>
      <c r="T848" s="435"/>
      <c r="U848" s="427">
        <v>29.33</v>
      </c>
      <c r="V848" s="428"/>
      <c r="W848" s="429"/>
      <c r="X848" s="180">
        <v>1341.49</v>
      </c>
      <c r="Y848" s="175" t="str">
        <f t="shared" si="13"/>
        <v>071991</v>
      </c>
    </row>
    <row r="849" spans="1:25" ht="28.9" customHeight="1" x14ac:dyDescent="0.2">
      <c r="A849" s="401" t="s">
        <v>3019</v>
      </c>
      <c r="B849" s="402"/>
      <c r="C849" s="401" t="s">
        <v>3020</v>
      </c>
      <c r="D849" s="403"/>
      <c r="E849" s="403"/>
      <c r="F849" s="403"/>
      <c r="G849" s="403"/>
      <c r="H849" s="403"/>
      <c r="I849" s="403"/>
      <c r="J849" s="403"/>
      <c r="K849" s="403"/>
      <c r="L849" s="403"/>
      <c r="M849" s="403"/>
      <c r="N849" s="403"/>
      <c r="O849" s="402"/>
      <c r="P849" s="404" t="s">
        <v>2001</v>
      </c>
      <c r="Q849" s="405"/>
      <c r="R849" s="433">
        <v>2011.43</v>
      </c>
      <c r="S849" s="434"/>
      <c r="T849" s="435"/>
      <c r="U849" s="427">
        <v>29.33</v>
      </c>
      <c r="V849" s="428"/>
      <c r="W849" s="429"/>
      <c r="X849" s="180">
        <v>2040.76</v>
      </c>
      <c r="Y849" s="175" t="str">
        <f t="shared" si="13"/>
        <v>071992</v>
      </c>
    </row>
    <row r="850" spans="1:25" ht="28.9" customHeight="1" x14ac:dyDescent="0.2">
      <c r="A850" s="401" t="s">
        <v>3021</v>
      </c>
      <c r="B850" s="402"/>
      <c r="C850" s="401" t="s">
        <v>3022</v>
      </c>
      <c r="D850" s="403"/>
      <c r="E850" s="403"/>
      <c r="F850" s="403"/>
      <c r="G850" s="403"/>
      <c r="H850" s="403"/>
      <c r="I850" s="403"/>
      <c r="J850" s="403"/>
      <c r="K850" s="403"/>
      <c r="L850" s="403"/>
      <c r="M850" s="403"/>
      <c r="N850" s="403"/>
      <c r="O850" s="402"/>
      <c r="P850" s="404" t="s">
        <v>2001</v>
      </c>
      <c r="Q850" s="405"/>
      <c r="R850" s="433">
        <v>2654.66</v>
      </c>
      <c r="S850" s="434"/>
      <c r="T850" s="435"/>
      <c r="U850" s="427">
        <v>42.48</v>
      </c>
      <c r="V850" s="428"/>
      <c r="W850" s="429"/>
      <c r="X850" s="180">
        <v>2697.14</v>
      </c>
      <c r="Y850" s="175" t="str">
        <f t="shared" si="13"/>
        <v>071993</v>
      </c>
    </row>
    <row r="851" spans="1:25" ht="9.6" customHeight="1" x14ac:dyDescent="0.2">
      <c r="A851" s="401" t="s">
        <v>3023</v>
      </c>
      <c r="B851" s="402"/>
      <c r="C851" s="401" t="s">
        <v>934</v>
      </c>
      <c r="D851" s="403"/>
      <c r="E851" s="403"/>
      <c r="F851" s="403"/>
      <c r="G851" s="403"/>
      <c r="H851" s="403"/>
      <c r="I851" s="403"/>
      <c r="J851" s="403"/>
      <c r="K851" s="403"/>
      <c r="L851" s="403"/>
      <c r="M851" s="403"/>
      <c r="N851" s="403"/>
      <c r="O851" s="402"/>
      <c r="P851" s="404" t="s">
        <v>2021</v>
      </c>
      <c r="Q851" s="405"/>
      <c r="R851" s="406">
        <v>0</v>
      </c>
      <c r="S851" s="407"/>
      <c r="T851" s="408"/>
      <c r="U851" s="427">
        <v>80.17</v>
      </c>
      <c r="V851" s="428"/>
      <c r="W851" s="429"/>
      <c r="X851" s="178">
        <v>80.17</v>
      </c>
      <c r="Y851" s="175" t="str">
        <f t="shared" si="13"/>
        <v>071995</v>
      </c>
    </row>
    <row r="852" spans="1:25" ht="19.350000000000001" customHeight="1" x14ac:dyDescent="0.2">
      <c r="A852" s="401" t="s">
        <v>3024</v>
      </c>
      <c r="B852" s="402"/>
      <c r="C852" s="401" t="s">
        <v>3025</v>
      </c>
      <c r="D852" s="403"/>
      <c r="E852" s="403"/>
      <c r="F852" s="403"/>
      <c r="G852" s="403"/>
      <c r="H852" s="403"/>
      <c r="I852" s="403"/>
      <c r="J852" s="403"/>
      <c r="K852" s="403"/>
      <c r="L852" s="403"/>
      <c r="M852" s="403"/>
      <c r="N852" s="403"/>
      <c r="O852" s="402"/>
      <c r="P852" s="404" t="s">
        <v>2036</v>
      </c>
      <c r="Q852" s="405"/>
      <c r="R852" s="430">
        <v>363.2</v>
      </c>
      <c r="S852" s="431"/>
      <c r="T852" s="432"/>
      <c r="U852" s="430">
        <v>426.34</v>
      </c>
      <c r="V852" s="431"/>
      <c r="W852" s="432"/>
      <c r="X852" s="179">
        <v>789.54</v>
      </c>
      <c r="Y852" s="175" t="str">
        <f t="shared" si="13"/>
        <v>071996</v>
      </c>
    </row>
    <row r="853" spans="1:25" ht="19.350000000000001" customHeight="1" x14ac:dyDescent="0.2">
      <c r="A853" s="401" t="s">
        <v>3026</v>
      </c>
      <c r="B853" s="402"/>
      <c r="C853" s="401" t="s">
        <v>3027</v>
      </c>
      <c r="D853" s="403"/>
      <c r="E853" s="403"/>
      <c r="F853" s="403"/>
      <c r="G853" s="403"/>
      <c r="H853" s="403"/>
      <c r="I853" s="403"/>
      <c r="J853" s="403"/>
      <c r="K853" s="403"/>
      <c r="L853" s="403"/>
      <c r="M853" s="403"/>
      <c r="N853" s="403"/>
      <c r="O853" s="402"/>
      <c r="P853" s="404" t="s">
        <v>2036</v>
      </c>
      <c r="Q853" s="405"/>
      <c r="R853" s="430">
        <v>386.06</v>
      </c>
      <c r="S853" s="431"/>
      <c r="T853" s="432"/>
      <c r="U853" s="430">
        <v>477.07</v>
      </c>
      <c r="V853" s="431"/>
      <c r="W853" s="432"/>
      <c r="X853" s="179">
        <v>863.13</v>
      </c>
      <c r="Y853" s="175" t="str">
        <f t="shared" si="13"/>
        <v>071997</v>
      </c>
    </row>
    <row r="854" spans="1:25" ht="19.350000000000001" customHeight="1" x14ac:dyDescent="0.2">
      <c r="A854" s="401" t="s">
        <v>3028</v>
      </c>
      <c r="B854" s="402"/>
      <c r="C854" s="401" t="s">
        <v>3029</v>
      </c>
      <c r="D854" s="403"/>
      <c r="E854" s="403"/>
      <c r="F854" s="403"/>
      <c r="G854" s="403"/>
      <c r="H854" s="403"/>
      <c r="I854" s="403"/>
      <c r="J854" s="403"/>
      <c r="K854" s="403"/>
      <c r="L854" s="403"/>
      <c r="M854" s="403"/>
      <c r="N854" s="403"/>
      <c r="O854" s="402"/>
      <c r="P854" s="404" t="s">
        <v>2036</v>
      </c>
      <c r="Q854" s="405"/>
      <c r="R854" s="430">
        <v>384.77</v>
      </c>
      <c r="S854" s="431"/>
      <c r="T854" s="432"/>
      <c r="U854" s="430">
        <v>534.85</v>
      </c>
      <c r="V854" s="431"/>
      <c r="W854" s="432"/>
      <c r="X854" s="179">
        <v>919.62</v>
      </c>
      <c r="Y854" s="175" t="str">
        <f t="shared" si="13"/>
        <v>071998</v>
      </c>
    </row>
    <row r="855" spans="1:25" ht="19.350000000000001" customHeight="1" x14ac:dyDescent="0.2">
      <c r="A855" s="401" t="s">
        <v>3030</v>
      </c>
      <c r="B855" s="402"/>
      <c r="C855" s="401" t="s">
        <v>3031</v>
      </c>
      <c r="D855" s="403"/>
      <c r="E855" s="403"/>
      <c r="F855" s="403"/>
      <c r="G855" s="403"/>
      <c r="H855" s="403"/>
      <c r="I855" s="403"/>
      <c r="J855" s="403"/>
      <c r="K855" s="403"/>
      <c r="L855" s="403"/>
      <c r="M855" s="403"/>
      <c r="N855" s="403"/>
      <c r="O855" s="402"/>
      <c r="P855" s="404" t="s">
        <v>2036</v>
      </c>
      <c r="Q855" s="405"/>
      <c r="R855" s="430">
        <v>644.62</v>
      </c>
      <c r="S855" s="431"/>
      <c r="T855" s="432"/>
      <c r="U855" s="430">
        <v>840.89</v>
      </c>
      <c r="V855" s="431"/>
      <c r="W855" s="432"/>
      <c r="X855" s="180">
        <v>1485.51</v>
      </c>
      <c r="Y855" s="175" t="str">
        <f t="shared" si="13"/>
        <v>071999</v>
      </c>
    </row>
    <row r="856" spans="1:25" ht="9.6" customHeight="1" x14ac:dyDescent="0.2">
      <c r="A856" s="401" t="s">
        <v>3032</v>
      </c>
      <c r="B856" s="402"/>
      <c r="C856" s="401" t="s">
        <v>935</v>
      </c>
      <c r="D856" s="403"/>
      <c r="E856" s="403"/>
      <c r="F856" s="403"/>
      <c r="G856" s="403"/>
      <c r="H856" s="403"/>
      <c r="I856" s="403"/>
      <c r="J856" s="403"/>
      <c r="K856" s="403"/>
      <c r="L856" s="403"/>
      <c r="M856" s="403"/>
      <c r="N856" s="403"/>
      <c r="O856" s="402"/>
      <c r="P856" s="404" t="s">
        <v>2021</v>
      </c>
      <c r="Q856" s="405"/>
      <c r="R856" s="406">
        <v>0</v>
      </c>
      <c r="S856" s="407"/>
      <c r="T856" s="408"/>
      <c r="U856" s="427">
        <v>73.67</v>
      </c>
      <c r="V856" s="428"/>
      <c r="W856" s="429"/>
      <c r="X856" s="178">
        <v>73.67</v>
      </c>
      <c r="Y856" s="175" t="str">
        <f t="shared" si="13"/>
        <v>072000</v>
      </c>
    </row>
    <row r="857" spans="1:25" ht="9.6" customHeight="1" x14ac:dyDescent="0.2">
      <c r="A857" s="401" t="s">
        <v>3033</v>
      </c>
      <c r="B857" s="402"/>
      <c r="C857" s="401" t="s">
        <v>936</v>
      </c>
      <c r="D857" s="403"/>
      <c r="E857" s="403"/>
      <c r="F857" s="403"/>
      <c r="G857" s="403"/>
      <c r="H857" s="403"/>
      <c r="I857" s="403"/>
      <c r="J857" s="403"/>
      <c r="K857" s="403"/>
      <c r="L857" s="403"/>
      <c r="M857" s="403"/>
      <c r="N857" s="403"/>
      <c r="O857" s="402"/>
      <c r="P857" s="404" t="s">
        <v>2001</v>
      </c>
      <c r="Q857" s="405"/>
      <c r="R857" s="433">
        <v>1338.06</v>
      </c>
      <c r="S857" s="434"/>
      <c r="T857" s="435"/>
      <c r="U857" s="406">
        <v>0</v>
      </c>
      <c r="V857" s="407"/>
      <c r="W857" s="408"/>
      <c r="X857" s="180">
        <v>1338.06</v>
      </c>
      <c r="Y857" s="175" t="str">
        <f t="shared" si="13"/>
        <v>072001</v>
      </c>
    </row>
    <row r="858" spans="1:25" ht="9.6" customHeight="1" x14ac:dyDescent="0.2">
      <c r="A858" s="401" t="s">
        <v>3034</v>
      </c>
      <c r="B858" s="402"/>
      <c r="C858" s="401" t="s">
        <v>937</v>
      </c>
      <c r="D858" s="403"/>
      <c r="E858" s="403"/>
      <c r="F858" s="403"/>
      <c r="G858" s="403"/>
      <c r="H858" s="403"/>
      <c r="I858" s="403"/>
      <c r="J858" s="403"/>
      <c r="K858" s="403"/>
      <c r="L858" s="403"/>
      <c r="M858" s="403"/>
      <c r="N858" s="403"/>
      <c r="O858" s="402"/>
      <c r="P858" s="404" t="s">
        <v>2001</v>
      </c>
      <c r="Q858" s="405"/>
      <c r="R858" s="436">
        <v>11596.57</v>
      </c>
      <c r="S858" s="437"/>
      <c r="T858" s="438"/>
      <c r="U858" s="406">
        <v>0</v>
      </c>
      <c r="V858" s="407"/>
      <c r="W858" s="408"/>
      <c r="X858" s="181">
        <v>11596.57</v>
      </c>
      <c r="Y858" s="175" t="str">
        <f t="shared" si="13"/>
        <v>072005</v>
      </c>
    </row>
    <row r="859" spans="1:25" ht="9.6" customHeight="1" x14ac:dyDescent="0.2">
      <c r="A859" s="401" t="s">
        <v>3035</v>
      </c>
      <c r="B859" s="402"/>
      <c r="C859" s="401" t="s">
        <v>938</v>
      </c>
      <c r="D859" s="403"/>
      <c r="E859" s="403"/>
      <c r="F859" s="403"/>
      <c r="G859" s="403"/>
      <c r="H859" s="403"/>
      <c r="I859" s="403"/>
      <c r="J859" s="403"/>
      <c r="K859" s="403"/>
      <c r="L859" s="403"/>
      <c r="M859" s="403"/>
      <c r="N859" s="403"/>
      <c r="O859" s="402"/>
      <c r="P859" s="404" t="s">
        <v>2001</v>
      </c>
      <c r="Q859" s="405"/>
      <c r="R859" s="436">
        <v>13380.66</v>
      </c>
      <c r="S859" s="437"/>
      <c r="T859" s="438"/>
      <c r="U859" s="406">
        <v>0</v>
      </c>
      <c r="V859" s="407"/>
      <c r="W859" s="408"/>
      <c r="X859" s="181">
        <v>13380.66</v>
      </c>
      <c r="Y859" s="175" t="str">
        <f t="shared" si="13"/>
        <v>072010</v>
      </c>
    </row>
    <row r="860" spans="1:25" ht="9.6" customHeight="1" x14ac:dyDescent="0.2">
      <c r="A860" s="401" t="s">
        <v>3036</v>
      </c>
      <c r="B860" s="402"/>
      <c r="C860" s="401" t="s">
        <v>939</v>
      </c>
      <c r="D860" s="403"/>
      <c r="E860" s="403"/>
      <c r="F860" s="403"/>
      <c r="G860" s="403"/>
      <c r="H860" s="403"/>
      <c r="I860" s="403"/>
      <c r="J860" s="403"/>
      <c r="K860" s="403"/>
      <c r="L860" s="403"/>
      <c r="M860" s="403"/>
      <c r="N860" s="403"/>
      <c r="O860" s="402"/>
      <c r="P860" s="404" t="s">
        <v>2001</v>
      </c>
      <c r="Q860" s="405"/>
      <c r="R860" s="436">
        <v>14049.69</v>
      </c>
      <c r="S860" s="437"/>
      <c r="T860" s="438"/>
      <c r="U860" s="406">
        <v>0</v>
      </c>
      <c r="V860" s="407"/>
      <c r="W860" s="408"/>
      <c r="X860" s="181">
        <v>14049.69</v>
      </c>
      <c r="Y860" s="175" t="str">
        <f t="shared" si="13"/>
        <v>072015</v>
      </c>
    </row>
    <row r="861" spans="1:25" ht="9.6" customHeight="1" x14ac:dyDescent="0.2">
      <c r="A861" s="401" t="s">
        <v>3037</v>
      </c>
      <c r="B861" s="402"/>
      <c r="C861" s="401" t="s">
        <v>940</v>
      </c>
      <c r="D861" s="403"/>
      <c r="E861" s="403"/>
      <c r="F861" s="403"/>
      <c r="G861" s="403"/>
      <c r="H861" s="403"/>
      <c r="I861" s="403"/>
      <c r="J861" s="403"/>
      <c r="K861" s="403"/>
      <c r="L861" s="403"/>
      <c r="M861" s="403"/>
      <c r="N861" s="403"/>
      <c r="O861" s="402"/>
      <c r="P861" s="404" t="s">
        <v>2001</v>
      </c>
      <c r="Q861" s="405"/>
      <c r="R861" s="436">
        <v>14718.73</v>
      </c>
      <c r="S861" s="437"/>
      <c r="T861" s="438"/>
      <c r="U861" s="406">
        <v>0</v>
      </c>
      <c r="V861" s="407"/>
      <c r="W861" s="408"/>
      <c r="X861" s="181">
        <v>14718.73</v>
      </c>
      <c r="Y861" s="175" t="str">
        <f t="shared" si="13"/>
        <v>072020</v>
      </c>
    </row>
    <row r="862" spans="1:25" ht="9.6" customHeight="1" x14ac:dyDescent="0.2">
      <c r="A862" s="401" t="s">
        <v>3038</v>
      </c>
      <c r="B862" s="402"/>
      <c r="C862" s="401" t="s">
        <v>941</v>
      </c>
      <c r="D862" s="403"/>
      <c r="E862" s="403"/>
      <c r="F862" s="403"/>
      <c r="G862" s="403"/>
      <c r="H862" s="403"/>
      <c r="I862" s="403"/>
      <c r="J862" s="403"/>
      <c r="K862" s="403"/>
      <c r="L862" s="403"/>
      <c r="M862" s="403"/>
      <c r="N862" s="403"/>
      <c r="O862" s="402"/>
      <c r="P862" s="404" t="s">
        <v>2001</v>
      </c>
      <c r="Q862" s="405"/>
      <c r="R862" s="436">
        <v>13336.06</v>
      </c>
      <c r="S862" s="437"/>
      <c r="T862" s="438"/>
      <c r="U862" s="406">
        <v>0</v>
      </c>
      <c r="V862" s="407"/>
      <c r="W862" s="408"/>
      <c r="X862" s="181">
        <v>13336.06</v>
      </c>
      <c r="Y862" s="175" t="str">
        <f t="shared" si="13"/>
        <v>072025</v>
      </c>
    </row>
    <row r="863" spans="1:25" ht="9.6" customHeight="1" x14ac:dyDescent="0.2">
      <c r="A863" s="401" t="s">
        <v>3039</v>
      </c>
      <c r="B863" s="402"/>
      <c r="C863" s="401" t="s">
        <v>942</v>
      </c>
      <c r="D863" s="403"/>
      <c r="E863" s="403"/>
      <c r="F863" s="403"/>
      <c r="G863" s="403"/>
      <c r="H863" s="403"/>
      <c r="I863" s="403"/>
      <c r="J863" s="403"/>
      <c r="K863" s="403"/>
      <c r="L863" s="403"/>
      <c r="M863" s="403"/>
      <c r="N863" s="403"/>
      <c r="O863" s="402"/>
      <c r="P863" s="404" t="s">
        <v>2001</v>
      </c>
      <c r="Q863" s="405"/>
      <c r="R863" s="436">
        <v>15387.76</v>
      </c>
      <c r="S863" s="437"/>
      <c r="T863" s="438"/>
      <c r="U863" s="406">
        <v>0</v>
      </c>
      <c r="V863" s="407"/>
      <c r="W863" s="408"/>
      <c r="X863" s="181">
        <v>15387.76</v>
      </c>
      <c r="Y863" s="175" t="str">
        <f t="shared" si="13"/>
        <v>072030</v>
      </c>
    </row>
    <row r="864" spans="1:25" ht="9.6" customHeight="1" x14ac:dyDescent="0.2">
      <c r="A864" s="401" t="s">
        <v>3040</v>
      </c>
      <c r="B864" s="402"/>
      <c r="C864" s="401" t="s">
        <v>943</v>
      </c>
      <c r="D864" s="403"/>
      <c r="E864" s="403"/>
      <c r="F864" s="403"/>
      <c r="G864" s="403"/>
      <c r="H864" s="403"/>
      <c r="I864" s="403"/>
      <c r="J864" s="403"/>
      <c r="K864" s="403"/>
      <c r="L864" s="403"/>
      <c r="M864" s="403"/>
      <c r="N864" s="403"/>
      <c r="O864" s="402"/>
      <c r="P864" s="404" t="s">
        <v>2001</v>
      </c>
      <c r="Q864" s="405"/>
      <c r="R864" s="436">
        <v>16056.79</v>
      </c>
      <c r="S864" s="437"/>
      <c r="T864" s="438"/>
      <c r="U864" s="406">
        <v>0</v>
      </c>
      <c r="V864" s="407"/>
      <c r="W864" s="408"/>
      <c r="X864" s="181">
        <v>16056.79</v>
      </c>
      <c r="Y864" s="175" t="str">
        <f t="shared" si="13"/>
        <v>072035</v>
      </c>
    </row>
    <row r="865" spans="1:25" ht="9.6" customHeight="1" x14ac:dyDescent="0.2">
      <c r="A865" s="401" t="s">
        <v>3041</v>
      </c>
      <c r="B865" s="402"/>
      <c r="C865" s="401" t="s">
        <v>944</v>
      </c>
      <c r="D865" s="403"/>
      <c r="E865" s="403"/>
      <c r="F865" s="403"/>
      <c r="G865" s="403"/>
      <c r="H865" s="403"/>
      <c r="I865" s="403"/>
      <c r="J865" s="403"/>
      <c r="K865" s="403"/>
      <c r="L865" s="403"/>
      <c r="M865" s="403"/>
      <c r="N865" s="403"/>
      <c r="O865" s="402"/>
      <c r="P865" s="404" t="s">
        <v>2001</v>
      </c>
      <c r="Q865" s="405"/>
      <c r="R865" s="436">
        <v>16725.830000000002</v>
      </c>
      <c r="S865" s="437"/>
      <c r="T865" s="438"/>
      <c r="U865" s="406">
        <v>0</v>
      </c>
      <c r="V865" s="407"/>
      <c r="W865" s="408"/>
      <c r="X865" s="181">
        <v>16725.830000000002</v>
      </c>
      <c r="Y865" s="175" t="str">
        <f t="shared" si="13"/>
        <v>072040</v>
      </c>
    </row>
    <row r="866" spans="1:25" ht="9.6" customHeight="1" x14ac:dyDescent="0.2">
      <c r="A866" s="401" t="s">
        <v>3042</v>
      </c>
      <c r="B866" s="402"/>
      <c r="C866" s="401" t="s">
        <v>945</v>
      </c>
      <c r="D866" s="403"/>
      <c r="E866" s="403"/>
      <c r="F866" s="403"/>
      <c r="G866" s="403"/>
      <c r="H866" s="403"/>
      <c r="I866" s="403"/>
      <c r="J866" s="403"/>
      <c r="K866" s="403"/>
      <c r="L866" s="403"/>
      <c r="M866" s="403"/>
      <c r="N866" s="403"/>
      <c r="O866" s="402"/>
      <c r="P866" s="404" t="s">
        <v>2081</v>
      </c>
      <c r="Q866" s="405"/>
      <c r="R866" s="433">
        <v>2640.92</v>
      </c>
      <c r="S866" s="434"/>
      <c r="T866" s="435"/>
      <c r="U866" s="406">
        <v>0</v>
      </c>
      <c r="V866" s="407"/>
      <c r="W866" s="408"/>
      <c r="X866" s="180">
        <v>2640.92</v>
      </c>
      <c r="Y866" s="175" t="str">
        <f t="shared" si="13"/>
        <v>072042</v>
      </c>
    </row>
    <row r="867" spans="1:25" ht="9.6" customHeight="1" x14ac:dyDescent="0.2">
      <c r="A867" s="401" t="s">
        <v>3043</v>
      </c>
      <c r="B867" s="402"/>
      <c r="C867" s="401" t="s">
        <v>946</v>
      </c>
      <c r="D867" s="403"/>
      <c r="E867" s="403"/>
      <c r="F867" s="403"/>
      <c r="G867" s="403"/>
      <c r="H867" s="403"/>
      <c r="I867" s="403"/>
      <c r="J867" s="403"/>
      <c r="K867" s="403"/>
      <c r="L867" s="403"/>
      <c r="M867" s="403"/>
      <c r="N867" s="403"/>
      <c r="O867" s="402"/>
      <c r="P867" s="404" t="s">
        <v>2001</v>
      </c>
      <c r="Q867" s="405"/>
      <c r="R867" s="433">
        <v>2061.21</v>
      </c>
      <c r="S867" s="434"/>
      <c r="T867" s="435"/>
      <c r="U867" s="406">
        <v>0</v>
      </c>
      <c r="V867" s="407"/>
      <c r="W867" s="408"/>
      <c r="X867" s="180">
        <v>2061.21</v>
      </c>
      <c r="Y867" s="175" t="str">
        <f t="shared" si="13"/>
        <v>072060</v>
      </c>
    </row>
    <row r="868" spans="1:25" ht="9.6" customHeight="1" x14ac:dyDescent="0.2">
      <c r="A868" s="401" t="s">
        <v>3044</v>
      </c>
      <c r="B868" s="402"/>
      <c r="C868" s="401" t="s">
        <v>947</v>
      </c>
      <c r="D868" s="403"/>
      <c r="E868" s="403"/>
      <c r="F868" s="403"/>
      <c r="G868" s="403"/>
      <c r="H868" s="403"/>
      <c r="I868" s="403"/>
      <c r="J868" s="403"/>
      <c r="K868" s="403"/>
      <c r="L868" s="403"/>
      <c r="M868" s="403"/>
      <c r="N868" s="403"/>
      <c r="O868" s="402"/>
      <c r="P868" s="404" t="s">
        <v>2001</v>
      </c>
      <c r="Q868" s="405"/>
      <c r="R868" s="433">
        <v>2899.43</v>
      </c>
      <c r="S868" s="434"/>
      <c r="T868" s="435"/>
      <c r="U868" s="406">
        <v>0</v>
      </c>
      <c r="V868" s="407"/>
      <c r="W868" s="408"/>
      <c r="X868" s="180">
        <v>2899.43</v>
      </c>
      <c r="Y868" s="175" t="str">
        <f t="shared" si="13"/>
        <v>072061</v>
      </c>
    </row>
    <row r="869" spans="1:25" ht="9.6" customHeight="1" x14ac:dyDescent="0.2">
      <c r="A869" s="401" t="s">
        <v>3045</v>
      </c>
      <c r="B869" s="402"/>
      <c r="C869" s="401" t="s">
        <v>948</v>
      </c>
      <c r="D869" s="403"/>
      <c r="E869" s="403"/>
      <c r="F869" s="403"/>
      <c r="G869" s="403"/>
      <c r="H869" s="403"/>
      <c r="I869" s="403"/>
      <c r="J869" s="403"/>
      <c r="K869" s="403"/>
      <c r="L869" s="403"/>
      <c r="M869" s="403"/>
      <c r="N869" s="403"/>
      <c r="O869" s="402"/>
      <c r="P869" s="404" t="s">
        <v>2081</v>
      </c>
      <c r="Q869" s="405"/>
      <c r="R869" s="433">
        <v>4178.0600000000004</v>
      </c>
      <c r="S869" s="434"/>
      <c r="T869" s="435"/>
      <c r="U869" s="406">
        <v>0</v>
      </c>
      <c r="V869" s="407"/>
      <c r="W869" s="408"/>
      <c r="X869" s="180">
        <v>4178.0600000000004</v>
      </c>
      <c r="Y869" s="175" t="str">
        <f t="shared" si="13"/>
        <v>072062</v>
      </c>
    </row>
    <row r="870" spans="1:25" ht="9.6" customHeight="1" x14ac:dyDescent="0.2">
      <c r="A870" s="401" t="s">
        <v>3046</v>
      </c>
      <c r="B870" s="402"/>
      <c r="C870" s="401" t="s">
        <v>949</v>
      </c>
      <c r="D870" s="403"/>
      <c r="E870" s="403"/>
      <c r="F870" s="403"/>
      <c r="G870" s="403"/>
      <c r="H870" s="403"/>
      <c r="I870" s="403"/>
      <c r="J870" s="403"/>
      <c r="K870" s="403"/>
      <c r="L870" s="403"/>
      <c r="M870" s="403"/>
      <c r="N870" s="403"/>
      <c r="O870" s="402"/>
      <c r="P870" s="404" t="s">
        <v>3047</v>
      </c>
      <c r="Q870" s="405"/>
      <c r="R870" s="430">
        <v>217.78</v>
      </c>
      <c r="S870" s="431"/>
      <c r="T870" s="432"/>
      <c r="U870" s="406">
        <v>0</v>
      </c>
      <c r="V870" s="407"/>
      <c r="W870" s="408"/>
      <c r="X870" s="179">
        <v>217.78</v>
      </c>
      <c r="Y870" s="175" t="str">
        <f t="shared" si="13"/>
        <v>072080</v>
      </c>
    </row>
    <row r="871" spans="1:25" ht="9.6" customHeight="1" x14ac:dyDescent="0.2">
      <c r="A871" s="401" t="s">
        <v>3048</v>
      </c>
      <c r="B871" s="402"/>
      <c r="C871" s="401" t="s">
        <v>950</v>
      </c>
      <c r="D871" s="403"/>
      <c r="E871" s="403"/>
      <c r="F871" s="403"/>
      <c r="G871" s="403"/>
      <c r="H871" s="403"/>
      <c r="I871" s="403"/>
      <c r="J871" s="403"/>
      <c r="K871" s="403"/>
      <c r="L871" s="403"/>
      <c r="M871" s="403"/>
      <c r="N871" s="403"/>
      <c r="O871" s="402"/>
      <c r="P871" s="404" t="s">
        <v>3047</v>
      </c>
      <c r="Q871" s="405"/>
      <c r="R871" s="430">
        <v>375</v>
      </c>
      <c r="S871" s="431"/>
      <c r="T871" s="432"/>
      <c r="U871" s="406">
        <v>0</v>
      </c>
      <c r="V871" s="407"/>
      <c r="W871" s="408"/>
      <c r="X871" s="179">
        <v>375</v>
      </c>
      <c r="Y871" s="175" t="str">
        <f t="shared" si="13"/>
        <v>072085</v>
      </c>
    </row>
    <row r="872" spans="1:25" ht="9.6" customHeight="1" x14ac:dyDescent="0.2">
      <c r="A872" s="401" t="s">
        <v>3049</v>
      </c>
      <c r="B872" s="402"/>
      <c r="C872" s="401" t="s">
        <v>951</v>
      </c>
      <c r="D872" s="403"/>
      <c r="E872" s="403"/>
      <c r="F872" s="403"/>
      <c r="G872" s="403"/>
      <c r="H872" s="403"/>
      <c r="I872" s="403"/>
      <c r="J872" s="403"/>
      <c r="K872" s="403"/>
      <c r="L872" s="403"/>
      <c r="M872" s="403"/>
      <c r="N872" s="403"/>
      <c r="O872" s="402"/>
      <c r="P872" s="404" t="s">
        <v>2081</v>
      </c>
      <c r="Q872" s="405"/>
      <c r="R872" s="427">
        <v>21.88</v>
      </c>
      <c r="S872" s="428"/>
      <c r="T872" s="429"/>
      <c r="U872" s="406">
        <v>0.72</v>
      </c>
      <c r="V872" s="407"/>
      <c r="W872" s="408"/>
      <c r="X872" s="178">
        <v>22.6</v>
      </c>
      <c r="Y872" s="175" t="str">
        <f t="shared" si="13"/>
        <v>072145</v>
      </c>
    </row>
    <row r="873" spans="1:25" ht="9.6" customHeight="1" x14ac:dyDescent="0.2">
      <c r="A873" s="401" t="s">
        <v>3050</v>
      </c>
      <c r="B873" s="402"/>
      <c r="C873" s="401" t="s">
        <v>952</v>
      </c>
      <c r="D873" s="403"/>
      <c r="E873" s="403"/>
      <c r="F873" s="403"/>
      <c r="G873" s="403"/>
      <c r="H873" s="403"/>
      <c r="I873" s="403"/>
      <c r="J873" s="403"/>
      <c r="K873" s="403"/>
      <c r="L873" s="403"/>
      <c r="M873" s="403"/>
      <c r="N873" s="403"/>
      <c r="O873" s="402"/>
      <c r="P873" s="404" t="s">
        <v>2001</v>
      </c>
      <c r="Q873" s="405"/>
      <c r="R873" s="427">
        <v>14.52</v>
      </c>
      <c r="S873" s="428"/>
      <c r="T873" s="429"/>
      <c r="U873" s="427">
        <v>10.24</v>
      </c>
      <c r="V873" s="428"/>
      <c r="W873" s="429"/>
      <c r="X873" s="178">
        <v>24.76</v>
      </c>
      <c r="Y873" s="175" t="str">
        <f t="shared" si="13"/>
        <v>072160</v>
      </c>
    </row>
    <row r="874" spans="1:25" ht="9.6" customHeight="1" x14ac:dyDescent="0.2">
      <c r="A874" s="401" t="s">
        <v>3051</v>
      </c>
      <c r="B874" s="402"/>
      <c r="C874" s="401" t="s">
        <v>954</v>
      </c>
      <c r="D874" s="403"/>
      <c r="E874" s="403"/>
      <c r="F874" s="403"/>
      <c r="G874" s="403"/>
      <c r="H874" s="403"/>
      <c r="I874" s="403"/>
      <c r="J874" s="403"/>
      <c r="K874" s="403"/>
      <c r="L874" s="403"/>
      <c r="M874" s="403"/>
      <c r="N874" s="403"/>
      <c r="O874" s="402"/>
      <c r="P874" s="404" t="s">
        <v>2001</v>
      </c>
      <c r="Q874" s="405"/>
      <c r="R874" s="430">
        <v>104.44</v>
      </c>
      <c r="S874" s="431"/>
      <c r="T874" s="432"/>
      <c r="U874" s="427">
        <v>73.239999999999995</v>
      </c>
      <c r="V874" s="428"/>
      <c r="W874" s="429"/>
      <c r="X874" s="179">
        <v>177.68</v>
      </c>
      <c r="Y874" s="175" t="str">
        <f t="shared" si="13"/>
        <v>072170</v>
      </c>
    </row>
    <row r="875" spans="1:25" ht="9.6" customHeight="1" x14ac:dyDescent="0.2">
      <c r="A875" s="401" t="s">
        <v>3052</v>
      </c>
      <c r="B875" s="402"/>
      <c r="C875" s="401" t="s">
        <v>955</v>
      </c>
      <c r="D875" s="403"/>
      <c r="E875" s="403"/>
      <c r="F875" s="403"/>
      <c r="G875" s="403"/>
      <c r="H875" s="403"/>
      <c r="I875" s="403"/>
      <c r="J875" s="403"/>
      <c r="K875" s="403"/>
      <c r="L875" s="403"/>
      <c r="M875" s="403"/>
      <c r="N875" s="403"/>
      <c r="O875" s="402"/>
      <c r="P875" s="404" t="s">
        <v>2081</v>
      </c>
      <c r="Q875" s="405"/>
      <c r="R875" s="430">
        <v>176.7</v>
      </c>
      <c r="S875" s="431"/>
      <c r="T875" s="432"/>
      <c r="U875" s="430">
        <v>146.49</v>
      </c>
      <c r="V875" s="431"/>
      <c r="W875" s="432"/>
      <c r="X875" s="179">
        <v>323.19</v>
      </c>
      <c r="Y875" s="175" t="str">
        <f t="shared" si="13"/>
        <v>072171</v>
      </c>
    </row>
    <row r="876" spans="1:25" ht="9.6" customHeight="1" x14ac:dyDescent="0.2">
      <c r="A876" s="401" t="s">
        <v>3053</v>
      </c>
      <c r="B876" s="402"/>
      <c r="C876" s="401" t="s">
        <v>956</v>
      </c>
      <c r="D876" s="403"/>
      <c r="E876" s="403"/>
      <c r="F876" s="403"/>
      <c r="G876" s="403"/>
      <c r="H876" s="403"/>
      <c r="I876" s="403"/>
      <c r="J876" s="403"/>
      <c r="K876" s="403"/>
      <c r="L876" s="403"/>
      <c r="M876" s="403"/>
      <c r="N876" s="403"/>
      <c r="O876" s="402"/>
      <c r="P876" s="404" t="s">
        <v>2081</v>
      </c>
      <c r="Q876" s="405"/>
      <c r="R876" s="430">
        <v>219.76</v>
      </c>
      <c r="S876" s="431"/>
      <c r="T876" s="432"/>
      <c r="U876" s="430">
        <v>195.32</v>
      </c>
      <c r="V876" s="431"/>
      <c r="W876" s="432"/>
      <c r="X876" s="179">
        <v>415.08</v>
      </c>
      <c r="Y876" s="175" t="str">
        <f t="shared" si="13"/>
        <v>072172</v>
      </c>
    </row>
    <row r="877" spans="1:25" ht="9.6" customHeight="1" x14ac:dyDescent="0.2">
      <c r="A877" s="401" t="s">
        <v>3054</v>
      </c>
      <c r="B877" s="402"/>
      <c r="C877" s="401" t="s">
        <v>957</v>
      </c>
      <c r="D877" s="403"/>
      <c r="E877" s="403"/>
      <c r="F877" s="403"/>
      <c r="G877" s="403"/>
      <c r="H877" s="403"/>
      <c r="I877" s="403"/>
      <c r="J877" s="403"/>
      <c r="K877" s="403"/>
      <c r="L877" s="403"/>
      <c r="M877" s="403"/>
      <c r="N877" s="403"/>
      <c r="O877" s="402"/>
      <c r="P877" s="404" t="s">
        <v>2081</v>
      </c>
      <c r="Q877" s="405"/>
      <c r="R877" s="430">
        <v>221.83</v>
      </c>
      <c r="S877" s="431"/>
      <c r="T877" s="432"/>
      <c r="U877" s="430">
        <v>292.98</v>
      </c>
      <c r="V877" s="431"/>
      <c r="W877" s="432"/>
      <c r="X877" s="179">
        <v>514.80999999999995</v>
      </c>
      <c r="Y877" s="175" t="str">
        <f t="shared" si="13"/>
        <v>072173</v>
      </c>
    </row>
    <row r="878" spans="1:25" ht="9.6" customHeight="1" x14ac:dyDescent="0.2">
      <c r="A878" s="401" t="s">
        <v>3055</v>
      </c>
      <c r="B878" s="402"/>
      <c r="C878" s="401" t="s">
        <v>958</v>
      </c>
      <c r="D878" s="403"/>
      <c r="E878" s="403"/>
      <c r="F878" s="403"/>
      <c r="G878" s="403"/>
      <c r="H878" s="403"/>
      <c r="I878" s="403"/>
      <c r="J878" s="403"/>
      <c r="K878" s="403"/>
      <c r="L878" s="403"/>
      <c r="M878" s="403"/>
      <c r="N878" s="403"/>
      <c r="O878" s="402"/>
      <c r="P878" s="404" t="s">
        <v>2001</v>
      </c>
      <c r="Q878" s="405"/>
      <c r="R878" s="433">
        <v>1168.4100000000001</v>
      </c>
      <c r="S878" s="434"/>
      <c r="T878" s="435"/>
      <c r="U878" s="430">
        <v>146.49</v>
      </c>
      <c r="V878" s="431"/>
      <c r="W878" s="432"/>
      <c r="X878" s="180">
        <v>1314.9</v>
      </c>
      <c r="Y878" s="175" t="str">
        <f t="shared" si="13"/>
        <v>072190</v>
      </c>
    </row>
    <row r="879" spans="1:25" ht="9.6" customHeight="1" x14ac:dyDescent="0.2">
      <c r="A879" s="401" t="s">
        <v>3056</v>
      </c>
      <c r="B879" s="402"/>
      <c r="C879" s="401" t="s">
        <v>959</v>
      </c>
      <c r="D879" s="403"/>
      <c r="E879" s="403"/>
      <c r="F879" s="403"/>
      <c r="G879" s="403"/>
      <c r="H879" s="403"/>
      <c r="I879" s="403"/>
      <c r="J879" s="403"/>
      <c r="K879" s="403"/>
      <c r="L879" s="403"/>
      <c r="M879" s="403"/>
      <c r="N879" s="403"/>
      <c r="O879" s="402"/>
      <c r="P879" s="404" t="s">
        <v>2001</v>
      </c>
      <c r="Q879" s="405"/>
      <c r="R879" s="433">
        <v>1274.08</v>
      </c>
      <c r="S879" s="434"/>
      <c r="T879" s="435"/>
      <c r="U879" s="430">
        <v>195.32</v>
      </c>
      <c r="V879" s="431"/>
      <c r="W879" s="432"/>
      <c r="X879" s="180">
        <v>1469.4</v>
      </c>
      <c r="Y879" s="175" t="str">
        <f t="shared" si="13"/>
        <v>072198</v>
      </c>
    </row>
    <row r="880" spans="1:25" ht="9.6" customHeight="1" x14ac:dyDescent="0.2">
      <c r="A880" s="401" t="s">
        <v>3057</v>
      </c>
      <c r="B880" s="402"/>
      <c r="C880" s="401" t="s">
        <v>960</v>
      </c>
      <c r="D880" s="403"/>
      <c r="E880" s="403"/>
      <c r="F880" s="403"/>
      <c r="G880" s="403"/>
      <c r="H880" s="403"/>
      <c r="I880" s="403"/>
      <c r="J880" s="403"/>
      <c r="K880" s="403"/>
      <c r="L880" s="403"/>
      <c r="M880" s="403"/>
      <c r="N880" s="403"/>
      <c r="O880" s="402"/>
      <c r="P880" s="404" t="s">
        <v>2001</v>
      </c>
      <c r="Q880" s="405"/>
      <c r="R880" s="433">
        <v>1357.49</v>
      </c>
      <c r="S880" s="434"/>
      <c r="T880" s="435"/>
      <c r="U880" s="430">
        <v>292.98</v>
      </c>
      <c r="V880" s="431"/>
      <c r="W880" s="432"/>
      <c r="X880" s="180">
        <v>1650.47</v>
      </c>
      <c r="Y880" s="175" t="str">
        <f t="shared" si="13"/>
        <v>072201</v>
      </c>
    </row>
    <row r="881" spans="1:25" ht="9.6" customHeight="1" x14ac:dyDescent="0.2">
      <c r="A881" s="401" t="s">
        <v>3058</v>
      </c>
      <c r="B881" s="402"/>
      <c r="C881" s="401" t="s">
        <v>961</v>
      </c>
      <c r="D881" s="403"/>
      <c r="E881" s="403"/>
      <c r="F881" s="403"/>
      <c r="G881" s="403"/>
      <c r="H881" s="403"/>
      <c r="I881" s="403"/>
      <c r="J881" s="403"/>
      <c r="K881" s="403"/>
      <c r="L881" s="403"/>
      <c r="M881" s="403"/>
      <c r="N881" s="403"/>
      <c r="O881" s="402"/>
      <c r="P881" s="404" t="s">
        <v>2001</v>
      </c>
      <c r="Q881" s="405"/>
      <c r="R881" s="433">
        <v>1373.36</v>
      </c>
      <c r="S881" s="434"/>
      <c r="T881" s="435"/>
      <c r="U881" s="430">
        <v>292.98</v>
      </c>
      <c r="V881" s="431"/>
      <c r="W881" s="432"/>
      <c r="X881" s="180">
        <v>1666.34</v>
      </c>
      <c r="Y881" s="175" t="str">
        <f t="shared" si="13"/>
        <v>072205</v>
      </c>
    </row>
    <row r="882" spans="1:25" ht="9.6" customHeight="1" x14ac:dyDescent="0.2">
      <c r="A882" s="401" t="s">
        <v>3059</v>
      </c>
      <c r="B882" s="402"/>
      <c r="C882" s="401" t="s">
        <v>962</v>
      </c>
      <c r="D882" s="403"/>
      <c r="E882" s="403"/>
      <c r="F882" s="403"/>
      <c r="G882" s="403"/>
      <c r="H882" s="403"/>
      <c r="I882" s="403"/>
      <c r="J882" s="403"/>
      <c r="K882" s="403"/>
      <c r="L882" s="403"/>
      <c r="M882" s="403"/>
      <c r="N882" s="403"/>
      <c r="O882" s="402"/>
      <c r="P882" s="404" t="s">
        <v>2081</v>
      </c>
      <c r="Q882" s="405"/>
      <c r="R882" s="433">
        <v>1907.45</v>
      </c>
      <c r="S882" s="434"/>
      <c r="T882" s="435"/>
      <c r="U882" s="430">
        <v>292.98</v>
      </c>
      <c r="V882" s="431"/>
      <c r="W882" s="432"/>
      <c r="X882" s="180">
        <v>2200.4299999999998</v>
      </c>
      <c r="Y882" s="175" t="str">
        <f t="shared" si="13"/>
        <v>072206</v>
      </c>
    </row>
    <row r="883" spans="1:25" ht="9.6" customHeight="1" x14ac:dyDescent="0.2">
      <c r="A883" s="401" t="s">
        <v>3060</v>
      </c>
      <c r="B883" s="402"/>
      <c r="C883" s="401" t="s">
        <v>3061</v>
      </c>
      <c r="D883" s="403"/>
      <c r="E883" s="403"/>
      <c r="F883" s="403"/>
      <c r="G883" s="403"/>
      <c r="H883" s="403"/>
      <c r="I883" s="403"/>
      <c r="J883" s="403"/>
      <c r="K883" s="403"/>
      <c r="L883" s="403"/>
      <c r="M883" s="403"/>
      <c r="N883" s="403"/>
      <c r="O883" s="402"/>
      <c r="P883" s="404" t="s">
        <v>2081</v>
      </c>
      <c r="Q883" s="405"/>
      <c r="R883" s="430">
        <v>782.71</v>
      </c>
      <c r="S883" s="431"/>
      <c r="T883" s="432"/>
      <c r="U883" s="406">
        <v>8.1300000000000008</v>
      </c>
      <c r="V883" s="407"/>
      <c r="W883" s="408"/>
      <c r="X883" s="179">
        <v>790.84</v>
      </c>
      <c r="Y883" s="175" t="str">
        <f t="shared" si="13"/>
        <v>072226</v>
      </c>
    </row>
    <row r="884" spans="1:25" ht="9.6" customHeight="1" x14ac:dyDescent="0.2">
      <c r="A884" s="401" t="s">
        <v>3062</v>
      </c>
      <c r="B884" s="402"/>
      <c r="C884" s="401" t="s">
        <v>963</v>
      </c>
      <c r="D884" s="403"/>
      <c r="E884" s="403"/>
      <c r="F884" s="403"/>
      <c r="G884" s="403"/>
      <c r="H884" s="403"/>
      <c r="I884" s="403"/>
      <c r="J884" s="403"/>
      <c r="K884" s="403"/>
      <c r="L884" s="403"/>
      <c r="M884" s="403"/>
      <c r="N884" s="403"/>
      <c r="O884" s="402"/>
      <c r="P884" s="404" t="s">
        <v>2081</v>
      </c>
      <c r="Q884" s="405"/>
      <c r="R884" s="433">
        <v>1959.18</v>
      </c>
      <c r="S884" s="434"/>
      <c r="T884" s="435"/>
      <c r="U884" s="406">
        <v>4.0599999999999996</v>
      </c>
      <c r="V884" s="407"/>
      <c r="W884" s="408"/>
      <c r="X884" s="180">
        <v>1963.24</v>
      </c>
      <c r="Y884" s="175" t="str">
        <f t="shared" si="13"/>
        <v>072227</v>
      </c>
    </row>
    <row r="885" spans="1:25" ht="9.6" customHeight="1" x14ac:dyDescent="0.2">
      <c r="A885" s="401" t="s">
        <v>3063</v>
      </c>
      <c r="B885" s="402"/>
      <c r="C885" s="401" t="s">
        <v>3064</v>
      </c>
      <c r="D885" s="403"/>
      <c r="E885" s="403"/>
      <c r="F885" s="403"/>
      <c r="G885" s="403"/>
      <c r="H885" s="403"/>
      <c r="I885" s="403"/>
      <c r="J885" s="403"/>
      <c r="K885" s="403"/>
      <c r="L885" s="403"/>
      <c r="M885" s="403"/>
      <c r="N885" s="403"/>
      <c r="O885" s="402"/>
      <c r="P885" s="404" t="s">
        <v>2081</v>
      </c>
      <c r="Q885" s="405"/>
      <c r="R885" s="433">
        <v>2129.06</v>
      </c>
      <c r="S885" s="434"/>
      <c r="T885" s="435"/>
      <c r="U885" s="406">
        <v>4.0599999999999996</v>
      </c>
      <c r="V885" s="407"/>
      <c r="W885" s="408"/>
      <c r="X885" s="180">
        <v>2133.12</v>
      </c>
      <c r="Y885" s="175" t="str">
        <f t="shared" si="13"/>
        <v>072228</v>
      </c>
    </row>
    <row r="886" spans="1:25" ht="9.6" customHeight="1" x14ac:dyDescent="0.2">
      <c r="A886" s="401" t="s">
        <v>3065</v>
      </c>
      <c r="B886" s="402"/>
      <c r="C886" s="401" t="s">
        <v>964</v>
      </c>
      <c r="D886" s="403"/>
      <c r="E886" s="403"/>
      <c r="F886" s="403"/>
      <c r="G886" s="403"/>
      <c r="H886" s="403"/>
      <c r="I886" s="403"/>
      <c r="J886" s="403"/>
      <c r="K886" s="403"/>
      <c r="L886" s="403"/>
      <c r="M886" s="403"/>
      <c r="N886" s="403"/>
      <c r="O886" s="402"/>
      <c r="P886" s="404" t="s">
        <v>2001</v>
      </c>
      <c r="Q886" s="405"/>
      <c r="R886" s="427">
        <v>67.239999999999995</v>
      </c>
      <c r="S886" s="428"/>
      <c r="T886" s="429"/>
      <c r="U886" s="406">
        <v>8.57</v>
      </c>
      <c r="V886" s="407"/>
      <c r="W886" s="408"/>
      <c r="X886" s="178">
        <v>75.81</v>
      </c>
      <c r="Y886" s="175" t="str">
        <f t="shared" si="13"/>
        <v>072235</v>
      </c>
    </row>
    <row r="887" spans="1:25" ht="9.6" customHeight="1" x14ac:dyDescent="0.2">
      <c r="A887" s="401" t="s">
        <v>3066</v>
      </c>
      <c r="B887" s="402"/>
      <c r="C887" s="401" t="s">
        <v>965</v>
      </c>
      <c r="D887" s="403"/>
      <c r="E887" s="403"/>
      <c r="F887" s="403"/>
      <c r="G887" s="403"/>
      <c r="H887" s="403"/>
      <c r="I887" s="403"/>
      <c r="J887" s="403"/>
      <c r="K887" s="403"/>
      <c r="L887" s="403"/>
      <c r="M887" s="403"/>
      <c r="N887" s="403"/>
      <c r="O887" s="402"/>
      <c r="P887" s="404" t="s">
        <v>2001</v>
      </c>
      <c r="Q887" s="405"/>
      <c r="R887" s="430">
        <v>100.5</v>
      </c>
      <c r="S887" s="431"/>
      <c r="T887" s="432"/>
      <c r="U887" s="406">
        <v>8.57</v>
      </c>
      <c r="V887" s="407"/>
      <c r="W887" s="408"/>
      <c r="X887" s="179">
        <v>109.07</v>
      </c>
      <c r="Y887" s="175" t="str">
        <f t="shared" si="13"/>
        <v>072236</v>
      </c>
    </row>
    <row r="888" spans="1:25" ht="9.6" customHeight="1" x14ac:dyDescent="0.2">
      <c r="A888" s="401" t="s">
        <v>3067</v>
      </c>
      <c r="B888" s="402"/>
      <c r="C888" s="401" t="s">
        <v>966</v>
      </c>
      <c r="D888" s="403"/>
      <c r="E888" s="403"/>
      <c r="F888" s="403"/>
      <c r="G888" s="403"/>
      <c r="H888" s="403"/>
      <c r="I888" s="403"/>
      <c r="J888" s="403"/>
      <c r="K888" s="403"/>
      <c r="L888" s="403"/>
      <c r="M888" s="403"/>
      <c r="N888" s="403"/>
      <c r="O888" s="402"/>
      <c r="P888" s="404" t="s">
        <v>2001</v>
      </c>
      <c r="Q888" s="405"/>
      <c r="R888" s="430">
        <v>133.97</v>
      </c>
      <c r="S888" s="431"/>
      <c r="T888" s="432"/>
      <c r="U888" s="406">
        <v>8.57</v>
      </c>
      <c r="V888" s="407"/>
      <c r="W888" s="408"/>
      <c r="X888" s="179">
        <v>142.54</v>
      </c>
      <c r="Y888" s="175" t="str">
        <f t="shared" si="13"/>
        <v>072237</v>
      </c>
    </row>
    <row r="889" spans="1:25" ht="9.6" customHeight="1" x14ac:dyDescent="0.2">
      <c r="A889" s="401" t="s">
        <v>3068</v>
      </c>
      <c r="B889" s="402"/>
      <c r="C889" s="401" t="s">
        <v>967</v>
      </c>
      <c r="D889" s="403"/>
      <c r="E889" s="403"/>
      <c r="F889" s="403"/>
      <c r="G889" s="403"/>
      <c r="H889" s="403"/>
      <c r="I889" s="403"/>
      <c r="J889" s="403"/>
      <c r="K889" s="403"/>
      <c r="L889" s="403"/>
      <c r="M889" s="403"/>
      <c r="N889" s="403"/>
      <c r="O889" s="402"/>
      <c r="P889" s="404" t="s">
        <v>2001</v>
      </c>
      <c r="Q889" s="405"/>
      <c r="R889" s="430">
        <v>160.35</v>
      </c>
      <c r="S889" s="431"/>
      <c r="T889" s="432"/>
      <c r="U889" s="406">
        <v>8.57</v>
      </c>
      <c r="V889" s="407"/>
      <c r="W889" s="408"/>
      <c r="X889" s="179">
        <v>168.92</v>
      </c>
      <c r="Y889" s="175" t="str">
        <f t="shared" si="13"/>
        <v>072238</v>
      </c>
    </row>
    <row r="890" spans="1:25" ht="9.6" customHeight="1" x14ac:dyDescent="0.2">
      <c r="A890" s="401" t="s">
        <v>3069</v>
      </c>
      <c r="B890" s="402"/>
      <c r="C890" s="401" t="s">
        <v>968</v>
      </c>
      <c r="D890" s="403"/>
      <c r="E890" s="403"/>
      <c r="F890" s="403"/>
      <c r="G890" s="403"/>
      <c r="H890" s="403"/>
      <c r="I890" s="403"/>
      <c r="J890" s="403"/>
      <c r="K890" s="403"/>
      <c r="L890" s="403"/>
      <c r="M890" s="403"/>
      <c r="N890" s="403"/>
      <c r="O890" s="402"/>
      <c r="P890" s="404" t="s">
        <v>2001</v>
      </c>
      <c r="Q890" s="405"/>
      <c r="R890" s="430">
        <v>557.23</v>
      </c>
      <c r="S890" s="431"/>
      <c r="T890" s="432"/>
      <c r="U890" s="406">
        <v>8.57</v>
      </c>
      <c r="V890" s="407"/>
      <c r="W890" s="408"/>
      <c r="X890" s="179">
        <v>565.79999999999995</v>
      </c>
      <c r="Y890" s="175" t="str">
        <f t="shared" si="13"/>
        <v>072239</v>
      </c>
    </row>
    <row r="891" spans="1:25" ht="9.6" customHeight="1" x14ac:dyDescent="0.2">
      <c r="A891" s="401" t="s">
        <v>3070</v>
      </c>
      <c r="B891" s="402"/>
      <c r="C891" s="401" t="s">
        <v>969</v>
      </c>
      <c r="D891" s="403"/>
      <c r="E891" s="403"/>
      <c r="F891" s="403"/>
      <c r="G891" s="403"/>
      <c r="H891" s="403"/>
      <c r="I891" s="403"/>
      <c r="J891" s="403"/>
      <c r="K891" s="403"/>
      <c r="L891" s="403"/>
      <c r="M891" s="403"/>
      <c r="N891" s="403"/>
      <c r="O891" s="402"/>
      <c r="P891" s="404" t="s">
        <v>2001</v>
      </c>
      <c r="Q891" s="405"/>
      <c r="R891" s="433">
        <v>1080.1300000000001</v>
      </c>
      <c r="S891" s="434"/>
      <c r="T891" s="435"/>
      <c r="U891" s="406">
        <v>8.57</v>
      </c>
      <c r="V891" s="407"/>
      <c r="W891" s="408"/>
      <c r="X891" s="180">
        <v>1088.7</v>
      </c>
      <c r="Y891" s="175" t="str">
        <f t="shared" si="13"/>
        <v>072240</v>
      </c>
    </row>
    <row r="892" spans="1:25" ht="9.6" customHeight="1" x14ac:dyDescent="0.2">
      <c r="A892" s="401" t="s">
        <v>3071</v>
      </c>
      <c r="B892" s="402"/>
      <c r="C892" s="401" t="s">
        <v>970</v>
      </c>
      <c r="D892" s="403"/>
      <c r="E892" s="403"/>
      <c r="F892" s="403"/>
      <c r="G892" s="403"/>
      <c r="H892" s="403"/>
      <c r="I892" s="403"/>
      <c r="J892" s="403"/>
      <c r="K892" s="403"/>
      <c r="L892" s="403"/>
      <c r="M892" s="403"/>
      <c r="N892" s="403"/>
      <c r="O892" s="402"/>
      <c r="P892" s="404" t="s">
        <v>2001</v>
      </c>
      <c r="Q892" s="405"/>
      <c r="R892" s="427">
        <v>49.53</v>
      </c>
      <c r="S892" s="428"/>
      <c r="T892" s="429"/>
      <c r="U892" s="406">
        <v>8.57</v>
      </c>
      <c r="V892" s="407"/>
      <c r="W892" s="408"/>
      <c r="X892" s="178">
        <v>58.1</v>
      </c>
      <c r="Y892" s="175" t="str">
        <f t="shared" si="13"/>
        <v>072241</v>
      </c>
    </row>
    <row r="893" spans="1:25" ht="9.6" customHeight="1" x14ac:dyDescent="0.2">
      <c r="A893" s="401" t="s">
        <v>3072</v>
      </c>
      <c r="B893" s="402"/>
      <c r="C893" s="401" t="s">
        <v>3073</v>
      </c>
      <c r="D893" s="403"/>
      <c r="E893" s="403"/>
      <c r="F893" s="403"/>
      <c r="G893" s="403"/>
      <c r="H893" s="403"/>
      <c r="I893" s="403"/>
      <c r="J893" s="403"/>
      <c r="K893" s="403"/>
      <c r="L893" s="403"/>
      <c r="M893" s="403"/>
      <c r="N893" s="403"/>
      <c r="O893" s="402"/>
      <c r="P893" s="404" t="s">
        <v>2001</v>
      </c>
      <c r="Q893" s="405"/>
      <c r="R893" s="427">
        <v>73.41</v>
      </c>
      <c r="S893" s="428"/>
      <c r="T893" s="429"/>
      <c r="U893" s="406">
        <v>8.57</v>
      </c>
      <c r="V893" s="407"/>
      <c r="W893" s="408"/>
      <c r="X893" s="178">
        <v>81.98</v>
      </c>
      <c r="Y893" s="175" t="str">
        <f t="shared" si="13"/>
        <v>072242</v>
      </c>
    </row>
    <row r="894" spans="1:25" ht="9.6" customHeight="1" x14ac:dyDescent="0.2">
      <c r="A894" s="401" t="s">
        <v>3074</v>
      </c>
      <c r="B894" s="402"/>
      <c r="C894" s="401" t="s">
        <v>971</v>
      </c>
      <c r="D894" s="403"/>
      <c r="E894" s="403"/>
      <c r="F894" s="403"/>
      <c r="G894" s="403"/>
      <c r="H894" s="403"/>
      <c r="I894" s="403"/>
      <c r="J894" s="403"/>
      <c r="K894" s="403"/>
      <c r="L894" s="403"/>
      <c r="M894" s="403"/>
      <c r="N894" s="403"/>
      <c r="O894" s="402"/>
      <c r="P894" s="404" t="s">
        <v>2001</v>
      </c>
      <c r="Q894" s="405"/>
      <c r="R894" s="427">
        <v>97.22</v>
      </c>
      <c r="S894" s="428"/>
      <c r="T894" s="429"/>
      <c r="U894" s="406">
        <v>8.57</v>
      </c>
      <c r="V894" s="407"/>
      <c r="W894" s="408"/>
      <c r="X894" s="179">
        <v>105.79</v>
      </c>
      <c r="Y894" s="175" t="str">
        <f t="shared" si="13"/>
        <v>072243</v>
      </c>
    </row>
    <row r="895" spans="1:25" ht="9.6" customHeight="1" x14ac:dyDescent="0.2">
      <c r="A895" s="401" t="s">
        <v>3075</v>
      </c>
      <c r="B895" s="402"/>
      <c r="C895" s="401" t="s">
        <v>972</v>
      </c>
      <c r="D895" s="403"/>
      <c r="E895" s="403"/>
      <c r="F895" s="403"/>
      <c r="G895" s="403"/>
      <c r="H895" s="403"/>
      <c r="I895" s="403"/>
      <c r="J895" s="403"/>
      <c r="K895" s="403"/>
      <c r="L895" s="403"/>
      <c r="M895" s="403"/>
      <c r="N895" s="403"/>
      <c r="O895" s="402"/>
      <c r="P895" s="404" t="s">
        <v>2001</v>
      </c>
      <c r="Q895" s="405"/>
      <c r="R895" s="427">
        <v>62.15</v>
      </c>
      <c r="S895" s="428"/>
      <c r="T895" s="429"/>
      <c r="U895" s="406">
        <v>8.57</v>
      </c>
      <c r="V895" s="407"/>
      <c r="W895" s="408"/>
      <c r="X895" s="178">
        <v>70.72</v>
      </c>
      <c r="Y895" s="175" t="str">
        <f t="shared" si="13"/>
        <v>072244</v>
      </c>
    </row>
    <row r="896" spans="1:25" ht="9.6" customHeight="1" x14ac:dyDescent="0.2">
      <c r="A896" s="401" t="s">
        <v>3076</v>
      </c>
      <c r="B896" s="402"/>
      <c r="C896" s="401" t="s">
        <v>3077</v>
      </c>
      <c r="D896" s="403"/>
      <c r="E896" s="403"/>
      <c r="F896" s="403"/>
      <c r="G896" s="403"/>
      <c r="H896" s="403"/>
      <c r="I896" s="403"/>
      <c r="J896" s="403"/>
      <c r="K896" s="403"/>
      <c r="L896" s="403"/>
      <c r="M896" s="403"/>
      <c r="N896" s="403"/>
      <c r="O896" s="402"/>
      <c r="P896" s="404" t="s">
        <v>2001</v>
      </c>
      <c r="Q896" s="405"/>
      <c r="R896" s="430">
        <v>134.34</v>
      </c>
      <c r="S896" s="431"/>
      <c r="T896" s="432"/>
      <c r="U896" s="406">
        <v>8.57</v>
      </c>
      <c r="V896" s="407"/>
      <c r="W896" s="408"/>
      <c r="X896" s="179">
        <v>142.91</v>
      </c>
      <c r="Y896" s="175" t="str">
        <f t="shared" si="13"/>
        <v>072245</v>
      </c>
    </row>
    <row r="897" spans="1:25" ht="9.6" customHeight="1" x14ac:dyDescent="0.2">
      <c r="A897" s="401" t="s">
        <v>3078</v>
      </c>
      <c r="B897" s="402"/>
      <c r="C897" s="401" t="s">
        <v>3079</v>
      </c>
      <c r="D897" s="403"/>
      <c r="E897" s="403"/>
      <c r="F897" s="403"/>
      <c r="G897" s="403"/>
      <c r="H897" s="403"/>
      <c r="I897" s="403"/>
      <c r="J897" s="403"/>
      <c r="K897" s="403"/>
      <c r="L897" s="403"/>
      <c r="M897" s="403"/>
      <c r="N897" s="403"/>
      <c r="O897" s="402"/>
      <c r="P897" s="404" t="s">
        <v>2001</v>
      </c>
      <c r="Q897" s="405"/>
      <c r="R897" s="430">
        <v>170.45</v>
      </c>
      <c r="S897" s="431"/>
      <c r="T897" s="432"/>
      <c r="U897" s="406">
        <v>8.57</v>
      </c>
      <c r="V897" s="407"/>
      <c r="W897" s="408"/>
      <c r="X897" s="179">
        <v>179.02</v>
      </c>
      <c r="Y897" s="175" t="str">
        <f t="shared" si="13"/>
        <v>072250</v>
      </c>
    </row>
    <row r="898" spans="1:25" ht="9.6" customHeight="1" x14ac:dyDescent="0.2">
      <c r="A898" s="401" t="s">
        <v>3080</v>
      </c>
      <c r="B898" s="402"/>
      <c r="C898" s="401" t="s">
        <v>3081</v>
      </c>
      <c r="D898" s="403"/>
      <c r="E898" s="403"/>
      <c r="F898" s="403"/>
      <c r="G898" s="403"/>
      <c r="H898" s="403"/>
      <c r="I898" s="403"/>
      <c r="J898" s="403"/>
      <c r="K898" s="403"/>
      <c r="L898" s="403"/>
      <c r="M898" s="403"/>
      <c r="N898" s="403"/>
      <c r="O898" s="402"/>
      <c r="P898" s="404" t="s">
        <v>2001</v>
      </c>
      <c r="Q898" s="405"/>
      <c r="R898" s="427">
        <v>23.87</v>
      </c>
      <c r="S898" s="428"/>
      <c r="T898" s="429"/>
      <c r="U898" s="406">
        <v>7.81</v>
      </c>
      <c r="V898" s="407"/>
      <c r="W898" s="408"/>
      <c r="X898" s="178">
        <v>31.68</v>
      </c>
      <c r="Y898" s="175" t="str">
        <f t="shared" si="13"/>
        <v>072267</v>
      </c>
    </row>
    <row r="899" spans="1:25" ht="9.6" customHeight="1" x14ac:dyDescent="0.2">
      <c r="A899" s="401" t="s">
        <v>3082</v>
      </c>
      <c r="B899" s="402"/>
      <c r="C899" s="401" t="s">
        <v>973</v>
      </c>
      <c r="D899" s="403"/>
      <c r="E899" s="403"/>
      <c r="F899" s="403"/>
      <c r="G899" s="403"/>
      <c r="H899" s="403"/>
      <c r="I899" s="403"/>
      <c r="J899" s="403"/>
      <c r="K899" s="403"/>
      <c r="L899" s="403"/>
      <c r="M899" s="403"/>
      <c r="N899" s="403"/>
      <c r="O899" s="402"/>
      <c r="P899" s="404" t="s">
        <v>2001</v>
      </c>
      <c r="Q899" s="405"/>
      <c r="R899" s="427">
        <v>22.21</v>
      </c>
      <c r="S899" s="428"/>
      <c r="T899" s="429"/>
      <c r="U899" s="406">
        <v>7.81</v>
      </c>
      <c r="V899" s="407"/>
      <c r="W899" s="408"/>
      <c r="X899" s="178">
        <v>30.02</v>
      </c>
      <c r="Y899" s="175" t="str">
        <f t="shared" si="13"/>
        <v>072268</v>
      </c>
    </row>
    <row r="900" spans="1:25" ht="9.6" customHeight="1" x14ac:dyDescent="0.2">
      <c r="A900" s="401" t="s">
        <v>3083</v>
      </c>
      <c r="B900" s="402"/>
      <c r="C900" s="401" t="s">
        <v>974</v>
      </c>
      <c r="D900" s="403"/>
      <c r="E900" s="403"/>
      <c r="F900" s="403"/>
      <c r="G900" s="403"/>
      <c r="H900" s="403"/>
      <c r="I900" s="403"/>
      <c r="J900" s="403"/>
      <c r="K900" s="403"/>
      <c r="L900" s="403"/>
      <c r="M900" s="403"/>
      <c r="N900" s="403"/>
      <c r="O900" s="402"/>
      <c r="P900" s="404" t="s">
        <v>2001</v>
      </c>
      <c r="Q900" s="405"/>
      <c r="R900" s="427">
        <v>16.29</v>
      </c>
      <c r="S900" s="428"/>
      <c r="T900" s="429"/>
      <c r="U900" s="406">
        <v>7.81</v>
      </c>
      <c r="V900" s="407"/>
      <c r="W900" s="408"/>
      <c r="X900" s="178">
        <v>24.1</v>
      </c>
      <c r="Y900" s="175" t="str">
        <f t="shared" si="13"/>
        <v>072269</v>
      </c>
    </row>
    <row r="901" spans="1:25" ht="9.6" customHeight="1" x14ac:dyDescent="0.2">
      <c r="A901" s="401" t="s">
        <v>3084</v>
      </c>
      <c r="B901" s="402"/>
      <c r="C901" s="401" t="s">
        <v>975</v>
      </c>
      <c r="D901" s="403"/>
      <c r="E901" s="403"/>
      <c r="F901" s="403"/>
      <c r="G901" s="403"/>
      <c r="H901" s="403"/>
      <c r="I901" s="403"/>
      <c r="J901" s="403"/>
      <c r="K901" s="403"/>
      <c r="L901" s="403"/>
      <c r="M901" s="403"/>
      <c r="N901" s="403"/>
      <c r="O901" s="402"/>
      <c r="P901" s="404" t="s">
        <v>2001</v>
      </c>
      <c r="Q901" s="405"/>
      <c r="R901" s="427">
        <v>67.59</v>
      </c>
      <c r="S901" s="428"/>
      <c r="T901" s="429"/>
      <c r="U901" s="406">
        <v>4.88</v>
      </c>
      <c r="V901" s="407"/>
      <c r="W901" s="408"/>
      <c r="X901" s="178">
        <v>72.47</v>
      </c>
      <c r="Y901" s="175" t="str">
        <f t="shared" si="13"/>
        <v>072291</v>
      </c>
    </row>
    <row r="902" spans="1:25" ht="9.6" customHeight="1" x14ac:dyDescent="0.2">
      <c r="A902" s="401" t="s">
        <v>3085</v>
      </c>
      <c r="B902" s="402"/>
      <c r="C902" s="401" t="s">
        <v>976</v>
      </c>
      <c r="D902" s="403"/>
      <c r="E902" s="403"/>
      <c r="F902" s="403"/>
      <c r="G902" s="403"/>
      <c r="H902" s="403"/>
      <c r="I902" s="403"/>
      <c r="J902" s="403"/>
      <c r="K902" s="403"/>
      <c r="L902" s="403"/>
      <c r="M902" s="403"/>
      <c r="N902" s="403"/>
      <c r="O902" s="402"/>
      <c r="P902" s="404" t="s">
        <v>2001</v>
      </c>
      <c r="Q902" s="405"/>
      <c r="R902" s="427">
        <v>77.64</v>
      </c>
      <c r="S902" s="428"/>
      <c r="T902" s="429"/>
      <c r="U902" s="427">
        <v>14.64</v>
      </c>
      <c r="V902" s="428"/>
      <c r="W902" s="429"/>
      <c r="X902" s="178">
        <v>92.28</v>
      </c>
      <c r="Y902" s="175" t="str">
        <f t="shared" si="13"/>
        <v>072300</v>
      </c>
    </row>
    <row r="903" spans="1:25" ht="9.6" customHeight="1" x14ac:dyDescent="0.2">
      <c r="A903" s="401" t="s">
        <v>3086</v>
      </c>
      <c r="B903" s="402"/>
      <c r="C903" s="401" t="s">
        <v>977</v>
      </c>
      <c r="D903" s="403"/>
      <c r="E903" s="403"/>
      <c r="F903" s="403"/>
      <c r="G903" s="403"/>
      <c r="H903" s="403"/>
      <c r="I903" s="403"/>
      <c r="J903" s="403"/>
      <c r="K903" s="403"/>
      <c r="L903" s="403"/>
      <c r="M903" s="403"/>
      <c r="N903" s="403"/>
      <c r="O903" s="402"/>
      <c r="P903" s="404" t="s">
        <v>2001</v>
      </c>
      <c r="Q903" s="405"/>
      <c r="R903" s="430">
        <v>117.89</v>
      </c>
      <c r="S903" s="431"/>
      <c r="T903" s="432"/>
      <c r="U903" s="427">
        <v>14.64</v>
      </c>
      <c r="V903" s="428"/>
      <c r="W903" s="429"/>
      <c r="X903" s="179">
        <v>132.53</v>
      </c>
      <c r="Y903" s="175" t="str">
        <f t="shared" si="13"/>
        <v>072301</v>
      </c>
    </row>
    <row r="904" spans="1:25" ht="9.6" customHeight="1" x14ac:dyDescent="0.2">
      <c r="A904" s="401" t="s">
        <v>3087</v>
      </c>
      <c r="B904" s="402"/>
      <c r="C904" s="401" t="s">
        <v>978</v>
      </c>
      <c r="D904" s="403"/>
      <c r="E904" s="403"/>
      <c r="F904" s="403"/>
      <c r="G904" s="403"/>
      <c r="H904" s="403"/>
      <c r="I904" s="403"/>
      <c r="J904" s="403"/>
      <c r="K904" s="403"/>
      <c r="L904" s="403"/>
      <c r="M904" s="403"/>
      <c r="N904" s="403"/>
      <c r="O904" s="402"/>
      <c r="P904" s="404" t="s">
        <v>2001</v>
      </c>
      <c r="Q904" s="405"/>
      <c r="R904" s="430">
        <v>125.17</v>
      </c>
      <c r="S904" s="431"/>
      <c r="T904" s="432"/>
      <c r="U904" s="427">
        <v>14.64</v>
      </c>
      <c r="V904" s="428"/>
      <c r="W904" s="429"/>
      <c r="X904" s="179">
        <v>139.81</v>
      </c>
      <c r="Y904" s="175" t="str">
        <f t="shared" si="13"/>
        <v>072302</v>
      </c>
    </row>
    <row r="905" spans="1:25" ht="9.6" customHeight="1" x14ac:dyDescent="0.2">
      <c r="A905" s="401" t="s">
        <v>3088</v>
      </c>
      <c r="B905" s="402"/>
      <c r="C905" s="401" t="s">
        <v>979</v>
      </c>
      <c r="D905" s="403"/>
      <c r="E905" s="403"/>
      <c r="F905" s="403"/>
      <c r="G905" s="403"/>
      <c r="H905" s="403"/>
      <c r="I905" s="403"/>
      <c r="J905" s="403"/>
      <c r="K905" s="403"/>
      <c r="L905" s="403"/>
      <c r="M905" s="403"/>
      <c r="N905" s="403"/>
      <c r="O905" s="402"/>
      <c r="P905" s="404" t="s">
        <v>2001</v>
      </c>
      <c r="Q905" s="405"/>
      <c r="R905" s="430">
        <v>140.91999999999999</v>
      </c>
      <c r="S905" s="431"/>
      <c r="T905" s="432"/>
      <c r="U905" s="427">
        <v>17.079999999999998</v>
      </c>
      <c r="V905" s="428"/>
      <c r="W905" s="429"/>
      <c r="X905" s="179">
        <v>158</v>
      </c>
      <c r="Y905" s="175" t="str">
        <f t="shared" ref="Y905:Y968" si="14">TRIM($A905)</f>
        <v>072303</v>
      </c>
    </row>
    <row r="906" spans="1:25" ht="9.6" customHeight="1" x14ac:dyDescent="0.2">
      <c r="A906" s="401" t="s">
        <v>3089</v>
      </c>
      <c r="B906" s="402"/>
      <c r="C906" s="401" t="s">
        <v>980</v>
      </c>
      <c r="D906" s="403"/>
      <c r="E906" s="403"/>
      <c r="F906" s="403"/>
      <c r="G906" s="403"/>
      <c r="H906" s="403"/>
      <c r="I906" s="403"/>
      <c r="J906" s="403"/>
      <c r="K906" s="403"/>
      <c r="L906" s="403"/>
      <c r="M906" s="403"/>
      <c r="N906" s="403"/>
      <c r="O906" s="402"/>
      <c r="P906" s="404" t="s">
        <v>2001</v>
      </c>
      <c r="Q906" s="405"/>
      <c r="R906" s="430">
        <v>170.26</v>
      </c>
      <c r="S906" s="431"/>
      <c r="T906" s="432"/>
      <c r="U906" s="427">
        <v>17.079999999999998</v>
      </c>
      <c r="V906" s="428"/>
      <c r="W906" s="429"/>
      <c r="X906" s="179">
        <v>187.34</v>
      </c>
      <c r="Y906" s="175" t="str">
        <f t="shared" si="14"/>
        <v>072304</v>
      </c>
    </row>
    <row r="907" spans="1:25" ht="9.6" customHeight="1" x14ac:dyDescent="0.2">
      <c r="A907" s="401" t="s">
        <v>3090</v>
      </c>
      <c r="B907" s="402"/>
      <c r="C907" s="401" t="s">
        <v>981</v>
      </c>
      <c r="D907" s="403"/>
      <c r="E907" s="403"/>
      <c r="F907" s="403"/>
      <c r="G907" s="403"/>
      <c r="H907" s="403"/>
      <c r="I907" s="403"/>
      <c r="J907" s="403"/>
      <c r="K907" s="403"/>
      <c r="L907" s="403"/>
      <c r="M907" s="403"/>
      <c r="N907" s="403"/>
      <c r="O907" s="402"/>
      <c r="P907" s="404" t="s">
        <v>2001</v>
      </c>
      <c r="Q907" s="405"/>
      <c r="R907" s="430">
        <v>130.1</v>
      </c>
      <c r="S907" s="431"/>
      <c r="T907" s="432"/>
      <c r="U907" s="427">
        <v>14.64</v>
      </c>
      <c r="V907" s="428"/>
      <c r="W907" s="429"/>
      <c r="X907" s="179">
        <v>144.74</v>
      </c>
      <c r="Y907" s="175" t="str">
        <f t="shared" si="14"/>
        <v>072305</v>
      </c>
    </row>
    <row r="908" spans="1:25" ht="9.6" customHeight="1" x14ac:dyDescent="0.2">
      <c r="A908" s="401" t="s">
        <v>3091</v>
      </c>
      <c r="B908" s="402"/>
      <c r="C908" s="401" t="s">
        <v>982</v>
      </c>
      <c r="D908" s="403"/>
      <c r="E908" s="403"/>
      <c r="F908" s="403"/>
      <c r="G908" s="403"/>
      <c r="H908" s="403"/>
      <c r="I908" s="403"/>
      <c r="J908" s="403"/>
      <c r="K908" s="403"/>
      <c r="L908" s="403"/>
      <c r="M908" s="403"/>
      <c r="N908" s="403"/>
      <c r="O908" s="402"/>
      <c r="P908" s="404" t="s">
        <v>2001</v>
      </c>
      <c r="Q908" s="405"/>
      <c r="R908" s="430">
        <v>188.97</v>
      </c>
      <c r="S908" s="431"/>
      <c r="T908" s="432"/>
      <c r="U908" s="427">
        <v>17.079999999999998</v>
      </c>
      <c r="V908" s="428"/>
      <c r="W908" s="429"/>
      <c r="X908" s="179">
        <v>206.05</v>
      </c>
      <c r="Y908" s="175" t="str">
        <f t="shared" si="14"/>
        <v>072306</v>
      </c>
    </row>
    <row r="909" spans="1:25" ht="9.6" customHeight="1" x14ac:dyDescent="0.2">
      <c r="A909" s="401" t="s">
        <v>3092</v>
      </c>
      <c r="B909" s="402"/>
      <c r="C909" s="401" t="s">
        <v>983</v>
      </c>
      <c r="D909" s="403"/>
      <c r="E909" s="403"/>
      <c r="F909" s="403"/>
      <c r="G909" s="403"/>
      <c r="H909" s="403"/>
      <c r="I909" s="403"/>
      <c r="J909" s="403"/>
      <c r="K909" s="403"/>
      <c r="L909" s="403"/>
      <c r="M909" s="403"/>
      <c r="N909" s="403"/>
      <c r="O909" s="402"/>
      <c r="P909" s="404" t="s">
        <v>2001</v>
      </c>
      <c r="Q909" s="405"/>
      <c r="R909" s="430">
        <v>179.2</v>
      </c>
      <c r="S909" s="431"/>
      <c r="T909" s="432"/>
      <c r="U909" s="427">
        <v>17.079999999999998</v>
      </c>
      <c r="V909" s="428"/>
      <c r="W909" s="429"/>
      <c r="X909" s="179">
        <v>196.28</v>
      </c>
      <c r="Y909" s="175" t="str">
        <f t="shared" si="14"/>
        <v>072307</v>
      </c>
    </row>
    <row r="910" spans="1:25" ht="9.6" customHeight="1" x14ac:dyDescent="0.2">
      <c r="A910" s="401" t="s">
        <v>3093</v>
      </c>
      <c r="B910" s="402"/>
      <c r="C910" s="401" t="s">
        <v>984</v>
      </c>
      <c r="D910" s="403"/>
      <c r="E910" s="403"/>
      <c r="F910" s="403"/>
      <c r="G910" s="403"/>
      <c r="H910" s="403"/>
      <c r="I910" s="403"/>
      <c r="J910" s="403"/>
      <c r="K910" s="403"/>
      <c r="L910" s="403"/>
      <c r="M910" s="403"/>
      <c r="N910" s="403"/>
      <c r="O910" s="402"/>
      <c r="P910" s="404" t="s">
        <v>2001</v>
      </c>
      <c r="Q910" s="405"/>
      <c r="R910" s="430">
        <v>287.32</v>
      </c>
      <c r="S910" s="431"/>
      <c r="T910" s="432"/>
      <c r="U910" s="427">
        <v>17.079999999999998</v>
      </c>
      <c r="V910" s="428"/>
      <c r="W910" s="429"/>
      <c r="X910" s="179">
        <v>304.39999999999998</v>
      </c>
      <c r="Y910" s="175" t="str">
        <f t="shared" si="14"/>
        <v>072308</v>
      </c>
    </row>
    <row r="911" spans="1:25" ht="9.6" customHeight="1" x14ac:dyDescent="0.2">
      <c r="A911" s="401" t="s">
        <v>3094</v>
      </c>
      <c r="B911" s="402"/>
      <c r="C911" s="401" t="s">
        <v>985</v>
      </c>
      <c r="D911" s="403"/>
      <c r="E911" s="403"/>
      <c r="F911" s="403"/>
      <c r="G911" s="403"/>
      <c r="H911" s="403"/>
      <c r="I911" s="403"/>
      <c r="J911" s="403"/>
      <c r="K911" s="403"/>
      <c r="L911" s="403"/>
      <c r="M911" s="403"/>
      <c r="N911" s="403"/>
      <c r="O911" s="402"/>
      <c r="P911" s="404" t="s">
        <v>2001</v>
      </c>
      <c r="Q911" s="405"/>
      <c r="R911" s="430">
        <v>131.32</v>
      </c>
      <c r="S911" s="431"/>
      <c r="T911" s="432"/>
      <c r="U911" s="427">
        <v>14.64</v>
      </c>
      <c r="V911" s="428"/>
      <c r="W911" s="429"/>
      <c r="X911" s="179">
        <v>145.96</v>
      </c>
      <c r="Y911" s="175" t="str">
        <f t="shared" si="14"/>
        <v>072309</v>
      </c>
    </row>
    <row r="912" spans="1:25" ht="9.6" customHeight="1" x14ac:dyDescent="0.2">
      <c r="A912" s="401" t="s">
        <v>3095</v>
      </c>
      <c r="B912" s="402"/>
      <c r="C912" s="401" t="s">
        <v>986</v>
      </c>
      <c r="D912" s="403"/>
      <c r="E912" s="403"/>
      <c r="F912" s="403"/>
      <c r="G912" s="403"/>
      <c r="H912" s="403"/>
      <c r="I912" s="403"/>
      <c r="J912" s="403"/>
      <c r="K912" s="403"/>
      <c r="L912" s="403"/>
      <c r="M912" s="403"/>
      <c r="N912" s="403"/>
      <c r="O912" s="402"/>
      <c r="P912" s="404" t="s">
        <v>2001</v>
      </c>
      <c r="Q912" s="405"/>
      <c r="R912" s="430">
        <v>324.89</v>
      </c>
      <c r="S912" s="431"/>
      <c r="T912" s="432"/>
      <c r="U912" s="427">
        <v>19.53</v>
      </c>
      <c r="V912" s="428"/>
      <c r="W912" s="429"/>
      <c r="X912" s="179">
        <v>344.42</v>
      </c>
      <c r="Y912" s="175" t="str">
        <f t="shared" si="14"/>
        <v>072310</v>
      </c>
    </row>
    <row r="913" spans="1:25" ht="9.6" customHeight="1" x14ac:dyDescent="0.2">
      <c r="A913" s="401" t="s">
        <v>3096</v>
      </c>
      <c r="B913" s="402"/>
      <c r="C913" s="401" t="s">
        <v>987</v>
      </c>
      <c r="D913" s="403"/>
      <c r="E913" s="403"/>
      <c r="F913" s="403"/>
      <c r="G913" s="403"/>
      <c r="H913" s="403"/>
      <c r="I913" s="403"/>
      <c r="J913" s="403"/>
      <c r="K913" s="403"/>
      <c r="L913" s="403"/>
      <c r="M913" s="403"/>
      <c r="N913" s="403"/>
      <c r="O913" s="402"/>
      <c r="P913" s="404" t="s">
        <v>2001</v>
      </c>
      <c r="Q913" s="405"/>
      <c r="R913" s="430">
        <v>131.49</v>
      </c>
      <c r="S913" s="431"/>
      <c r="T913" s="432"/>
      <c r="U913" s="427">
        <v>14.64</v>
      </c>
      <c r="V913" s="428"/>
      <c r="W913" s="429"/>
      <c r="X913" s="179">
        <v>146.13</v>
      </c>
      <c r="Y913" s="175" t="str">
        <f t="shared" si="14"/>
        <v>072311</v>
      </c>
    </row>
    <row r="914" spans="1:25" ht="9.6" customHeight="1" x14ac:dyDescent="0.2">
      <c r="A914" s="401" t="s">
        <v>3097</v>
      </c>
      <c r="B914" s="402"/>
      <c r="C914" s="401" t="s">
        <v>988</v>
      </c>
      <c r="D914" s="403"/>
      <c r="E914" s="403"/>
      <c r="F914" s="403"/>
      <c r="G914" s="403"/>
      <c r="H914" s="403"/>
      <c r="I914" s="403"/>
      <c r="J914" s="403"/>
      <c r="K914" s="403"/>
      <c r="L914" s="403"/>
      <c r="M914" s="403"/>
      <c r="N914" s="403"/>
      <c r="O914" s="402"/>
      <c r="P914" s="404" t="s">
        <v>2001</v>
      </c>
      <c r="Q914" s="405"/>
      <c r="R914" s="430">
        <v>136.11000000000001</v>
      </c>
      <c r="S914" s="431"/>
      <c r="T914" s="432"/>
      <c r="U914" s="427">
        <v>17.079999999999998</v>
      </c>
      <c r="V914" s="428"/>
      <c r="W914" s="429"/>
      <c r="X914" s="179">
        <v>153.19</v>
      </c>
      <c r="Y914" s="175" t="str">
        <f t="shared" si="14"/>
        <v>072312</v>
      </c>
    </row>
    <row r="915" spans="1:25" ht="9.6" customHeight="1" x14ac:dyDescent="0.2">
      <c r="A915" s="401" t="s">
        <v>3098</v>
      </c>
      <c r="B915" s="402"/>
      <c r="C915" s="401" t="s">
        <v>989</v>
      </c>
      <c r="D915" s="403"/>
      <c r="E915" s="403"/>
      <c r="F915" s="403"/>
      <c r="G915" s="403"/>
      <c r="H915" s="403"/>
      <c r="I915" s="403"/>
      <c r="J915" s="403"/>
      <c r="K915" s="403"/>
      <c r="L915" s="403"/>
      <c r="M915" s="403"/>
      <c r="N915" s="403"/>
      <c r="O915" s="402"/>
      <c r="P915" s="404" t="s">
        <v>2001</v>
      </c>
      <c r="Q915" s="405"/>
      <c r="R915" s="427">
        <v>39.9</v>
      </c>
      <c r="S915" s="428"/>
      <c r="T915" s="429"/>
      <c r="U915" s="427">
        <v>48.83</v>
      </c>
      <c r="V915" s="428"/>
      <c r="W915" s="429"/>
      <c r="X915" s="178">
        <v>88.73</v>
      </c>
      <c r="Y915" s="175" t="str">
        <f t="shared" si="14"/>
        <v>072320</v>
      </c>
    </row>
    <row r="916" spans="1:25" ht="9.6" customHeight="1" x14ac:dyDescent="0.2">
      <c r="A916" s="401" t="s">
        <v>3099</v>
      </c>
      <c r="B916" s="402"/>
      <c r="C916" s="401" t="s">
        <v>990</v>
      </c>
      <c r="D916" s="403"/>
      <c r="E916" s="403"/>
      <c r="F916" s="403"/>
      <c r="G916" s="403"/>
      <c r="H916" s="403"/>
      <c r="I916" s="403"/>
      <c r="J916" s="403"/>
      <c r="K916" s="403"/>
      <c r="L916" s="403"/>
      <c r="M916" s="403"/>
      <c r="N916" s="403"/>
      <c r="O916" s="402"/>
      <c r="P916" s="404" t="s">
        <v>2001</v>
      </c>
      <c r="Q916" s="405"/>
      <c r="R916" s="406">
        <v>2.34</v>
      </c>
      <c r="S916" s="407"/>
      <c r="T916" s="408"/>
      <c r="U916" s="406">
        <v>5.85</v>
      </c>
      <c r="V916" s="407"/>
      <c r="W916" s="408"/>
      <c r="X916" s="177">
        <v>8.19</v>
      </c>
      <c r="Y916" s="175" t="str">
        <f t="shared" si="14"/>
        <v>072325</v>
      </c>
    </row>
    <row r="917" spans="1:25" ht="9.6" customHeight="1" x14ac:dyDescent="0.2">
      <c r="A917" s="401" t="s">
        <v>3100</v>
      </c>
      <c r="B917" s="402"/>
      <c r="C917" s="401" t="s">
        <v>991</v>
      </c>
      <c r="D917" s="403"/>
      <c r="E917" s="403"/>
      <c r="F917" s="403"/>
      <c r="G917" s="403"/>
      <c r="H917" s="403"/>
      <c r="I917" s="403"/>
      <c r="J917" s="403"/>
      <c r="K917" s="403"/>
      <c r="L917" s="403"/>
      <c r="M917" s="403"/>
      <c r="N917" s="403"/>
      <c r="O917" s="402"/>
      <c r="P917" s="404" t="s">
        <v>2001</v>
      </c>
      <c r="Q917" s="405"/>
      <c r="R917" s="406">
        <v>2.38</v>
      </c>
      <c r="S917" s="407"/>
      <c r="T917" s="408"/>
      <c r="U917" s="406">
        <v>5.85</v>
      </c>
      <c r="V917" s="407"/>
      <c r="W917" s="408"/>
      <c r="X917" s="177">
        <v>8.23</v>
      </c>
      <c r="Y917" s="175" t="str">
        <f t="shared" si="14"/>
        <v>072326</v>
      </c>
    </row>
    <row r="918" spans="1:25" ht="9.6" customHeight="1" x14ac:dyDescent="0.2">
      <c r="A918" s="401" t="s">
        <v>3101</v>
      </c>
      <c r="B918" s="402"/>
      <c r="C918" s="401" t="s">
        <v>992</v>
      </c>
      <c r="D918" s="403"/>
      <c r="E918" s="403"/>
      <c r="F918" s="403"/>
      <c r="G918" s="403"/>
      <c r="H918" s="403"/>
      <c r="I918" s="403"/>
      <c r="J918" s="403"/>
      <c r="K918" s="403"/>
      <c r="L918" s="403"/>
      <c r="M918" s="403"/>
      <c r="N918" s="403"/>
      <c r="O918" s="402"/>
      <c r="P918" s="404" t="s">
        <v>2001</v>
      </c>
      <c r="Q918" s="405"/>
      <c r="R918" s="406">
        <v>3.01</v>
      </c>
      <c r="S918" s="407"/>
      <c r="T918" s="408"/>
      <c r="U918" s="406">
        <v>5.85</v>
      </c>
      <c r="V918" s="407"/>
      <c r="W918" s="408"/>
      <c r="X918" s="177">
        <v>8.86</v>
      </c>
      <c r="Y918" s="175" t="str">
        <f t="shared" si="14"/>
        <v>072327</v>
      </c>
    </row>
    <row r="919" spans="1:25" ht="9.6" customHeight="1" x14ac:dyDescent="0.2">
      <c r="A919" s="401" t="s">
        <v>3102</v>
      </c>
      <c r="B919" s="402"/>
      <c r="C919" s="401" t="s">
        <v>993</v>
      </c>
      <c r="D919" s="403"/>
      <c r="E919" s="403"/>
      <c r="F919" s="403"/>
      <c r="G919" s="403"/>
      <c r="H919" s="403"/>
      <c r="I919" s="403"/>
      <c r="J919" s="403"/>
      <c r="K919" s="403"/>
      <c r="L919" s="403"/>
      <c r="M919" s="403"/>
      <c r="N919" s="403"/>
      <c r="O919" s="402"/>
      <c r="P919" s="404" t="s">
        <v>2001</v>
      </c>
      <c r="Q919" s="405"/>
      <c r="R919" s="406">
        <v>3.78</v>
      </c>
      <c r="S919" s="407"/>
      <c r="T919" s="408"/>
      <c r="U919" s="406">
        <v>5.85</v>
      </c>
      <c r="V919" s="407"/>
      <c r="W919" s="408"/>
      <c r="X919" s="177">
        <v>9.6300000000000008</v>
      </c>
      <c r="Y919" s="175" t="str">
        <f t="shared" si="14"/>
        <v>072328</v>
      </c>
    </row>
    <row r="920" spans="1:25" ht="9.6" customHeight="1" x14ac:dyDescent="0.2">
      <c r="A920" s="401" t="s">
        <v>3103</v>
      </c>
      <c r="B920" s="402"/>
      <c r="C920" s="401" t="s">
        <v>994</v>
      </c>
      <c r="D920" s="403"/>
      <c r="E920" s="403"/>
      <c r="F920" s="403"/>
      <c r="G920" s="403"/>
      <c r="H920" s="403"/>
      <c r="I920" s="403"/>
      <c r="J920" s="403"/>
      <c r="K920" s="403"/>
      <c r="L920" s="403"/>
      <c r="M920" s="403"/>
      <c r="N920" s="403"/>
      <c r="O920" s="402"/>
      <c r="P920" s="404" t="s">
        <v>2081</v>
      </c>
      <c r="Q920" s="405"/>
      <c r="R920" s="406">
        <v>4.0199999999999996</v>
      </c>
      <c r="S920" s="407"/>
      <c r="T920" s="408"/>
      <c r="U920" s="427">
        <v>19.53</v>
      </c>
      <c r="V920" s="428"/>
      <c r="W920" s="429"/>
      <c r="X920" s="178">
        <v>23.55</v>
      </c>
      <c r="Y920" s="175" t="str">
        <f t="shared" si="14"/>
        <v>072329</v>
      </c>
    </row>
    <row r="921" spans="1:25" ht="9.6" customHeight="1" x14ac:dyDescent="0.2">
      <c r="A921" s="401" t="s">
        <v>3104</v>
      </c>
      <c r="B921" s="402"/>
      <c r="C921" s="401" t="s">
        <v>995</v>
      </c>
      <c r="D921" s="403"/>
      <c r="E921" s="403"/>
      <c r="F921" s="403"/>
      <c r="G921" s="403"/>
      <c r="H921" s="403"/>
      <c r="I921" s="403"/>
      <c r="J921" s="403"/>
      <c r="K921" s="403"/>
      <c r="L921" s="403"/>
      <c r="M921" s="403"/>
      <c r="N921" s="403"/>
      <c r="O921" s="402"/>
      <c r="P921" s="404" t="s">
        <v>2001</v>
      </c>
      <c r="Q921" s="405"/>
      <c r="R921" s="427">
        <v>26.07</v>
      </c>
      <c r="S921" s="428"/>
      <c r="T921" s="429"/>
      <c r="U921" s="427">
        <v>24.41</v>
      </c>
      <c r="V921" s="428"/>
      <c r="W921" s="429"/>
      <c r="X921" s="178">
        <v>50.48</v>
      </c>
      <c r="Y921" s="175" t="str">
        <f t="shared" si="14"/>
        <v>072330</v>
      </c>
    </row>
    <row r="922" spans="1:25" ht="9.6" customHeight="1" x14ac:dyDescent="0.2">
      <c r="A922" s="401" t="s">
        <v>3105</v>
      </c>
      <c r="B922" s="402"/>
      <c r="C922" s="401" t="s">
        <v>996</v>
      </c>
      <c r="D922" s="403"/>
      <c r="E922" s="403"/>
      <c r="F922" s="403"/>
      <c r="G922" s="403"/>
      <c r="H922" s="403"/>
      <c r="I922" s="403"/>
      <c r="J922" s="403"/>
      <c r="K922" s="403"/>
      <c r="L922" s="403"/>
      <c r="M922" s="403"/>
      <c r="N922" s="403"/>
      <c r="O922" s="402"/>
      <c r="P922" s="404" t="s">
        <v>2001</v>
      </c>
      <c r="Q922" s="405"/>
      <c r="R922" s="427">
        <v>22.74</v>
      </c>
      <c r="S922" s="428"/>
      <c r="T922" s="429"/>
      <c r="U922" s="427">
        <v>24.41</v>
      </c>
      <c r="V922" s="428"/>
      <c r="W922" s="429"/>
      <c r="X922" s="178">
        <v>47.15</v>
      </c>
      <c r="Y922" s="175" t="str">
        <f t="shared" si="14"/>
        <v>072335</v>
      </c>
    </row>
    <row r="923" spans="1:25" ht="9.6" customHeight="1" x14ac:dyDescent="0.2">
      <c r="A923" s="401" t="s">
        <v>3106</v>
      </c>
      <c r="B923" s="402"/>
      <c r="C923" s="401" t="s">
        <v>997</v>
      </c>
      <c r="D923" s="403"/>
      <c r="E923" s="403"/>
      <c r="F923" s="403"/>
      <c r="G923" s="403"/>
      <c r="H923" s="403"/>
      <c r="I923" s="403"/>
      <c r="J923" s="403"/>
      <c r="K923" s="403"/>
      <c r="L923" s="403"/>
      <c r="M923" s="403"/>
      <c r="N923" s="403"/>
      <c r="O923" s="402"/>
      <c r="P923" s="404" t="s">
        <v>2001</v>
      </c>
      <c r="Q923" s="405"/>
      <c r="R923" s="433">
        <v>1360.7</v>
      </c>
      <c r="S923" s="434"/>
      <c r="T923" s="435"/>
      <c r="U923" s="427">
        <v>29.29</v>
      </c>
      <c r="V923" s="428"/>
      <c r="W923" s="429"/>
      <c r="X923" s="180">
        <v>1389.99</v>
      </c>
      <c r="Y923" s="175" t="str">
        <f t="shared" si="14"/>
        <v>072338</v>
      </c>
    </row>
    <row r="924" spans="1:25" ht="9.6" customHeight="1" x14ac:dyDescent="0.2">
      <c r="A924" s="401" t="s">
        <v>3107</v>
      </c>
      <c r="B924" s="402"/>
      <c r="C924" s="401" t="s">
        <v>998</v>
      </c>
      <c r="D924" s="403"/>
      <c r="E924" s="403"/>
      <c r="F924" s="403"/>
      <c r="G924" s="403"/>
      <c r="H924" s="403"/>
      <c r="I924" s="403"/>
      <c r="J924" s="403"/>
      <c r="K924" s="403"/>
      <c r="L924" s="403"/>
      <c r="M924" s="403"/>
      <c r="N924" s="403"/>
      <c r="O924" s="402"/>
      <c r="P924" s="404" t="s">
        <v>2001</v>
      </c>
      <c r="Q924" s="405"/>
      <c r="R924" s="406">
        <v>4.47</v>
      </c>
      <c r="S924" s="407"/>
      <c r="T924" s="408"/>
      <c r="U924" s="406">
        <v>3.21</v>
      </c>
      <c r="V924" s="407"/>
      <c r="W924" s="408"/>
      <c r="X924" s="177">
        <v>7.68</v>
      </c>
      <c r="Y924" s="175" t="str">
        <f t="shared" si="14"/>
        <v>072341</v>
      </c>
    </row>
    <row r="925" spans="1:25" ht="9.6" customHeight="1" x14ac:dyDescent="0.2">
      <c r="A925" s="401" t="s">
        <v>3108</v>
      </c>
      <c r="B925" s="402"/>
      <c r="C925" s="401" t="s">
        <v>999</v>
      </c>
      <c r="D925" s="403"/>
      <c r="E925" s="403"/>
      <c r="F925" s="403"/>
      <c r="G925" s="403"/>
      <c r="H925" s="403"/>
      <c r="I925" s="403"/>
      <c r="J925" s="403"/>
      <c r="K925" s="403"/>
      <c r="L925" s="403"/>
      <c r="M925" s="403"/>
      <c r="N925" s="403"/>
      <c r="O925" s="402"/>
      <c r="P925" s="404" t="s">
        <v>2001</v>
      </c>
      <c r="Q925" s="405"/>
      <c r="R925" s="430">
        <v>101.71</v>
      </c>
      <c r="S925" s="431"/>
      <c r="T925" s="432"/>
      <c r="U925" s="427">
        <v>12.2</v>
      </c>
      <c r="V925" s="428"/>
      <c r="W925" s="429"/>
      <c r="X925" s="179">
        <v>113.91</v>
      </c>
      <c r="Y925" s="175" t="str">
        <f t="shared" si="14"/>
        <v>072366</v>
      </c>
    </row>
    <row r="926" spans="1:25" ht="9.6" customHeight="1" x14ac:dyDescent="0.2">
      <c r="A926" s="401" t="s">
        <v>3109</v>
      </c>
      <c r="B926" s="402"/>
      <c r="C926" s="401" t="s">
        <v>1000</v>
      </c>
      <c r="D926" s="403"/>
      <c r="E926" s="403"/>
      <c r="F926" s="403"/>
      <c r="G926" s="403"/>
      <c r="H926" s="403"/>
      <c r="I926" s="403"/>
      <c r="J926" s="403"/>
      <c r="K926" s="403"/>
      <c r="L926" s="403"/>
      <c r="M926" s="403"/>
      <c r="N926" s="403"/>
      <c r="O926" s="402"/>
      <c r="P926" s="404" t="s">
        <v>2001</v>
      </c>
      <c r="Q926" s="405"/>
      <c r="R926" s="430">
        <v>124.24</v>
      </c>
      <c r="S926" s="431"/>
      <c r="T926" s="432"/>
      <c r="U926" s="427">
        <v>12.2</v>
      </c>
      <c r="V926" s="428"/>
      <c r="W926" s="429"/>
      <c r="X926" s="179">
        <v>136.44</v>
      </c>
      <c r="Y926" s="175" t="str">
        <f t="shared" si="14"/>
        <v>072367</v>
      </c>
    </row>
    <row r="927" spans="1:25" ht="9.6" customHeight="1" x14ac:dyDescent="0.2">
      <c r="A927" s="401" t="s">
        <v>3110</v>
      </c>
      <c r="B927" s="402"/>
      <c r="C927" s="401" t="s">
        <v>1001</v>
      </c>
      <c r="D927" s="403"/>
      <c r="E927" s="403"/>
      <c r="F927" s="403"/>
      <c r="G927" s="403"/>
      <c r="H927" s="403"/>
      <c r="I927" s="403"/>
      <c r="J927" s="403"/>
      <c r="K927" s="403"/>
      <c r="L927" s="403"/>
      <c r="M927" s="403"/>
      <c r="N927" s="403"/>
      <c r="O927" s="402"/>
      <c r="P927" s="404" t="s">
        <v>2001</v>
      </c>
      <c r="Q927" s="405"/>
      <c r="R927" s="430">
        <v>147.1</v>
      </c>
      <c r="S927" s="431"/>
      <c r="T927" s="432"/>
      <c r="U927" s="427">
        <v>12.2</v>
      </c>
      <c r="V927" s="428"/>
      <c r="W927" s="429"/>
      <c r="X927" s="179">
        <v>159.30000000000001</v>
      </c>
      <c r="Y927" s="175" t="str">
        <f t="shared" si="14"/>
        <v>072368</v>
      </c>
    </row>
    <row r="928" spans="1:25" ht="9.6" customHeight="1" x14ac:dyDescent="0.2">
      <c r="A928" s="401" t="s">
        <v>3111</v>
      </c>
      <c r="B928" s="402"/>
      <c r="C928" s="401" t="s">
        <v>1002</v>
      </c>
      <c r="D928" s="403"/>
      <c r="E928" s="403"/>
      <c r="F928" s="403"/>
      <c r="G928" s="403"/>
      <c r="H928" s="403"/>
      <c r="I928" s="403"/>
      <c r="J928" s="403"/>
      <c r="K928" s="403"/>
      <c r="L928" s="403"/>
      <c r="M928" s="403"/>
      <c r="N928" s="403"/>
      <c r="O928" s="402"/>
      <c r="P928" s="404" t="s">
        <v>2001</v>
      </c>
      <c r="Q928" s="405"/>
      <c r="R928" s="430">
        <v>168.41</v>
      </c>
      <c r="S928" s="431"/>
      <c r="T928" s="432"/>
      <c r="U928" s="427">
        <v>12.2</v>
      </c>
      <c r="V928" s="428"/>
      <c r="W928" s="429"/>
      <c r="X928" s="179">
        <v>180.61</v>
      </c>
      <c r="Y928" s="175" t="str">
        <f t="shared" si="14"/>
        <v>072369</v>
      </c>
    </row>
    <row r="929" spans="1:25" ht="9.6" customHeight="1" x14ac:dyDescent="0.2">
      <c r="A929" s="401" t="s">
        <v>3112</v>
      </c>
      <c r="B929" s="402"/>
      <c r="C929" s="401" t="s">
        <v>1003</v>
      </c>
      <c r="D929" s="403"/>
      <c r="E929" s="403"/>
      <c r="F929" s="403"/>
      <c r="G929" s="403"/>
      <c r="H929" s="403"/>
      <c r="I929" s="403"/>
      <c r="J929" s="403"/>
      <c r="K929" s="403"/>
      <c r="L929" s="403"/>
      <c r="M929" s="403"/>
      <c r="N929" s="403"/>
      <c r="O929" s="402"/>
      <c r="P929" s="404" t="s">
        <v>2001</v>
      </c>
      <c r="Q929" s="405"/>
      <c r="R929" s="430">
        <v>236.69</v>
      </c>
      <c r="S929" s="431"/>
      <c r="T929" s="432"/>
      <c r="U929" s="427">
        <v>73.239999999999995</v>
      </c>
      <c r="V929" s="428"/>
      <c r="W929" s="429"/>
      <c r="X929" s="179">
        <v>309.93</v>
      </c>
      <c r="Y929" s="175" t="str">
        <f t="shared" si="14"/>
        <v>072370</v>
      </c>
    </row>
    <row r="930" spans="1:25" ht="9.6" customHeight="1" x14ac:dyDescent="0.2">
      <c r="A930" s="401" t="s">
        <v>3113</v>
      </c>
      <c r="B930" s="402"/>
      <c r="C930" s="401" t="s">
        <v>1004</v>
      </c>
      <c r="D930" s="403"/>
      <c r="E930" s="403"/>
      <c r="F930" s="403"/>
      <c r="G930" s="403"/>
      <c r="H930" s="403"/>
      <c r="I930" s="403"/>
      <c r="J930" s="403"/>
      <c r="K930" s="403"/>
      <c r="L930" s="403"/>
      <c r="M930" s="403"/>
      <c r="N930" s="403"/>
      <c r="O930" s="402"/>
      <c r="P930" s="404" t="s">
        <v>2001</v>
      </c>
      <c r="Q930" s="405"/>
      <c r="R930" s="406">
        <v>3.06</v>
      </c>
      <c r="S930" s="407"/>
      <c r="T930" s="408"/>
      <c r="U930" s="406">
        <v>5.85</v>
      </c>
      <c r="V930" s="407"/>
      <c r="W930" s="408"/>
      <c r="X930" s="177">
        <v>8.91</v>
      </c>
      <c r="Y930" s="175" t="str">
        <f t="shared" si="14"/>
        <v>072371</v>
      </c>
    </row>
    <row r="931" spans="1:25" ht="9.6" customHeight="1" x14ac:dyDescent="0.2">
      <c r="A931" s="401" t="s">
        <v>3114</v>
      </c>
      <c r="B931" s="402"/>
      <c r="C931" s="401" t="s">
        <v>1005</v>
      </c>
      <c r="D931" s="403"/>
      <c r="E931" s="403"/>
      <c r="F931" s="403"/>
      <c r="G931" s="403"/>
      <c r="H931" s="403"/>
      <c r="I931" s="403"/>
      <c r="J931" s="403"/>
      <c r="K931" s="403"/>
      <c r="L931" s="403"/>
      <c r="M931" s="403"/>
      <c r="N931" s="403"/>
      <c r="O931" s="402"/>
      <c r="P931" s="404" t="s">
        <v>2081</v>
      </c>
      <c r="Q931" s="405"/>
      <c r="R931" s="427">
        <v>56.41</v>
      </c>
      <c r="S931" s="428"/>
      <c r="T931" s="429"/>
      <c r="U931" s="427">
        <v>19.53</v>
      </c>
      <c r="V931" s="428"/>
      <c r="W931" s="429"/>
      <c r="X931" s="178">
        <v>75.94</v>
      </c>
      <c r="Y931" s="175" t="str">
        <f t="shared" si="14"/>
        <v>072372</v>
      </c>
    </row>
    <row r="932" spans="1:25" ht="9.6" customHeight="1" x14ac:dyDescent="0.2">
      <c r="A932" s="401" t="s">
        <v>3115</v>
      </c>
      <c r="B932" s="402"/>
      <c r="C932" s="401" t="s">
        <v>1006</v>
      </c>
      <c r="D932" s="403"/>
      <c r="E932" s="403"/>
      <c r="F932" s="403"/>
      <c r="G932" s="403"/>
      <c r="H932" s="403"/>
      <c r="I932" s="403"/>
      <c r="J932" s="403"/>
      <c r="K932" s="403"/>
      <c r="L932" s="403"/>
      <c r="M932" s="403"/>
      <c r="N932" s="403"/>
      <c r="O932" s="402"/>
      <c r="P932" s="404" t="s">
        <v>2081</v>
      </c>
      <c r="Q932" s="405"/>
      <c r="R932" s="427">
        <v>32.340000000000003</v>
      </c>
      <c r="S932" s="428"/>
      <c r="T932" s="429"/>
      <c r="U932" s="427">
        <v>19.53</v>
      </c>
      <c r="V932" s="428"/>
      <c r="W932" s="429"/>
      <c r="X932" s="178">
        <v>51.87</v>
      </c>
      <c r="Y932" s="175" t="str">
        <f t="shared" si="14"/>
        <v>072373</v>
      </c>
    </row>
    <row r="933" spans="1:25" ht="9.6" customHeight="1" x14ac:dyDescent="0.2">
      <c r="A933" s="401" t="s">
        <v>3116</v>
      </c>
      <c r="B933" s="402"/>
      <c r="C933" s="401" t="s">
        <v>1007</v>
      </c>
      <c r="D933" s="403"/>
      <c r="E933" s="403"/>
      <c r="F933" s="403"/>
      <c r="G933" s="403"/>
      <c r="H933" s="403"/>
      <c r="I933" s="403"/>
      <c r="J933" s="403"/>
      <c r="K933" s="403"/>
      <c r="L933" s="403"/>
      <c r="M933" s="403"/>
      <c r="N933" s="403"/>
      <c r="O933" s="402"/>
      <c r="P933" s="404" t="s">
        <v>2001</v>
      </c>
      <c r="Q933" s="405"/>
      <c r="R933" s="427">
        <v>23.71</v>
      </c>
      <c r="S933" s="428"/>
      <c r="T933" s="429"/>
      <c r="U933" s="406">
        <v>7.81</v>
      </c>
      <c r="V933" s="407"/>
      <c r="W933" s="408"/>
      <c r="X933" s="178">
        <v>31.52</v>
      </c>
      <c r="Y933" s="175" t="str">
        <f t="shared" si="14"/>
        <v>072374</v>
      </c>
    </row>
    <row r="934" spans="1:25" ht="9.6" customHeight="1" x14ac:dyDescent="0.2">
      <c r="A934" s="401" t="s">
        <v>3117</v>
      </c>
      <c r="B934" s="402"/>
      <c r="C934" s="401" t="s">
        <v>1008</v>
      </c>
      <c r="D934" s="403"/>
      <c r="E934" s="403"/>
      <c r="F934" s="403"/>
      <c r="G934" s="403"/>
      <c r="H934" s="403"/>
      <c r="I934" s="403"/>
      <c r="J934" s="403"/>
      <c r="K934" s="403"/>
      <c r="L934" s="403"/>
      <c r="M934" s="403"/>
      <c r="N934" s="403"/>
      <c r="O934" s="402"/>
      <c r="P934" s="404" t="s">
        <v>2001</v>
      </c>
      <c r="Q934" s="405"/>
      <c r="R934" s="427">
        <v>24.22</v>
      </c>
      <c r="S934" s="428"/>
      <c r="T934" s="429"/>
      <c r="U934" s="406">
        <v>7.81</v>
      </c>
      <c r="V934" s="407"/>
      <c r="W934" s="408"/>
      <c r="X934" s="178">
        <v>32.03</v>
      </c>
      <c r="Y934" s="175" t="str">
        <f t="shared" si="14"/>
        <v>072375</v>
      </c>
    </row>
    <row r="935" spans="1:25" ht="9.6" customHeight="1" x14ac:dyDescent="0.2">
      <c r="A935" s="401" t="s">
        <v>3118</v>
      </c>
      <c r="B935" s="402"/>
      <c r="C935" s="401" t="s">
        <v>1009</v>
      </c>
      <c r="D935" s="403"/>
      <c r="E935" s="403"/>
      <c r="F935" s="403"/>
      <c r="G935" s="403"/>
      <c r="H935" s="403"/>
      <c r="I935" s="403"/>
      <c r="J935" s="403"/>
      <c r="K935" s="403"/>
      <c r="L935" s="403"/>
      <c r="M935" s="403"/>
      <c r="N935" s="403"/>
      <c r="O935" s="402"/>
      <c r="P935" s="404" t="s">
        <v>2352</v>
      </c>
      <c r="Q935" s="405"/>
      <c r="R935" s="406">
        <v>7.06</v>
      </c>
      <c r="S935" s="407"/>
      <c r="T935" s="408"/>
      <c r="U935" s="406">
        <v>9.76</v>
      </c>
      <c r="V935" s="407"/>
      <c r="W935" s="408"/>
      <c r="X935" s="178">
        <v>16.82</v>
      </c>
      <c r="Y935" s="175" t="str">
        <f t="shared" si="14"/>
        <v>072376</v>
      </c>
    </row>
    <row r="936" spans="1:25" ht="9.6" customHeight="1" x14ac:dyDescent="0.2">
      <c r="A936" s="401" t="s">
        <v>3119</v>
      </c>
      <c r="B936" s="402"/>
      <c r="C936" s="401" t="s">
        <v>1010</v>
      </c>
      <c r="D936" s="403"/>
      <c r="E936" s="403"/>
      <c r="F936" s="403"/>
      <c r="G936" s="403"/>
      <c r="H936" s="403"/>
      <c r="I936" s="403"/>
      <c r="J936" s="403"/>
      <c r="K936" s="403"/>
      <c r="L936" s="403"/>
      <c r="M936" s="403"/>
      <c r="N936" s="403"/>
      <c r="O936" s="402"/>
      <c r="P936" s="404" t="s">
        <v>2001</v>
      </c>
      <c r="Q936" s="405"/>
      <c r="R936" s="406">
        <v>5.79</v>
      </c>
      <c r="S936" s="407"/>
      <c r="T936" s="408"/>
      <c r="U936" s="406">
        <v>1.46</v>
      </c>
      <c r="V936" s="407"/>
      <c r="W936" s="408"/>
      <c r="X936" s="177">
        <v>7.25</v>
      </c>
      <c r="Y936" s="175" t="str">
        <f t="shared" si="14"/>
        <v>072385</v>
      </c>
    </row>
    <row r="937" spans="1:25" ht="9.6" customHeight="1" x14ac:dyDescent="0.2">
      <c r="A937" s="401" t="s">
        <v>3120</v>
      </c>
      <c r="B937" s="402"/>
      <c r="C937" s="401" t="s">
        <v>1011</v>
      </c>
      <c r="D937" s="403"/>
      <c r="E937" s="403"/>
      <c r="F937" s="403"/>
      <c r="G937" s="403"/>
      <c r="H937" s="403"/>
      <c r="I937" s="403"/>
      <c r="J937" s="403"/>
      <c r="K937" s="403"/>
      <c r="L937" s="403"/>
      <c r="M937" s="403"/>
      <c r="N937" s="403"/>
      <c r="O937" s="402"/>
      <c r="P937" s="404" t="s">
        <v>2001</v>
      </c>
      <c r="Q937" s="405"/>
      <c r="R937" s="406">
        <v>4.57</v>
      </c>
      <c r="S937" s="407"/>
      <c r="T937" s="408"/>
      <c r="U937" s="406">
        <v>1.46</v>
      </c>
      <c r="V937" s="407"/>
      <c r="W937" s="408"/>
      <c r="X937" s="177">
        <v>6.03</v>
      </c>
      <c r="Y937" s="175" t="str">
        <f t="shared" si="14"/>
        <v>072395</v>
      </c>
    </row>
    <row r="938" spans="1:25" ht="9.6" customHeight="1" x14ac:dyDescent="0.2">
      <c r="A938" s="401" t="s">
        <v>3121</v>
      </c>
      <c r="B938" s="402"/>
      <c r="C938" s="401" t="s">
        <v>1012</v>
      </c>
      <c r="D938" s="403"/>
      <c r="E938" s="403"/>
      <c r="F938" s="403"/>
      <c r="G938" s="403"/>
      <c r="H938" s="403"/>
      <c r="I938" s="403"/>
      <c r="J938" s="403"/>
      <c r="K938" s="403"/>
      <c r="L938" s="403"/>
      <c r="M938" s="403"/>
      <c r="N938" s="403"/>
      <c r="O938" s="402"/>
      <c r="P938" s="404" t="s">
        <v>2081</v>
      </c>
      <c r="Q938" s="405"/>
      <c r="R938" s="406">
        <v>4.58</v>
      </c>
      <c r="S938" s="407"/>
      <c r="T938" s="408"/>
      <c r="U938" s="406">
        <v>1.46</v>
      </c>
      <c r="V938" s="407"/>
      <c r="W938" s="408"/>
      <c r="X938" s="177">
        <v>6.04</v>
      </c>
      <c r="Y938" s="175" t="str">
        <f t="shared" si="14"/>
        <v>072397</v>
      </c>
    </row>
    <row r="939" spans="1:25" ht="9.6" customHeight="1" x14ac:dyDescent="0.2">
      <c r="A939" s="401" t="s">
        <v>3122</v>
      </c>
      <c r="B939" s="402"/>
      <c r="C939" s="401" t="s">
        <v>1013</v>
      </c>
      <c r="D939" s="403"/>
      <c r="E939" s="403"/>
      <c r="F939" s="403"/>
      <c r="G939" s="403"/>
      <c r="H939" s="403"/>
      <c r="I939" s="403"/>
      <c r="J939" s="403"/>
      <c r="K939" s="403"/>
      <c r="L939" s="403"/>
      <c r="M939" s="403"/>
      <c r="N939" s="403"/>
      <c r="O939" s="402"/>
      <c r="P939" s="404" t="s">
        <v>2001</v>
      </c>
      <c r="Q939" s="405"/>
      <c r="R939" s="406">
        <v>7.4</v>
      </c>
      <c r="S939" s="407"/>
      <c r="T939" s="408"/>
      <c r="U939" s="406">
        <v>1.46</v>
      </c>
      <c r="V939" s="407"/>
      <c r="W939" s="408"/>
      <c r="X939" s="177">
        <v>8.86</v>
      </c>
      <c r="Y939" s="175" t="str">
        <f t="shared" si="14"/>
        <v>072400</v>
      </c>
    </row>
    <row r="940" spans="1:25" ht="9.6" customHeight="1" x14ac:dyDescent="0.2">
      <c r="A940" s="401" t="s">
        <v>3123</v>
      </c>
      <c r="B940" s="402"/>
      <c r="C940" s="401" t="s">
        <v>1014</v>
      </c>
      <c r="D940" s="403"/>
      <c r="E940" s="403"/>
      <c r="F940" s="403"/>
      <c r="G940" s="403"/>
      <c r="H940" s="403"/>
      <c r="I940" s="403"/>
      <c r="J940" s="403"/>
      <c r="K940" s="403"/>
      <c r="L940" s="403"/>
      <c r="M940" s="403"/>
      <c r="N940" s="403"/>
      <c r="O940" s="402"/>
      <c r="P940" s="404" t="s">
        <v>2001</v>
      </c>
      <c r="Q940" s="405"/>
      <c r="R940" s="406">
        <v>4.97</v>
      </c>
      <c r="S940" s="407"/>
      <c r="T940" s="408"/>
      <c r="U940" s="406">
        <v>1.46</v>
      </c>
      <c r="V940" s="407"/>
      <c r="W940" s="408"/>
      <c r="X940" s="177">
        <v>6.43</v>
      </c>
      <c r="Y940" s="175" t="str">
        <f t="shared" si="14"/>
        <v>072420</v>
      </c>
    </row>
    <row r="941" spans="1:25" ht="9.6" customHeight="1" x14ac:dyDescent="0.2">
      <c r="A941" s="401" t="s">
        <v>3124</v>
      </c>
      <c r="B941" s="402"/>
      <c r="C941" s="401" t="s">
        <v>1015</v>
      </c>
      <c r="D941" s="403"/>
      <c r="E941" s="403"/>
      <c r="F941" s="403"/>
      <c r="G941" s="403"/>
      <c r="H941" s="403"/>
      <c r="I941" s="403"/>
      <c r="J941" s="403"/>
      <c r="K941" s="403"/>
      <c r="L941" s="403"/>
      <c r="M941" s="403"/>
      <c r="N941" s="403"/>
      <c r="O941" s="402"/>
      <c r="P941" s="404" t="s">
        <v>2001</v>
      </c>
      <c r="Q941" s="405"/>
      <c r="R941" s="406">
        <v>4.4800000000000004</v>
      </c>
      <c r="S941" s="407"/>
      <c r="T941" s="408"/>
      <c r="U941" s="406">
        <v>1.46</v>
      </c>
      <c r="V941" s="407"/>
      <c r="W941" s="408"/>
      <c r="X941" s="177">
        <v>5.94</v>
      </c>
      <c r="Y941" s="175" t="str">
        <f t="shared" si="14"/>
        <v>072425</v>
      </c>
    </row>
    <row r="942" spans="1:25" ht="9.6" customHeight="1" x14ac:dyDescent="0.2">
      <c r="A942" s="401" t="s">
        <v>3125</v>
      </c>
      <c r="B942" s="402"/>
      <c r="C942" s="401" t="s">
        <v>3126</v>
      </c>
      <c r="D942" s="403"/>
      <c r="E942" s="403"/>
      <c r="F942" s="403"/>
      <c r="G942" s="403"/>
      <c r="H942" s="403"/>
      <c r="I942" s="403"/>
      <c r="J942" s="403"/>
      <c r="K942" s="403"/>
      <c r="L942" s="403"/>
      <c r="M942" s="403"/>
      <c r="N942" s="403"/>
      <c r="O942" s="402"/>
      <c r="P942" s="404" t="s">
        <v>2001</v>
      </c>
      <c r="Q942" s="405"/>
      <c r="R942" s="406">
        <v>8.9</v>
      </c>
      <c r="S942" s="407"/>
      <c r="T942" s="408"/>
      <c r="U942" s="406">
        <v>1.46</v>
      </c>
      <c r="V942" s="407"/>
      <c r="W942" s="408"/>
      <c r="X942" s="178">
        <v>10.36</v>
      </c>
      <c r="Y942" s="175" t="str">
        <f t="shared" si="14"/>
        <v>072430</v>
      </c>
    </row>
    <row r="943" spans="1:25" ht="9.6" customHeight="1" x14ac:dyDescent="0.2">
      <c r="A943" s="401" t="s">
        <v>3127</v>
      </c>
      <c r="B943" s="402"/>
      <c r="C943" s="401" t="s">
        <v>1016</v>
      </c>
      <c r="D943" s="403"/>
      <c r="E943" s="403"/>
      <c r="F943" s="403"/>
      <c r="G943" s="403"/>
      <c r="H943" s="403"/>
      <c r="I943" s="403"/>
      <c r="J943" s="403"/>
      <c r="K943" s="403"/>
      <c r="L943" s="403"/>
      <c r="M943" s="403"/>
      <c r="N943" s="403"/>
      <c r="O943" s="402"/>
      <c r="P943" s="404" t="s">
        <v>2001</v>
      </c>
      <c r="Q943" s="405"/>
      <c r="R943" s="406">
        <v>7.34</v>
      </c>
      <c r="S943" s="407"/>
      <c r="T943" s="408"/>
      <c r="U943" s="406">
        <v>1.46</v>
      </c>
      <c r="V943" s="407"/>
      <c r="W943" s="408"/>
      <c r="X943" s="177">
        <v>8.8000000000000007</v>
      </c>
      <c r="Y943" s="175" t="str">
        <f t="shared" si="14"/>
        <v>072435</v>
      </c>
    </row>
    <row r="944" spans="1:25" ht="9.6" customHeight="1" x14ac:dyDescent="0.2">
      <c r="A944" s="401" t="s">
        <v>3128</v>
      </c>
      <c r="B944" s="402"/>
      <c r="C944" s="401" t="s">
        <v>1017</v>
      </c>
      <c r="D944" s="403"/>
      <c r="E944" s="403"/>
      <c r="F944" s="403"/>
      <c r="G944" s="403"/>
      <c r="H944" s="403"/>
      <c r="I944" s="403"/>
      <c r="J944" s="403"/>
      <c r="K944" s="403"/>
      <c r="L944" s="403"/>
      <c r="M944" s="403"/>
      <c r="N944" s="403"/>
      <c r="O944" s="402"/>
      <c r="P944" s="404" t="s">
        <v>2081</v>
      </c>
      <c r="Q944" s="405"/>
      <c r="R944" s="406">
        <v>4.6100000000000003</v>
      </c>
      <c r="S944" s="407"/>
      <c r="T944" s="408"/>
      <c r="U944" s="406">
        <v>1.46</v>
      </c>
      <c r="V944" s="407"/>
      <c r="W944" s="408"/>
      <c r="X944" s="177">
        <v>6.07</v>
      </c>
      <c r="Y944" s="175" t="str">
        <f t="shared" si="14"/>
        <v>072441</v>
      </c>
    </row>
    <row r="945" spans="1:25" ht="9.6" customHeight="1" x14ac:dyDescent="0.2">
      <c r="A945" s="401" t="s">
        <v>3129</v>
      </c>
      <c r="B945" s="402"/>
      <c r="C945" s="401" t="s">
        <v>1018</v>
      </c>
      <c r="D945" s="403"/>
      <c r="E945" s="403"/>
      <c r="F945" s="403"/>
      <c r="G945" s="403"/>
      <c r="H945" s="403"/>
      <c r="I945" s="403"/>
      <c r="J945" s="403"/>
      <c r="K945" s="403"/>
      <c r="L945" s="403"/>
      <c r="M945" s="403"/>
      <c r="N945" s="403"/>
      <c r="O945" s="402"/>
      <c r="P945" s="404" t="s">
        <v>2081</v>
      </c>
      <c r="Q945" s="405"/>
      <c r="R945" s="406">
        <v>4.78</v>
      </c>
      <c r="S945" s="407"/>
      <c r="T945" s="408"/>
      <c r="U945" s="406">
        <v>1.46</v>
      </c>
      <c r="V945" s="407"/>
      <c r="W945" s="408"/>
      <c r="X945" s="177">
        <v>6.24</v>
      </c>
      <c r="Y945" s="175" t="str">
        <f t="shared" si="14"/>
        <v>072442</v>
      </c>
    </row>
    <row r="946" spans="1:25" ht="9.6" customHeight="1" x14ac:dyDescent="0.2">
      <c r="A946" s="401" t="s">
        <v>3130</v>
      </c>
      <c r="B946" s="402"/>
      <c r="C946" s="401" t="s">
        <v>3131</v>
      </c>
      <c r="D946" s="403"/>
      <c r="E946" s="403"/>
      <c r="F946" s="403"/>
      <c r="G946" s="403"/>
      <c r="H946" s="403"/>
      <c r="I946" s="403"/>
      <c r="J946" s="403"/>
      <c r="K946" s="403"/>
      <c r="L946" s="403"/>
      <c r="M946" s="403"/>
      <c r="N946" s="403"/>
      <c r="O946" s="402"/>
      <c r="P946" s="404" t="s">
        <v>2001</v>
      </c>
      <c r="Q946" s="405"/>
      <c r="R946" s="430">
        <v>417.95</v>
      </c>
      <c r="S946" s="431"/>
      <c r="T946" s="432"/>
      <c r="U946" s="406">
        <v>4.88</v>
      </c>
      <c r="V946" s="407"/>
      <c r="W946" s="408"/>
      <c r="X946" s="179">
        <v>422.83</v>
      </c>
      <c r="Y946" s="175" t="str">
        <f t="shared" si="14"/>
        <v>072450</v>
      </c>
    </row>
    <row r="947" spans="1:25" ht="9.6" customHeight="1" x14ac:dyDescent="0.2">
      <c r="A947" s="401" t="s">
        <v>3132</v>
      </c>
      <c r="B947" s="402"/>
      <c r="C947" s="401" t="s">
        <v>1019</v>
      </c>
      <c r="D947" s="403"/>
      <c r="E947" s="403"/>
      <c r="F947" s="403"/>
      <c r="G947" s="403"/>
      <c r="H947" s="403"/>
      <c r="I947" s="403"/>
      <c r="J947" s="403"/>
      <c r="K947" s="403"/>
      <c r="L947" s="403"/>
      <c r="M947" s="403"/>
      <c r="N947" s="403"/>
      <c r="O947" s="402"/>
      <c r="P947" s="404" t="s">
        <v>2001</v>
      </c>
      <c r="Q947" s="405"/>
      <c r="R947" s="430">
        <v>732.9</v>
      </c>
      <c r="S947" s="431"/>
      <c r="T947" s="432"/>
      <c r="U947" s="427">
        <v>12.2</v>
      </c>
      <c r="V947" s="428"/>
      <c r="W947" s="429"/>
      <c r="X947" s="179">
        <v>745.1</v>
      </c>
      <c r="Y947" s="175" t="str">
        <f t="shared" si="14"/>
        <v>072455</v>
      </c>
    </row>
    <row r="948" spans="1:25" ht="9.6" customHeight="1" x14ac:dyDescent="0.2">
      <c r="A948" s="401" t="s">
        <v>3133</v>
      </c>
      <c r="B948" s="402"/>
      <c r="C948" s="401" t="s">
        <v>1020</v>
      </c>
      <c r="D948" s="403"/>
      <c r="E948" s="403"/>
      <c r="F948" s="403"/>
      <c r="G948" s="403"/>
      <c r="H948" s="403"/>
      <c r="I948" s="403"/>
      <c r="J948" s="403"/>
      <c r="K948" s="403"/>
      <c r="L948" s="403"/>
      <c r="M948" s="403"/>
      <c r="N948" s="403"/>
      <c r="O948" s="402"/>
      <c r="P948" s="404" t="s">
        <v>2001</v>
      </c>
      <c r="Q948" s="405"/>
      <c r="R948" s="406">
        <v>5.1100000000000003</v>
      </c>
      <c r="S948" s="407"/>
      <c r="T948" s="408"/>
      <c r="U948" s="406">
        <v>1.46</v>
      </c>
      <c r="V948" s="407"/>
      <c r="W948" s="408"/>
      <c r="X948" s="177">
        <v>6.57</v>
      </c>
      <c r="Y948" s="175" t="str">
        <f t="shared" si="14"/>
        <v>072460</v>
      </c>
    </row>
    <row r="949" spans="1:25" ht="9.6" customHeight="1" x14ac:dyDescent="0.2">
      <c r="A949" s="401" t="s">
        <v>3134</v>
      </c>
      <c r="B949" s="402"/>
      <c r="C949" s="401" t="s">
        <v>1021</v>
      </c>
      <c r="D949" s="403"/>
      <c r="E949" s="403"/>
      <c r="F949" s="403"/>
      <c r="G949" s="403"/>
      <c r="H949" s="403"/>
      <c r="I949" s="403"/>
      <c r="J949" s="403"/>
      <c r="K949" s="403"/>
      <c r="L949" s="403"/>
      <c r="M949" s="403"/>
      <c r="N949" s="403"/>
      <c r="O949" s="402"/>
      <c r="P949" s="404" t="s">
        <v>2001</v>
      </c>
      <c r="Q949" s="405"/>
      <c r="R949" s="406">
        <v>9.89</v>
      </c>
      <c r="S949" s="407"/>
      <c r="T949" s="408"/>
      <c r="U949" s="406">
        <v>1.46</v>
      </c>
      <c r="V949" s="407"/>
      <c r="W949" s="408"/>
      <c r="X949" s="178">
        <v>11.35</v>
      </c>
      <c r="Y949" s="175" t="str">
        <f t="shared" si="14"/>
        <v>072465</v>
      </c>
    </row>
    <row r="950" spans="1:25" ht="9.6" customHeight="1" x14ac:dyDescent="0.2">
      <c r="A950" s="401" t="s">
        <v>3135</v>
      </c>
      <c r="B950" s="402"/>
      <c r="C950" s="401" t="s">
        <v>1022</v>
      </c>
      <c r="D950" s="403"/>
      <c r="E950" s="403"/>
      <c r="F950" s="403"/>
      <c r="G950" s="403"/>
      <c r="H950" s="403"/>
      <c r="I950" s="403"/>
      <c r="J950" s="403"/>
      <c r="K950" s="403"/>
      <c r="L950" s="403"/>
      <c r="M950" s="403"/>
      <c r="N950" s="403"/>
      <c r="O950" s="402"/>
      <c r="P950" s="404" t="s">
        <v>2001</v>
      </c>
      <c r="Q950" s="405"/>
      <c r="R950" s="406">
        <v>5.66</v>
      </c>
      <c r="S950" s="407"/>
      <c r="T950" s="408"/>
      <c r="U950" s="406">
        <v>1.46</v>
      </c>
      <c r="V950" s="407"/>
      <c r="W950" s="408"/>
      <c r="X950" s="177">
        <v>7.12</v>
      </c>
      <c r="Y950" s="175" t="str">
        <f t="shared" si="14"/>
        <v>072475</v>
      </c>
    </row>
    <row r="951" spans="1:25" ht="9.6" customHeight="1" x14ac:dyDescent="0.2">
      <c r="A951" s="401" t="s">
        <v>3136</v>
      </c>
      <c r="B951" s="402"/>
      <c r="C951" s="401" t="s">
        <v>1023</v>
      </c>
      <c r="D951" s="403"/>
      <c r="E951" s="403"/>
      <c r="F951" s="403"/>
      <c r="G951" s="403"/>
      <c r="H951" s="403"/>
      <c r="I951" s="403"/>
      <c r="J951" s="403"/>
      <c r="K951" s="403"/>
      <c r="L951" s="403"/>
      <c r="M951" s="403"/>
      <c r="N951" s="403"/>
      <c r="O951" s="402"/>
      <c r="P951" s="404" t="s">
        <v>2081</v>
      </c>
      <c r="Q951" s="405"/>
      <c r="R951" s="406">
        <v>6.2</v>
      </c>
      <c r="S951" s="407"/>
      <c r="T951" s="408"/>
      <c r="U951" s="406">
        <v>1.46</v>
      </c>
      <c r="V951" s="407"/>
      <c r="W951" s="408"/>
      <c r="X951" s="177">
        <v>7.66</v>
      </c>
      <c r="Y951" s="175" t="str">
        <f t="shared" si="14"/>
        <v>072476</v>
      </c>
    </row>
    <row r="952" spans="1:25" ht="9.6" customHeight="1" x14ac:dyDescent="0.2">
      <c r="A952" s="401" t="s">
        <v>3137</v>
      </c>
      <c r="B952" s="402"/>
      <c r="C952" s="401" t="s">
        <v>1024</v>
      </c>
      <c r="D952" s="403"/>
      <c r="E952" s="403"/>
      <c r="F952" s="403"/>
      <c r="G952" s="403"/>
      <c r="H952" s="403"/>
      <c r="I952" s="403"/>
      <c r="J952" s="403"/>
      <c r="K952" s="403"/>
      <c r="L952" s="403"/>
      <c r="M952" s="403"/>
      <c r="N952" s="403"/>
      <c r="O952" s="402"/>
      <c r="P952" s="404" t="s">
        <v>2001</v>
      </c>
      <c r="Q952" s="405"/>
      <c r="R952" s="406">
        <v>0.47</v>
      </c>
      <c r="S952" s="407"/>
      <c r="T952" s="408"/>
      <c r="U952" s="427">
        <v>14.64</v>
      </c>
      <c r="V952" s="428"/>
      <c r="W952" s="429"/>
      <c r="X952" s="178">
        <v>15.11</v>
      </c>
      <c r="Y952" s="175" t="str">
        <f t="shared" si="14"/>
        <v>072500</v>
      </c>
    </row>
    <row r="953" spans="1:25" ht="9.6" customHeight="1" x14ac:dyDescent="0.2">
      <c r="A953" s="401" t="s">
        <v>3138</v>
      </c>
      <c r="B953" s="402"/>
      <c r="C953" s="401" t="s">
        <v>1025</v>
      </c>
      <c r="D953" s="403"/>
      <c r="E953" s="403"/>
      <c r="F953" s="403"/>
      <c r="G953" s="403"/>
      <c r="H953" s="403"/>
      <c r="I953" s="403"/>
      <c r="J953" s="403"/>
      <c r="K953" s="403"/>
      <c r="L953" s="403"/>
      <c r="M953" s="403"/>
      <c r="N953" s="403"/>
      <c r="O953" s="402"/>
      <c r="P953" s="404" t="s">
        <v>2001</v>
      </c>
      <c r="Q953" s="405"/>
      <c r="R953" s="406">
        <v>0.56999999999999995</v>
      </c>
      <c r="S953" s="407"/>
      <c r="T953" s="408"/>
      <c r="U953" s="427">
        <v>14.64</v>
      </c>
      <c r="V953" s="428"/>
      <c r="W953" s="429"/>
      <c r="X953" s="178">
        <v>15.21</v>
      </c>
      <c r="Y953" s="175" t="str">
        <f t="shared" si="14"/>
        <v>072501</v>
      </c>
    </row>
    <row r="954" spans="1:25" ht="9.6" customHeight="1" x14ac:dyDescent="0.2">
      <c r="A954" s="401" t="s">
        <v>3139</v>
      </c>
      <c r="B954" s="402"/>
      <c r="C954" s="401" t="s">
        <v>1026</v>
      </c>
      <c r="D954" s="403"/>
      <c r="E954" s="403"/>
      <c r="F954" s="403"/>
      <c r="G954" s="403"/>
      <c r="H954" s="403"/>
      <c r="I954" s="403"/>
      <c r="J954" s="403"/>
      <c r="K954" s="403"/>
      <c r="L954" s="403"/>
      <c r="M954" s="403"/>
      <c r="N954" s="403"/>
      <c r="O954" s="402"/>
      <c r="P954" s="404" t="s">
        <v>2001</v>
      </c>
      <c r="Q954" s="405"/>
      <c r="R954" s="406">
        <v>2.0699999999999998</v>
      </c>
      <c r="S954" s="407"/>
      <c r="T954" s="408"/>
      <c r="U954" s="427">
        <v>14.64</v>
      </c>
      <c r="V954" s="428"/>
      <c r="W954" s="429"/>
      <c r="X954" s="178">
        <v>16.71</v>
      </c>
      <c r="Y954" s="175" t="str">
        <f t="shared" si="14"/>
        <v>072510</v>
      </c>
    </row>
    <row r="955" spans="1:25" ht="9.6" customHeight="1" x14ac:dyDescent="0.2">
      <c r="A955" s="401" t="s">
        <v>3140</v>
      </c>
      <c r="B955" s="402"/>
      <c r="C955" s="401" t="s">
        <v>1027</v>
      </c>
      <c r="D955" s="403"/>
      <c r="E955" s="403"/>
      <c r="F955" s="403"/>
      <c r="G955" s="403"/>
      <c r="H955" s="403"/>
      <c r="I955" s="403"/>
      <c r="J955" s="403"/>
      <c r="K955" s="403"/>
      <c r="L955" s="403"/>
      <c r="M955" s="403"/>
      <c r="N955" s="403"/>
      <c r="O955" s="402"/>
      <c r="P955" s="404" t="s">
        <v>2001</v>
      </c>
      <c r="Q955" s="405"/>
      <c r="R955" s="406">
        <v>4.0599999999999996</v>
      </c>
      <c r="S955" s="407"/>
      <c r="T955" s="408"/>
      <c r="U955" s="427">
        <v>17.079999999999998</v>
      </c>
      <c r="V955" s="428"/>
      <c r="W955" s="429"/>
      <c r="X955" s="178">
        <v>21.14</v>
      </c>
      <c r="Y955" s="175" t="str">
        <f t="shared" si="14"/>
        <v>072515</v>
      </c>
    </row>
    <row r="956" spans="1:25" ht="9.6" customHeight="1" x14ac:dyDescent="0.2">
      <c r="A956" s="401" t="s">
        <v>3141</v>
      </c>
      <c r="B956" s="402"/>
      <c r="C956" s="401" t="s">
        <v>1028</v>
      </c>
      <c r="D956" s="403"/>
      <c r="E956" s="403"/>
      <c r="F956" s="403"/>
      <c r="G956" s="403"/>
      <c r="H956" s="403"/>
      <c r="I956" s="403"/>
      <c r="J956" s="403"/>
      <c r="K956" s="403"/>
      <c r="L956" s="403"/>
      <c r="M956" s="403"/>
      <c r="N956" s="403"/>
      <c r="O956" s="402"/>
      <c r="P956" s="404" t="s">
        <v>2001</v>
      </c>
      <c r="Q956" s="405"/>
      <c r="R956" s="406">
        <v>4.54</v>
      </c>
      <c r="S956" s="407"/>
      <c r="T956" s="408"/>
      <c r="U956" s="427">
        <v>17.079999999999998</v>
      </c>
      <c r="V956" s="428"/>
      <c r="W956" s="429"/>
      <c r="X956" s="178">
        <v>21.62</v>
      </c>
      <c r="Y956" s="175" t="str">
        <f t="shared" si="14"/>
        <v>072518</v>
      </c>
    </row>
    <row r="957" spans="1:25" ht="9.6" customHeight="1" x14ac:dyDescent="0.2">
      <c r="A957" s="401" t="s">
        <v>3142</v>
      </c>
      <c r="B957" s="402"/>
      <c r="C957" s="401" t="s">
        <v>1029</v>
      </c>
      <c r="D957" s="403"/>
      <c r="E957" s="403"/>
      <c r="F957" s="403"/>
      <c r="G957" s="403"/>
      <c r="H957" s="403"/>
      <c r="I957" s="403"/>
      <c r="J957" s="403"/>
      <c r="K957" s="403"/>
      <c r="L957" s="403"/>
      <c r="M957" s="403"/>
      <c r="N957" s="403"/>
      <c r="O957" s="402"/>
      <c r="P957" s="404" t="s">
        <v>2001</v>
      </c>
      <c r="Q957" s="405"/>
      <c r="R957" s="406">
        <v>5.59</v>
      </c>
      <c r="S957" s="407"/>
      <c r="T957" s="408"/>
      <c r="U957" s="427">
        <v>17.079999999999998</v>
      </c>
      <c r="V957" s="428"/>
      <c r="W957" s="429"/>
      <c r="X957" s="178">
        <v>22.67</v>
      </c>
      <c r="Y957" s="175" t="str">
        <f t="shared" si="14"/>
        <v>072520</v>
      </c>
    </row>
    <row r="958" spans="1:25" ht="9.6" customHeight="1" x14ac:dyDescent="0.2">
      <c r="A958" s="401" t="s">
        <v>3143</v>
      </c>
      <c r="B958" s="402"/>
      <c r="C958" s="401" t="s">
        <v>1030</v>
      </c>
      <c r="D958" s="403"/>
      <c r="E958" s="403"/>
      <c r="F958" s="403"/>
      <c r="G958" s="403"/>
      <c r="H958" s="403"/>
      <c r="I958" s="403"/>
      <c r="J958" s="403"/>
      <c r="K958" s="403"/>
      <c r="L958" s="403"/>
      <c r="M958" s="403"/>
      <c r="N958" s="403"/>
      <c r="O958" s="402"/>
      <c r="P958" s="404" t="s">
        <v>2001</v>
      </c>
      <c r="Q958" s="405"/>
      <c r="R958" s="406">
        <v>6.36</v>
      </c>
      <c r="S958" s="407"/>
      <c r="T958" s="408"/>
      <c r="U958" s="427">
        <v>19.53</v>
      </c>
      <c r="V958" s="428"/>
      <c r="W958" s="429"/>
      <c r="X958" s="178">
        <v>25.89</v>
      </c>
      <c r="Y958" s="175" t="str">
        <f t="shared" si="14"/>
        <v>072523</v>
      </c>
    </row>
    <row r="959" spans="1:25" ht="9.6" customHeight="1" x14ac:dyDescent="0.2">
      <c r="A959" s="401" t="s">
        <v>3144</v>
      </c>
      <c r="B959" s="402"/>
      <c r="C959" s="401" t="s">
        <v>1031</v>
      </c>
      <c r="D959" s="403"/>
      <c r="E959" s="403"/>
      <c r="F959" s="403"/>
      <c r="G959" s="403"/>
      <c r="H959" s="403"/>
      <c r="I959" s="403"/>
      <c r="J959" s="403"/>
      <c r="K959" s="403"/>
      <c r="L959" s="403"/>
      <c r="M959" s="403"/>
      <c r="N959" s="403"/>
      <c r="O959" s="402"/>
      <c r="P959" s="404" t="s">
        <v>2001</v>
      </c>
      <c r="Q959" s="405"/>
      <c r="R959" s="406">
        <v>6.43</v>
      </c>
      <c r="S959" s="407"/>
      <c r="T959" s="408"/>
      <c r="U959" s="427">
        <v>19.53</v>
      </c>
      <c r="V959" s="428"/>
      <c r="W959" s="429"/>
      <c r="X959" s="178">
        <v>25.96</v>
      </c>
      <c r="Y959" s="175" t="str">
        <f t="shared" si="14"/>
        <v>072528</v>
      </c>
    </row>
    <row r="960" spans="1:25" ht="9.6" customHeight="1" x14ac:dyDescent="0.2">
      <c r="A960" s="401" t="s">
        <v>3145</v>
      </c>
      <c r="B960" s="402"/>
      <c r="C960" s="401" t="s">
        <v>1032</v>
      </c>
      <c r="D960" s="403"/>
      <c r="E960" s="403"/>
      <c r="F960" s="403"/>
      <c r="G960" s="403"/>
      <c r="H960" s="403"/>
      <c r="I960" s="403"/>
      <c r="J960" s="403"/>
      <c r="K960" s="403"/>
      <c r="L960" s="403"/>
      <c r="M960" s="403"/>
      <c r="N960" s="403"/>
      <c r="O960" s="402"/>
      <c r="P960" s="404" t="s">
        <v>2001</v>
      </c>
      <c r="Q960" s="405"/>
      <c r="R960" s="406">
        <v>8.74</v>
      </c>
      <c r="S960" s="407"/>
      <c r="T960" s="408"/>
      <c r="U960" s="427">
        <v>19.53</v>
      </c>
      <c r="V960" s="428"/>
      <c r="W960" s="429"/>
      <c r="X960" s="178">
        <v>28.27</v>
      </c>
      <c r="Y960" s="175" t="str">
        <f t="shared" si="14"/>
        <v>072532</v>
      </c>
    </row>
    <row r="961" spans="1:25" ht="9.6" customHeight="1" x14ac:dyDescent="0.2">
      <c r="A961" s="401" t="s">
        <v>3146</v>
      </c>
      <c r="B961" s="402"/>
      <c r="C961" s="401" t="s">
        <v>1033</v>
      </c>
      <c r="D961" s="403"/>
      <c r="E961" s="403"/>
      <c r="F961" s="403"/>
      <c r="G961" s="403"/>
      <c r="H961" s="403"/>
      <c r="I961" s="403"/>
      <c r="J961" s="403"/>
      <c r="K961" s="403"/>
      <c r="L961" s="403"/>
      <c r="M961" s="403"/>
      <c r="N961" s="403"/>
      <c r="O961" s="402"/>
      <c r="P961" s="404" t="s">
        <v>2001</v>
      </c>
      <c r="Q961" s="405"/>
      <c r="R961" s="427">
        <v>12.1</v>
      </c>
      <c r="S961" s="428"/>
      <c r="T961" s="429"/>
      <c r="U961" s="427">
        <v>21.96</v>
      </c>
      <c r="V961" s="428"/>
      <c r="W961" s="429"/>
      <c r="X961" s="178">
        <v>34.06</v>
      </c>
      <c r="Y961" s="175" t="str">
        <f t="shared" si="14"/>
        <v>072535</v>
      </c>
    </row>
    <row r="962" spans="1:25" ht="9.6" customHeight="1" x14ac:dyDescent="0.2">
      <c r="A962" s="401" t="s">
        <v>3147</v>
      </c>
      <c r="B962" s="402"/>
      <c r="C962" s="401" t="s">
        <v>1034</v>
      </c>
      <c r="D962" s="403"/>
      <c r="E962" s="403"/>
      <c r="F962" s="403"/>
      <c r="G962" s="403"/>
      <c r="H962" s="403"/>
      <c r="I962" s="403"/>
      <c r="J962" s="403"/>
      <c r="K962" s="403"/>
      <c r="L962" s="403"/>
      <c r="M962" s="403"/>
      <c r="N962" s="403"/>
      <c r="O962" s="402"/>
      <c r="P962" s="404" t="s">
        <v>2001</v>
      </c>
      <c r="Q962" s="405"/>
      <c r="R962" s="406">
        <v>8.8699999999999992</v>
      </c>
      <c r="S962" s="407"/>
      <c r="T962" s="408"/>
      <c r="U962" s="427">
        <v>21.96</v>
      </c>
      <c r="V962" s="428"/>
      <c r="W962" s="429"/>
      <c r="X962" s="178">
        <v>30.83</v>
      </c>
      <c r="Y962" s="175" t="str">
        <f t="shared" si="14"/>
        <v>072538</v>
      </c>
    </row>
    <row r="963" spans="1:25" ht="9.6" customHeight="1" x14ac:dyDescent="0.2">
      <c r="A963" s="401" t="s">
        <v>3148</v>
      </c>
      <c r="B963" s="402"/>
      <c r="C963" s="401" t="s">
        <v>1035</v>
      </c>
      <c r="D963" s="403"/>
      <c r="E963" s="403"/>
      <c r="F963" s="403"/>
      <c r="G963" s="403"/>
      <c r="H963" s="403"/>
      <c r="I963" s="403"/>
      <c r="J963" s="403"/>
      <c r="K963" s="403"/>
      <c r="L963" s="403"/>
      <c r="M963" s="403"/>
      <c r="N963" s="403"/>
      <c r="O963" s="402"/>
      <c r="P963" s="404" t="s">
        <v>2001</v>
      </c>
      <c r="Q963" s="405"/>
      <c r="R963" s="427">
        <v>21.59</v>
      </c>
      <c r="S963" s="428"/>
      <c r="T963" s="429"/>
      <c r="U963" s="427">
        <v>21.96</v>
      </c>
      <c r="V963" s="428"/>
      <c r="W963" s="429"/>
      <c r="X963" s="178">
        <v>43.55</v>
      </c>
      <c r="Y963" s="175" t="str">
        <f t="shared" si="14"/>
        <v>072545</v>
      </c>
    </row>
    <row r="964" spans="1:25" ht="9.6" customHeight="1" x14ac:dyDescent="0.2">
      <c r="A964" s="401" t="s">
        <v>3149</v>
      </c>
      <c r="B964" s="402"/>
      <c r="C964" s="401" t="s">
        <v>1036</v>
      </c>
      <c r="D964" s="403"/>
      <c r="E964" s="403"/>
      <c r="F964" s="403"/>
      <c r="G964" s="403"/>
      <c r="H964" s="403"/>
      <c r="I964" s="403"/>
      <c r="J964" s="403"/>
      <c r="K964" s="403"/>
      <c r="L964" s="403"/>
      <c r="M964" s="403"/>
      <c r="N964" s="403"/>
      <c r="O964" s="402"/>
      <c r="P964" s="404" t="s">
        <v>2001</v>
      </c>
      <c r="Q964" s="405"/>
      <c r="R964" s="427">
        <v>24.21</v>
      </c>
      <c r="S964" s="428"/>
      <c r="T964" s="429"/>
      <c r="U964" s="427">
        <v>24.41</v>
      </c>
      <c r="V964" s="428"/>
      <c r="W964" s="429"/>
      <c r="X964" s="178">
        <v>48.62</v>
      </c>
      <c r="Y964" s="175" t="str">
        <f t="shared" si="14"/>
        <v>072550</v>
      </c>
    </row>
    <row r="965" spans="1:25" ht="9.6" customHeight="1" x14ac:dyDescent="0.2">
      <c r="A965" s="401" t="s">
        <v>3150</v>
      </c>
      <c r="B965" s="402"/>
      <c r="C965" s="401" t="s">
        <v>1037</v>
      </c>
      <c r="D965" s="403"/>
      <c r="E965" s="403"/>
      <c r="F965" s="403"/>
      <c r="G965" s="403"/>
      <c r="H965" s="403"/>
      <c r="I965" s="403"/>
      <c r="J965" s="403"/>
      <c r="K965" s="403"/>
      <c r="L965" s="403"/>
      <c r="M965" s="403"/>
      <c r="N965" s="403"/>
      <c r="O965" s="402"/>
      <c r="P965" s="404" t="s">
        <v>2001</v>
      </c>
      <c r="Q965" s="405"/>
      <c r="R965" s="427">
        <v>21.5</v>
      </c>
      <c r="S965" s="428"/>
      <c r="T965" s="429"/>
      <c r="U965" s="427">
        <v>18.05</v>
      </c>
      <c r="V965" s="428"/>
      <c r="W965" s="429"/>
      <c r="X965" s="178">
        <v>39.549999999999997</v>
      </c>
      <c r="Y965" s="175" t="str">
        <f t="shared" si="14"/>
        <v>072556</v>
      </c>
    </row>
    <row r="966" spans="1:25" ht="9.6" customHeight="1" x14ac:dyDescent="0.2">
      <c r="A966" s="401" t="s">
        <v>3151</v>
      </c>
      <c r="B966" s="402"/>
      <c r="C966" s="401" t="s">
        <v>1038</v>
      </c>
      <c r="D966" s="403"/>
      <c r="E966" s="403"/>
      <c r="F966" s="403"/>
      <c r="G966" s="403"/>
      <c r="H966" s="403"/>
      <c r="I966" s="403"/>
      <c r="J966" s="403"/>
      <c r="K966" s="403"/>
      <c r="L966" s="403"/>
      <c r="M966" s="403"/>
      <c r="N966" s="403"/>
      <c r="O966" s="402"/>
      <c r="P966" s="404" t="s">
        <v>2001</v>
      </c>
      <c r="Q966" s="405"/>
      <c r="R966" s="406">
        <v>3.89</v>
      </c>
      <c r="S966" s="407"/>
      <c r="T966" s="408"/>
      <c r="U966" s="406">
        <v>7.81</v>
      </c>
      <c r="V966" s="407"/>
      <c r="W966" s="408"/>
      <c r="X966" s="178">
        <v>11.7</v>
      </c>
      <c r="Y966" s="175" t="str">
        <f t="shared" si="14"/>
        <v>072560</v>
      </c>
    </row>
    <row r="967" spans="1:25" ht="9.6" customHeight="1" x14ac:dyDescent="0.2">
      <c r="A967" s="401" t="s">
        <v>3152</v>
      </c>
      <c r="B967" s="402"/>
      <c r="C967" s="401" t="s">
        <v>1039</v>
      </c>
      <c r="D967" s="403"/>
      <c r="E967" s="403"/>
      <c r="F967" s="403"/>
      <c r="G967" s="403"/>
      <c r="H967" s="403"/>
      <c r="I967" s="403"/>
      <c r="J967" s="403"/>
      <c r="K967" s="403"/>
      <c r="L967" s="403"/>
      <c r="M967" s="403"/>
      <c r="N967" s="403"/>
      <c r="O967" s="402"/>
      <c r="P967" s="404" t="s">
        <v>2001</v>
      </c>
      <c r="Q967" s="405"/>
      <c r="R967" s="427">
        <v>11.95</v>
      </c>
      <c r="S967" s="428"/>
      <c r="T967" s="429"/>
      <c r="U967" s="427">
        <v>14.15</v>
      </c>
      <c r="V967" s="428"/>
      <c r="W967" s="429"/>
      <c r="X967" s="178">
        <v>26.1</v>
      </c>
      <c r="Y967" s="175" t="str">
        <f t="shared" si="14"/>
        <v>072570</v>
      </c>
    </row>
    <row r="968" spans="1:25" ht="9.6" customHeight="1" x14ac:dyDescent="0.2">
      <c r="A968" s="401" t="s">
        <v>3153</v>
      </c>
      <c r="B968" s="402"/>
      <c r="C968" s="401" t="s">
        <v>1040</v>
      </c>
      <c r="D968" s="403"/>
      <c r="E968" s="403"/>
      <c r="F968" s="403"/>
      <c r="G968" s="403"/>
      <c r="H968" s="403"/>
      <c r="I968" s="403"/>
      <c r="J968" s="403"/>
      <c r="K968" s="403"/>
      <c r="L968" s="403"/>
      <c r="M968" s="403"/>
      <c r="N968" s="403"/>
      <c r="O968" s="402"/>
      <c r="P968" s="404" t="s">
        <v>2001</v>
      </c>
      <c r="Q968" s="405"/>
      <c r="R968" s="427">
        <v>17.32</v>
      </c>
      <c r="S968" s="428"/>
      <c r="T968" s="429"/>
      <c r="U968" s="427">
        <v>14.15</v>
      </c>
      <c r="V968" s="428"/>
      <c r="W968" s="429"/>
      <c r="X968" s="178">
        <v>31.47</v>
      </c>
      <c r="Y968" s="175" t="str">
        <f t="shared" si="14"/>
        <v>072575</v>
      </c>
    </row>
    <row r="969" spans="1:25" ht="9.6" customHeight="1" x14ac:dyDescent="0.2">
      <c r="A969" s="401" t="s">
        <v>3154</v>
      </c>
      <c r="B969" s="402"/>
      <c r="C969" s="401" t="s">
        <v>1041</v>
      </c>
      <c r="D969" s="403"/>
      <c r="E969" s="403"/>
      <c r="F969" s="403"/>
      <c r="G969" s="403"/>
      <c r="H969" s="403"/>
      <c r="I969" s="403"/>
      <c r="J969" s="403"/>
      <c r="K969" s="403"/>
      <c r="L969" s="403"/>
      <c r="M969" s="403"/>
      <c r="N969" s="403"/>
      <c r="O969" s="402"/>
      <c r="P969" s="404" t="s">
        <v>2001</v>
      </c>
      <c r="Q969" s="405"/>
      <c r="R969" s="427">
        <v>10.95</v>
      </c>
      <c r="S969" s="428"/>
      <c r="T969" s="429"/>
      <c r="U969" s="427">
        <v>14.15</v>
      </c>
      <c r="V969" s="428"/>
      <c r="W969" s="429"/>
      <c r="X969" s="178">
        <v>25.1</v>
      </c>
      <c r="Y969" s="175" t="str">
        <f t="shared" ref="Y969:Y1032" si="15">TRIM($A969)</f>
        <v>072578</v>
      </c>
    </row>
    <row r="970" spans="1:25" ht="9.6" customHeight="1" x14ac:dyDescent="0.2">
      <c r="A970" s="401" t="s">
        <v>3155</v>
      </c>
      <c r="B970" s="402"/>
      <c r="C970" s="401" t="s">
        <v>1042</v>
      </c>
      <c r="D970" s="403"/>
      <c r="E970" s="403"/>
      <c r="F970" s="403"/>
      <c r="G970" s="403"/>
      <c r="H970" s="403"/>
      <c r="I970" s="403"/>
      <c r="J970" s="403"/>
      <c r="K970" s="403"/>
      <c r="L970" s="403"/>
      <c r="M970" s="403"/>
      <c r="N970" s="403"/>
      <c r="O970" s="402"/>
      <c r="P970" s="404" t="s">
        <v>2081</v>
      </c>
      <c r="Q970" s="405"/>
      <c r="R970" s="427">
        <v>13.51</v>
      </c>
      <c r="S970" s="428"/>
      <c r="T970" s="429"/>
      <c r="U970" s="427">
        <v>15.62</v>
      </c>
      <c r="V970" s="428"/>
      <c r="W970" s="429"/>
      <c r="X970" s="178">
        <v>29.13</v>
      </c>
      <c r="Y970" s="175" t="str">
        <f t="shared" si="15"/>
        <v>072579</v>
      </c>
    </row>
    <row r="971" spans="1:25" ht="9.6" customHeight="1" x14ac:dyDescent="0.2">
      <c r="A971" s="401" t="s">
        <v>3156</v>
      </c>
      <c r="B971" s="402"/>
      <c r="C971" s="401" t="s">
        <v>1043</v>
      </c>
      <c r="D971" s="403"/>
      <c r="E971" s="403"/>
      <c r="F971" s="403"/>
      <c r="G971" s="403"/>
      <c r="H971" s="403"/>
      <c r="I971" s="403"/>
      <c r="J971" s="403"/>
      <c r="K971" s="403"/>
      <c r="L971" s="403"/>
      <c r="M971" s="403"/>
      <c r="N971" s="403"/>
      <c r="O971" s="402"/>
      <c r="P971" s="404" t="s">
        <v>2001</v>
      </c>
      <c r="Q971" s="405"/>
      <c r="R971" s="427">
        <v>13.43</v>
      </c>
      <c r="S971" s="428"/>
      <c r="T971" s="429"/>
      <c r="U971" s="427">
        <v>14.15</v>
      </c>
      <c r="V971" s="428"/>
      <c r="W971" s="429"/>
      <c r="X971" s="178">
        <v>27.58</v>
      </c>
      <c r="Y971" s="175" t="str">
        <f t="shared" si="15"/>
        <v>072585</v>
      </c>
    </row>
    <row r="972" spans="1:25" ht="9.6" customHeight="1" x14ac:dyDescent="0.2">
      <c r="A972" s="401" t="s">
        <v>3157</v>
      </c>
      <c r="B972" s="402"/>
      <c r="C972" s="401" t="s">
        <v>1044</v>
      </c>
      <c r="D972" s="403"/>
      <c r="E972" s="403"/>
      <c r="F972" s="403"/>
      <c r="G972" s="403"/>
      <c r="H972" s="403"/>
      <c r="I972" s="403"/>
      <c r="J972" s="403"/>
      <c r="K972" s="403"/>
      <c r="L972" s="403"/>
      <c r="M972" s="403"/>
      <c r="N972" s="403"/>
      <c r="O972" s="402"/>
      <c r="P972" s="404" t="s">
        <v>2001</v>
      </c>
      <c r="Q972" s="405"/>
      <c r="R972" s="427">
        <v>14.64</v>
      </c>
      <c r="S972" s="428"/>
      <c r="T972" s="429"/>
      <c r="U972" s="427">
        <v>18.05</v>
      </c>
      <c r="V972" s="428"/>
      <c r="W972" s="429"/>
      <c r="X972" s="178">
        <v>32.69</v>
      </c>
      <c r="Y972" s="175" t="str">
        <f t="shared" si="15"/>
        <v>072591</v>
      </c>
    </row>
    <row r="973" spans="1:25" ht="9.6" customHeight="1" x14ac:dyDescent="0.2">
      <c r="A973" s="401" t="s">
        <v>3158</v>
      </c>
      <c r="B973" s="402"/>
      <c r="C973" s="401" t="s">
        <v>1045</v>
      </c>
      <c r="D973" s="403"/>
      <c r="E973" s="403"/>
      <c r="F973" s="403"/>
      <c r="G973" s="403"/>
      <c r="H973" s="403"/>
      <c r="I973" s="403"/>
      <c r="J973" s="403"/>
      <c r="K973" s="403"/>
      <c r="L973" s="403"/>
      <c r="M973" s="403"/>
      <c r="N973" s="403"/>
      <c r="O973" s="402"/>
      <c r="P973" s="404" t="s">
        <v>2001</v>
      </c>
      <c r="Q973" s="405"/>
      <c r="R973" s="427">
        <v>29.86</v>
      </c>
      <c r="S973" s="428"/>
      <c r="T973" s="429"/>
      <c r="U973" s="427">
        <v>18.05</v>
      </c>
      <c r="V973" s="428"/>
      <c r="W973" s="429"/>
      <c r="X973" s="178">
        <v>47.91</v>
      </c>
      <c r="Y973" s="175" t="str">
        <f t="shared" si="15"/>
        <v>072596</v>
      </c>
    </row>
    <row r="974" spans="1:25" ht="9.6" customHeight="1" x14ac:dyDescent="0.2">
      <c r="A974" s="401" t="s">
        <v>3159</v>
      </c>
      <c r="B974" s="402"/>
      <c r="C974" s="401" t="s">
        <v>3160</v>
      </c>
      <c r="D974" s="403"/>
      <c r="E974" s="403"/>
      <c r="F974" s="403"/>
      <c r="G974" s="403"/>
      <c r="H974" s="403"/>
      <c r="I974" s="403"/>
      <c r="J974" s="403"/>
      <c r="K974" s="403"/>
      <c r="L974" s="403"/>
      <c r="M974" s="403"/>
      <c r="N974" s="403"/>
      <c r="O974" s="402"/>
      <c r="P974" s="404" t="s">
        <v>2001</v>
      </c>
      <c r="Q974" s="405"/>
      <c r="R974" s="436">
        <v>14972</v>
      </c>
      <c r="S974" s="437"/>
      <c r="T974" s="438"/>
      <c r="U974" s="430">
        <v>195.32</v>
      </c>
      <c r="V974" s="431"/>
      <c r="W974" s="432"/>
      <c r="X974" s="181">
        <v>15167.32</v>
      </c>
      <c r="Y974" s="175" t="str">
        <f t="shared" si="15"/>
        <v>072600</v>
      </c>
    </row>
    <row r="975" spans="1:25" ht="9.6" customHeight="1" x14ac:dyDescent="0.2">
      <c r="A975" s="401" t="s">
        <v>3161</v>
      </c>
      <c r="B975" s="402"/>
      <c r="C975" s="401" t="s">
        <v>3162</v>
      </c>
      <c r="D975" s="403"/>
      <c r="E975" s="403"/>
      <c r="F975" s="403"/>
      <c r="G975" s="403"/>
      <c r="H975" s="403"/>
      <c r="I975" s="403"/>
      <c r="J975" s="403"/>
      <c r="K975" s="403"/>
      <c r="L975" s="403"/>
      <c r="M975" s="403"/>
      <c r="N975" s="403"/>
      <c r="O975" s="402"/>
      <c r="P975" s="404" t="s">
        <v>2001</v>
      </c>
      <c r="Q975" s="405"/>
      <c r="R975" s="436">
        <v>26316</v>
      </c>
      <c r="S975" s="437"/>
      <c r="T975" s="438"/>
      <c r="U975" s="430">
        <v>195.32</v>
      </c>
      <c r="V975" s="431"/>
      <c r="W975" s="432"/>
      <c r="X975" s="181">
        <v>26511.32</v>
      </c>
      <c r="Y975" s="175" t="str">
        <f t="shared" si="15"/>
        <v>072601</v>
      </c>
    </row>
    <row r="976" spans="1:25" ht="9.6" customHeight="1" x14ac:dyDescent="0.2">
      <c r="A976" s="401" t="s">
        <v>3163</v>
      </c>
      <c r="B976" s="402"/>
      <c r="C976" s="401" t="s">
        <v>3164</v>
      </c>
      <c r="D976" s="403"/>
      <c r="E976" s="403"/>
      <c r="F976" s="403"/>
      <c r="G976" s="403"/>
      <c r="H976" s="403"/>
      <c r="I976" s="403"/>
      <c r="J976" s="403"/>
      <c r="K976" s="403"/>
      <c r="L976" s="403"/>
      <c r="M976" s="403"/>
      <c r="N976" s="403"/>
      <c r="O976" s="402"/>
      <c r="P976" s="404" t="s">
        <v>2001</v>
      </c>
      <c r="Q976" s="405"/>
      <c r="R976" s="436">
        <v>19582.5</v>
      </c>
      <c r="S976" s="437"/>
      <c r="T976" s="438"/>
      <c r="U976" s="430">
        <v>195.32</v>
      </c>
      <c r="V976" s="431"/>
      <c r="W976" s="432"/>
      <c r="X976" s="181">
        <v>19777.82</v>
      </c>
      <c r="Y976" s="175" t="str">
        <f t="shared" si="15"/>
        <v>072611</v>
      </c>
    </row>
    <row r="977" spans="1:25" ht="9.6" customHeight="1" x14ac:dyDescent="0.2">
      <c r="A977" s="401" t="s">
        <v>3165</v>
      </c>
      <c r="B977" s="402"/>
      <c r="C977" s="401" t="s">
        <v>3166</v>
      </c>
      <c r="D977" s="403"/>
      <c r="E977" s="403"/>
      <c r="F977" s="403"/>
      <c r="G977" s="403"/>
      <c r="H977" s="403"/>
      <c r="I977" s="403"/>
      <c r="J977" s="403"/>
      <c r="K977" s="403"/>
      <c r="L977" s="403"/>
      <c r="M977" s="403"/>
      <c r="N977" s="403"/>
      <c r="O977" s="402"/>
      <c r="P977" s="404" t="s">
        <v>2001</v>
      </c>
      <c r="Q977" s="405"/>
      <c r="R977" s="436">
        <v>32801</v>
      </c>
      <c r="S977" s="437"/>
      <c r="T977" s="438"/>
      <c r="U977" s="430">
        <v>244.15</v>
      </c>
      <c r="V977" s="431"/>
      <c r="W977" s="432"/>
      <c r="X977" s="181">
        <v>33045.15</v>
      </c>
      <c r="Y977" s="175" t="str">
        <f t="shared" si="15"/>
        <v>072612</v>
      </c>
    </row>
    <row r="978" spans="1:25" ht="9.6" customHeight="1" x14ac:dyDescent="0.2">
      <c r="A978" s="401" t="s">
        <v>3167</v>
      </c>
      <c r="B978" s="402"/>
      <c r="C978" s="401" t="s">
        <v>1046</v>
      </c>
      <c r="D978" s="403"/>
      <c r="E978" s="403"/>
      <c r="F978" s="403"/>
      <c r="G978" s="403"/>
      <c r="H978" s="403"/>
      <c r="I978" s="403"/>
      <c r="J978" s="403"/>
      <c r="K978" s="403"/>
      <c r="L978" s="403"/>
      <c r="M978" s="403"/>
      <c r="N978" s="403"/>
      <c r="O978" s="402"/>
      <c r="P978" s="404" t="s">
        <v>2001</v>
      </c>
      <c r="Q978" s="405"/>
      <c r="R978" s="436">
        <v>47850.92</v>
      </c>
      <c r="S978" s="437"/>
      <c r="T978" s="438"/>
      <c r="U978" s="430">
        <v>292.98</v>
      </c>
      <c r="V978" s="431"/>
      <c r="W978" s="432"/>
      <c r="X978" s="181">
        <v>48143.9</v>
      </c>
      <c r="Y978" s="175" t="str">
        <f t="shared" si="15"/>
        <v>072613</v>
      </c>
    </row>
    <row r="979" spans="1:25" ht="9.6" customHeight="1" x14ac:dyDescent="0.2">
      <c r="A979" s="401" t="s">
        <v>3168</v>
      </c>
      <c r="B979" s="402"/>
      <c r="C979" s="401" t="s">
        <v>1047</v>
      </c>
      <c r="D979" s="403"/>
      <c r="E979" s="403"/>
      <c r="F979" s="403"/>
      <c r="G979" s="403"/>
      <c r="H979" s="403"/>
      <c r="I979" s="403"/>
      <c r="J979" s="403"/>
      <c r="K979" s="403"/>
      <c r="L979" s="403"/>
      <c r="M979" s="403"/>
      <c r="N979" s="403"/>
      <c r="O979" s="402"/>
      <c r="P979" s="404" t="s">
        <v>2001</v>
      </c>
      <c r="Q979" s="405"/>
      <c r="R979" s="436">
        <v>61506.28</v>
      </c>
      <c r="S979" s="437"/>
      <c r="T979" s="438"/>
      <c r="U979" s="430">
        <v>292.98</v>
      </c>
      <c r="V979" s="431"/>
      <c r="W979" s="432"/>
      <c r="X979" s="181">
        <v>61799.26</v>
      </c>
      <c r="Y979" s="175" t="str">
        <f t="shared" si="15"/>
        <v>072614</v>
      </c>
    </row>
    <row r="980" spans="1:25" ht="9.6" customHeight="1" x14ac:dyDescent="0.2">
      <c r="A980" s="401" t="s">
        <v>3169</v>
      </c>
      <c r="B980" s="402"/>
      <c r="C980" s="401" t="s">
        <v>1048</v>
      </c>
      <c r="D980" s="403"/>
      <c r="E980" s="403"/>
      <c r="F980" s="403"/>
      <c r="G980" s="403"/>
      <c r="H980" s="403"/>
      <c r="I980" s="403"/>
      <c r="J980" s="403"/>
      <c r="K980" s="403"/>
      <c r="L980" s="403"/>
      <c r="M980" s="403"/>
      <c r="N980" s="403"/>
      <c r="O980" s="402"/>
      <c r="P980" s="404" t="s">
        <v>2081</v>
      </c>
      <c r="Q980" s="405"/>
      <c r="R980" s="427">
        <v>94.17</v>
      </c>
      <c r="S980" s="428"/>
      <c r="T980" s="429"/>
      <c r="U980" s="427">
        <v>16.27</v>
      </c>
      <c r="V980" s="428"/>
      <c r="W980" s="429"/>
      <c r="X980" s="179">
        <v>110.44</v>
      </c>
      <c r="Y980" s="175" t="str">
        <f t="shared" si="15"/>
        <v>072618</v>
      </c>
    </row>
    <row r="981" spans="1:25" ht="9.6" customHeight="1" x14ac:dyDescent="0.2">
      <c r="A981" s="401" t="s">
        <v>3170</v>
      </c>
      <c r="B981" s="402"/>
      <c r="C981" s="401" t="s">
        <v>1049</v>
      </c>
      <c r="D981" s="403"/>
      <c r="E981" s="403"/>
      <c r="F981" s="403"/>
      <c r="G981" s="403"/>
      <c r="H981" s="403"/>
      <c r="I981" s="403"/>
      <c r="J981" s="403"/>
      <c r="K981" s="403"/>
      <c r="L981" s="403"/>
      <c r="M981" s="403"/>
      <c r="N981" s="403"/>
      <c r="O981" s="402"/>
      <c r="P981" s="404" t="s">
        <v>2001</v>
      </c>
      <c r="Q981" s="405"/>
      <c r="R981" s="430">
        <v>120.92</v>
      </c>
      <c r="S981" s="431"/>
      <c r="T981" s="432"/>
      <c r="U981" s="427">
        <v>16.27</v>
      </c>
      <c r="V981" s="428"/>
      <c r="W981" s="429"/>
      <c r="X981" s="179">
        <v>137.19</v>
      </c>
      <c r="Y981" s="175" t="str">
        <f t="shared" si="15"/>
        <v>072619</v>
      </c>
    </row>
    <row r="982" spans="1:25" ht="9.6" customHeight="1" x14ac:dyDescent="0.2">
      <c r="A982" s="401" t="s">
        <v>3171</v>
      </c>
      <c r="B982" s="402"/>
      <c r="C982" s="401" t="s">
        <v>1050</v>
      </c>
      <c r="D982" s="403"/>
      <c r="E982" s="403"/>
      <c r="F982" s="403"/>
      <c r="G982" s="403"/>
      <c r="H982" s="403"/>
      <c r="I982" s="403"/>
      <c r="J982" s="403"/>
      <c r="K982" s="403"/>
      <c r="L982" s="403"/>
      <c r="M982" s="403"/>
      <c r="N982" s="403"/>
      <c r="O982" s="402"/>
      <c r="P982" s="404" t="s">
        <v>2001</v>
      </c>
      <c r="Q982" s="405"/>
      <c r="R982" s="430">
        <v>145.75</v>
      </c>
      <c r="S982" s="431"/>
      <c r="T982" s="432"/>
      <c r="U982" s="427">
        <v>16.27</v>
      </c>
      <c r="V982" s="428"/>
      <c r="W982" s="429"/>
      <c r="X982" s="179">
        <v>162.02000000000001</v>
      </c>
      <c r="Y982" s="175" t="str">
        <f t="shared" si="15"/>
        <v>072620</v>
      </c>
    </row>
    <row r="983" spans="1:25" ht="9.6" customHeight="1" x14ac:dyDescent="0.2">
      <c r="A983" s="401" t="s">
        <v>3172</v>
      </c>
      <c r="B983" s="402"/>
      <c r="C983" s="401" t="s">
        <v>1051</v>
      </c>
      <c r="D983" s="403"/>
      <c r="E983" s="403"/>
      <c r="F983" s="403"/>
      <c r="G983" s="403"/>
      <c r="H983" s="403"/>
      <c r="I983" s="403"/>
      <c r="J983" s="403"/>
      <c r="K983" s="403"/>
      <c r="L983" s="403"/>
      <c r="M983" s="403"/>
      <c r="N983" s="403"/>
      <c r="O983" s="402"/>
      <c r="P983" s="404" t="s">
        <v>2081</v>
      </c>
      <c r="Q983" s="405"/>
      <c r="R983" s="430">
        <v>159.02000000000001</v>
      </c>
      <c r="S983" s="431"/>
      <c r="T983" s="432"/>
      <c r="U983" s="427">
        <v>16.27</v>
      </c>
      <c r="V983" s="428"/>
      <c r="W983" s="429"/>
      <c r="X983" s="179">
        <v>175.29</v>
      </c>
      <c r="Y983" s="175" t="str">
        <f t="shared" si="15"/>
        <v>072621</v>
      </c>
    </row>
    <row r="984" spans="1:25" ht="9.6" customHeight="1" x14ac:dyDescent="0.2">
      <c r="A984" s="401" t="s">
        <v>3173</v>
      </c>
      <c r="B984" s="402"/>
      <c r="C984" s="401" t="s">
        <v>1052</v>
      </c>
      <c r="D984" s="403"/>
      <c r="E984" s="403"/>
      <c r="F984" s="403"/>
      <c r="G984" s="403"/>
      <c r="H984" s="403"/>
      <c r="I984" s="403"/>
      <c r="J984" s="403"/>
      <c r="K984" s="403"/>
      <c r="L984" s="403"/>
      <c r="M984" s="403"/>
      <c r="N984" s="403"/>
      <c r="O984" s="402"/>
      <c r="P984" s="404" t="s">
        <v>2352</v>
      </c>
      <c r="Q984" s="405"/>
      <c r="R984" s="427">
        <v>11.38</v>
      </c>
      <c r="S984" s="428"/>
      <c r="T984" s="429"/>
      <c r="U984" s="427">
        <v>14.64</v>
      </c>
      <c r="V984" s="428"/>
      <c r="W984" s="429"/>
      <c r="X984" s="178">
        <v>26.02</v>
      </c>
      <c r="Y984" s="175" t="str">
        <f t="shared" si="15"/>
        <v>072630</v>
      </c>
    </row>
    <row r="985" spans="1:25" ht="9.6" customHeight="1" x14ac:dyDescent="0.2">
      <c r="A985" s="401" t="s">
        <v>3174</v>
      </c>
      <c r="B985" s="402"/>
      <c r="C985" s="401" t="s">
        <v>1053</v>
      </c>
      <c r="D985" s="403"/>
      <c r="E985" s="403"/>
      <c r="F985" s="403"/>
      <c r="G985" s="403"/>
      <c r="H985" s="403"/>
      <c r="I985" s="403"/>
      <c r="J985" s="403"/>
      <c r="K985" s="403"/>
      <c r="L985" s="403"/>
      <c r="M985" s="403"/>
      <c r="N985" s="403"/>
      <c r="O985" s="402"/>
      <c r="P985" s="404" t="s">
        <v>2352</v>
      </c>
      <c r="Q985" s="405"/>
      <c r="R985" s="427">
        <v>51.23</v>
      </c>
      <c r="S985" s="428"/>
      <c r="T985" s="429"/>
      <c r="U985" s="427">
        <v>30.27</v>
      </c>
      <c r="V985" s="428"/>
      <c r="W985" s="429"/>
      <c r="X985" s="178">
        <v>81.5</v>
      </c>
      <c r="Y985" s="175" t="str">
        <f t="shared" si="15"/>
        <v>072637</v>
      </c>
    </row>
    <row r="986" spans="1:25" ht="9.6" customHeight="1" x14ac:dyDescent="0.2">
      <c r="A986" s="401" t="s">
        <v>3175</v>
      </c>
      <c r="B986" s="402"/>
      <c r="C986" s="401" t="s">
        <v>3176</v>
      </c>
      <c r="D986" s="403"/>
      <c r="E986" s="403"/>
      <c r="F986" s="403"/>
      <c r="G986" s="403"/>
      <c r="H986" s="403"/>
      <c r="I986" s="403"/>
      <c r="J986" s="403"/>
      <c r="K986" s="403"/>
      <c r="L986" s="403"/>
      <c r="M986" s="403"/>
      <c r="N986" s="403"/>
      <c r="O986" s="402"/>
      <c r="P986" s="404" t="s">
        <v>2001</v>
      </c>
      <c r="Q986" s="405"/>
      <c r="R986" s="430">
        <v>184.27</v>
      </c>
      <c r="S986" s="431"/>
      <c r="T986" s="432"/>
      <c r="U986" s="406">
        <v>7.81</v>
      </c>
      <c r="V986" s="407"/>
      <c r="W986" s="408"/>
      <c r="X986" s="179">
        <v>192.08</v>
      </c>
      <c r="Y986" s="175" t="str">
        <f t="shared" si="15"/>
        <v>072638</v>
      </c>
    </row>
    <row r="987" spans="1:25" ht="9.6" customHeight="1" x14ac:dyDescent="0.2">
      <c r="A987" s="401" t="s">
        <v>3177</v>
      </c>
      <c r="B987" s="402"/>
      <c r="C987" s="401" t="s">
        <v>1054</v>
      </c>
      <c r="D987" s="403"/>
      <c r="E987" s="403"/>
      <c r="F987" s="403"/>
      <c r="G987" s="403"/>
      <c r="H987" s="403"/>
      <c r="I987" s="403"/>
      <c r="J987" s="403"/>
      <c r="K987" s="403"/>
      <c r="L987" s="403"/>
      <c r="M987" s="403"/>
      <c r="N987" s="403"/>
      <c r="O987" s="402"/>
      <c r="P987" s="404" t="s">
        <v>2352</v>
      </c>
      <c r="Q987" s="405"/>
      <c r="R987" s="406">
        <v>4</v>
      </c>
      <c r="S987" s="407"/>
      <c r="T987" s="408"/>
      <c r="U987" s="427">
        <v>11.71</v>
      </c>
      <c r="V987" s="428"/>
      <c r="W987" s="429"/>
      <c r="X987" s="178">
        <v>15.71</v>
      </c>
      <c r="Y987" s="175" t="str">
        <f t="shared" si="15"/>
        <v>072660</v>
      </c>
    </row>
    <row r="988" spans="1:25" ht="9.6" customHeight="1" x14ac:dyDescent="0.2">
      <c r="A988" s="401" t="s">
        <v>3178</v>
      </c>
      <c r="B988" s="402"/>
      <c r="C988" s="401" t="s">
        <v>1055</v>
      </c>
      <c r="D988" s="403"/>
      <c r="E988" s="403"/>
      <c r="F988" s="403"/>
      <c r="G988" s="403"/>
      <c r="H988" s="403"/>
      <c r="I988" s="403"/>
      <c r="J988" s="403"/>
      <c r="K988" s="403"/>
      <c r="L988" s="403"/>
      <c r="M988" s="403"/>
      <c r="N988" s="403"/>
      <c r="O988" s="402"/>
      <c r="P988" s="404" t="s">
        <v>2352</v>
      </c>
      <c r="Q988" s="405"/>
      <c r="R988" s="406">
        <v>7</v>
      </c>
      <c r="S988" s="407"/>
      <c r="T988" s="408"/>
      <c r="U988" s="427">
        <v>11.71</v>
      </c>
      <c r="V988" s="428"/>
      <c r="W988" s="429"/>
      <c r="X988" s="178">
        <v>18.71</v>
      </c>
      <c r="Y988" s="175" t="str">
        <f t="shared" si="15"/>
        <v>072661</v>
      </c>
    </row>
    <row r="989" spans="1:25" ht="9.6" customHeight="1" x14ac:dyDescent="0.2">
      <c r="A989" s="409" t="s">
        <v>3179</v>
      </c>
      <c r="B989" s="410"/>
      <c r="C989" s="409" t="s">
        <v>3180</v>
      </c>
      <c r="D989" s="411"/>
      <c r="E989" s="411"/>
      <c r="F989" s="411"/>
      <c r="G989" s="411"/>
      <c r="H989" s="411"/>
      <c r="I989" s="411"/>
      <c r="J989" s="411"/>
      <c r="K989" s="411"/>
      <c r="L989" s="411"/>
      <c r="M989" s="411"/>
      <c r="N989" s="411"/>
      <c r="O989" s="411"/>
      <c r="P989" s="411"/>
      <c r="Q989" s="411"/>
      <c r="R989" s="411"/>
      <c r="S989" s="411"/>
      <c r="T989" s="411"/>
      <c r="U989" s="411"/>
      <c r="V989" s="411"/>
      <c r="W989" s="411"/>
      <c r="X989" s="410"/>
      <c r="Y989" s="175" t="str">
        <f t="shared" si="15"/>
        <v>170</v>
      </c>
    </row>
    <row r="990" spans="1:25" ht="9.6" customHeight="1" x14ac:dyDescent="0.2">
      <c r="A990" s="401" t="s">
        <v>3181</v>
      </c>
      <c r="B990" s="402"/>
      <c r="C990" s="401" t="s">
        <v>10</v>
      </c>
      <c r="D990" s="403"/>
      <c r="E990" s="403"/>
      <c r="F990" s="403"/>
      <c r="G990" s="403"/>
      <c r="H990" s="403"/>
      <c r="I990" s="403"/>
      <c r="J990" s="403"/>
      <c r="K990" s="403"/>
      <c r="L990" s="403"/>
      <c r="M990" s="403"/>
      <c r="N990" s="403"/>
      <c r="O990" s="402"/>
      <c r="P990" s="404" t="s">
        <v>1986</v>
      </c>
      <c r="Q990" s="405"/>
      <c r="R990" s="406">
        <v>0</v>
      </c>
      <c r="S990" s="407"/>
      <c r="T990" s="408"/>
      <c r="U990" s="406">
        <v>0</v>
      </c>
      <c r="V990" s="407"/>
      <c r="W990" s="408"/>
      <c r="X990" s="177">
        <v>0</v>
      </c>
      <c r="Y990" s="175" t="str">
        <f t="shared" si="15"/>
        <v>080000</v>
      </c>
    </row>
    <row r="991" spans="1:25" ht="9.6" customHeight="1" x14ac:dyDescent="0.2">
      <c r="A991" s="401" t="s">
        <v>3182</v>
      </c>
      <c r="B991" s="402"/>
      <c r="C991" s="401" t="s">
        <v>3183</v>
      </c>
      <c r="D991" s="403"/>
      <c r="E991" s="403"/>
      <c r="F991" s="403"/>
      <c r="G991" s="403"/>
      <c r="H991" s="403"/>
      <c r="I991" s="403"/>
      <c r="J991" s="403"/>
      <c r="K991" s="403"/>
      <c r="L991" s="403"/>
      <c r="M991" s="403"/>
      <c r="N991" s="403"/>
      <c r="O991" s="402"/>
      <c r="P991" s="404"/>
      <c r="Q991" s="405"/>
      <c r="R991" s="406">
        <v>0</v>
      </c>
      <c r="S991" s="407"/>
      <c r="T991" s="408"/>
      <c r="U991" s="406">
        <v>0</v>
      </c>
      <c r="V991" s="407"/>
      <c r="W991" s="408"/>
      <c r="X991" s="177">
        <v>0</v>
      </c>
      <c r="Y991" s="175" t="str">
        <f t="shared" si="15"/>
        <v>080500</v>
      </c>
    </row>
    <row r="992" spans="1:25" ht="9.6" customHeight="1" x14ac:dyDescent="0.2">
      <c r="A992" s="401" t="s">
        <v>3184</v>
      </c>
      <c r="B992" s="402"/>
      <c r="C992" s="401" t="s">
        <v>3185</v>
      </c>
      <c r="D992" s="403"/>
      <c r="E992" s="403"/>
      <c r="F992" s="403"/>
      <c r="G992" s="403"/>
      <c r="H992" s="403"/>
      <c r="I992" s="403"/>
      <c r="J992" s="403"/>
      <c r="K992" s="403"/>
      <c r="L992" s="403"/>
      <c r="M992" s="403"/>
      <c r="N992" s="403"/>
      <c r="O992" s="402"/>
      <c r="P992" s="404"/>
      <c r="Q992" s="405"/>
      <c r="R992" s="406">
        <v>0</v>
      </c>
      <c r="S992" s="407"/>
      <c r="T992" s="408"/>
      <c r="U992" s="406">
        <v>0</v>
      </c>
      <c r="V992" s="407"/>
      <c r="W992" s="408"/>
      <c r="X992" s="177">
        <v>0</v>
      </c>
      <c r="Y992" s="175" t="str">
        <f t="shared" si="15"/>
        <v>080501</v>
      </c>
    </row>
    <row r="993" spans="1:25" ht="9.6" customHeight="1" x14ac:dyDescent="0.2">
      <c r="A993" s="401" t="s">
        <v>3186</v>
      </c>
      <c r="B993" s="402"/>
      <c r="C993" s="401" t="s">
        <v>291</v>
      </c>
      <c r="D993" s="403"/>
      <c r="E993" s="403"/>
      <c r="F993" s="403"/>
      <c r="G993" s="403"/>
      <c r="H993" s="403"/>
      <c r="I993" s="403"/>
      <c r="J993" s="403"/>
      <c r="K993" s="403"/>
      <c r="L993" s="403"/>
      <c r="M993" s="403"/>
      <c r="N993" s="403"/>
      <c r="O993" s="402"/>
      <c r="P993" s="404" t="s">
        <v>2001</v>
      </c>
      <c r="Q993" s="405"/>
      <c r="R993" s="430">
        <v>266.27</v>
      </c>
      <c r="S993" s="431"/>
      <c r="T993" s="432"/>
      <c r="U993" s="427">
        <v>92.85</v>
      </c>
      <c r="V993" s="428"/>
      <c r="W993" s="429"/>
      <c r="X993" s="179">
        <v>359.12</v>
      </c>
      <c r="Y993" s="175" t="str">
        <f t="shared" si="15"/>
        <v>080502</v>
      </c>
    </row>
    <row r="994" spans="1:25" ht="9.6" customHeight="1" x14ac:dyDescent="0.2">
      <c r="A994" s="401" t="s">
        <v>3187</v>
      </c>
      <c r="B994" s="402"/>
      <c r="C994" s="401" t="s">
        <v>1056</v>
      </c>
      <c r="D994" s="403"/>
      <c r="E994" s="403"/>
      <c r="F994" s="403"/>
      <c r="G994" s="403"/>
      <c r="H994" s="403"/>
      <c r="I994" s="403"/>
      <c r="J994" s="403"/>
      <c r="K994" s="403"/>
      <c r="L994" s="403"/>
      <c r="M994" s="403"/>
      <c r="N994" s="403"/>
      <c r="O994" s="402"/>
      <c r="P994" s="404" t="s">
        <v>2081</v>
      </c>
      <c r="Q994" s="405"/>
      <c r="R994" s="430">
        <v>619.1</v>
      </c>
      <c r="S994" s="431"/>
      <c r="T994" s="432"/>
      <c r="U994" s="427">
        <v>92.85</v>
      </c>
      <c r="V994" s="428"/>
      <c r="W994" s="429"/>
      <c r="X994" s="179">
        <v>711.95</v>
      </c>
      <c r="Y994" s="175" t="str">
        <f t="shared" si="15"/>
        <v>080503</v>
      </c>
    </row>
    <row r="995" spans="1:25" ht="19.350000000000001" customHeight="1" x14ac:dyDescent="0.2">
      <c r="A995" s="401" t="s">
        <v>3188</v>
      </c>
      <c r="B995" s="402"/>
      <c r="C995" s="401" t="s">
        <v>3189</v>
      </c>
      <c r="D995" s="403"/>
      <c r="E995" s="403"/>
      <c r="F995" s="403"/>
      <c r="G995" s="403"/>
      <c r="H995" s="403"/>
      <c r="I995" s="403"/>
      <c r="J995" s="403"/>
      <c r="K995" s="403"/>
      <c r="L995" s="403"/>
      <c r="M995" s="403"/>
      <c r="N995" s="403"/>
      <c r="O995" s="402"/>
      <c r="P995" s="404" t="s">
        <v>2001</v>
      </c>
      <c r="Q995" s="405"/>
      <c r="R995" s="430">
        <v>539.13</v>
      </c>
      <c r="S995" s="431"/>
      <c r="T995" s="432"/>
      <c r="U995" s="430">
        <v>117.91</v>
      </c>
      <c r="V995" s="431"/>
      <c r="W995" s="432"/>
      <c r="X995" s="179">
        <v>657.04</v>
      </c>
      <c r="Y995" s="175" t="str">
        <f t="shared" si="15"/>
        <v>080504</v>
      </c>
    </row>
    <row r="996" spans="1:25" ht="19.350000000000001" customHeight="1" x14ac:dyDescent="0.2">
      <c r="A996" s="401" t="s">
        <v>3190</v>
      </c>
      <c r="B996" s="402"/>
      <c r="C996" s="401" t="s">
        <v>3191</v>
      </c>
      <c r="D996" s="403"/>
      <c r="E996" s="403"/>
      <c r="F996" s="403"/>
      <c r="G996" s="403"/>
      <c r="H996" s="403"/>
      <c r="I996" s="403"/>
      <c r="J996" s="403"/>
      <c r="K996" s="403"/>
      <c r="L996" s="403"/>
      <c r="M996" s="403"/>
      <c r="N996" s="403"/>
      <c r="O996" s="402"/>
      <c r="P996" s="404" t="s">
        <v>2081</v>
      </c>
      <c r="Q996" s="405"/>
      <c r="R996" s="433">
        <v>1227.1199999999999</v>
      </c>
      <c r="S996" s="434"/>
      <c r="T996" s="435"/>
      <c r="U996" s="430">
        <v>117.91</v>
      </c>
      <c r="V996" s="431"/>
      <c r="W996" s="432"/>
      <c r="X996" s="180">
        <v>1345.03</v>
      </c>
      <c r="Y996" s="175" t="str">
        <f t="shared" si="15"/>
        <v>080505</v>
      </c>
    </row>
    <row r="997" spans="1:25" ht="9.6" customHeight="1" x14ac:dyDescent="0.2">
      <c r="A997" s="401" t="s">
        <v>3192</v>
      </c>
      <c r="B997" s="402"/>
      <c r="C997" s="401" t="s">
        <v>1057</v>
      </c>
      <c r="D997" s="403"/>
      <c r="E997" s="403"/>
      <c r="F997" s="403"/>
      <c r="G997" s="403"/>
      <c r="H997" s="403"/>
      <c r="I997" s="403"/>
      <c r="J997" s="403"/>
      <c r="K997" s="403"/>
      <c r="L997" s="403"/>
      <c r="M997" s="403"/>
      <c r="N997" s="403"/>
      <c r="O997" s="402"/>
      <c r="P997" s="404" t="s">
        <v>2001</v>
      </c>
      <c r="Q997" s="405"/>
      <c r="R997" s="430">
        <v>786.3</v>
      </c>
      <c r="S997" s="431"/>
      <c r="T997" s="432"/>
      <c r="U997" s="427">
        <v>96.96</v>
      </c>
      <c r="V997" s="428"/>
      <c r="W997" s="429"/>
      <c r="X997" s="179">
        <v>883.26</v>
      </c>
      <c r="Y997" s="175" t="str">
        <f t="shared" si="15"/>
        <v>080508</v>
      </c>
    </row>
    <row r="998" spans="1:25" ht="9.6" customHeight="1" x14ac:dyDescent="0.2">
      <c r="A998" s="401" t="s">
        <v>3193</v>
      </c>
      <c r="B998" s="402"/>
      <c r="C998" s="401" t="s">
        <v>1058</v>
      </c>
      <c r="D998" s="403"/>
      <c r="E998" s="403"/>
      <c r="F998" s="403"/>
      <c r="G998" s="403"/>
      <c r="H998" s="403"/>
      <c r="I998" s="403"/>
      <c r="J998" s="403"/>
      <c r="K998" s="403"/>
      <c r="L998" s="403"/>
      <c r="M998" s="403"/>
      <c r="N998" s="403"/>
      <c r="O998" s="402"/>
      <c r="P998" s="404" t="s">
        <v>2001</v>
      </c>
      <c r="Q998" s="405"/>
      <c r="R998" s="427">
        <v>11.43</v>
      </c>
      <c r="S998" s="428"/>
      <c r="T998" s="429"/>
      <c r="U998" s="406">
        <v>7.36</v>
      </c>
      <c r="V998" s="407"/>
      <c r="W998" s="408"/>
      <c r="X998" s="178">
        <v>18.79</v>
      </c>
      <c r="Y998" s="175" t="str">
        <f t="shared" si="15"/>
        <v>080510</v>
      </c>
    </row>
    <row r="999" spans="1:25" ht="9.6" customHeight="1" x14ac:dyDescent="0.2">
      <c r="A999" s="401" t="s">
        <v>3194</v>
      </c>
      <c r="B999" s="402"/>
      <c r="C999" s="401" t="s">
        <v>1059</v>
      </c>
      <c r="D999" s="403"/>
      <c r="E999" s="403"/>
      <c r="F999" s="403"/>
      <c r="G999" s="403"/>
      <c r="H999" s="403"/>
      <c r="I999" s="403"/>
      <c r="J999" s="403"/>
      <c r="K999" s="403"/>
      <c r="L999" s="403"/>
      <c r="M999" s="403"/>
      <c r="N999" s="403"/>
      <c r="O999" s="402"/>
      <c r="P999" s="404" t="s">
        <v>2001</v>
      </c>
      <c r="Q999" s="405"/>
      <c r="R999" s="427">
        <v>50.24</v>
      </c>
      <c r="S999" s="428"/>
      <c r="T999" s="429"/>
      <c r="U999" s="427">
        <v>49.13</v>
      </c>
      <c r="V999" s="428"/>
      <c r="W999" s="429"/>
      <c r="X999" s="178">
        <v>99.37</v>
      </c>
      <c r="Y999" s="175" t="str">
        <f t="shared" si="15"/>
        <v>080511</v>
      </c>
    </row>
    <row r="1000" spans="1:25" ht="9.6" customHeight="1" x14ac:dyDescent="0.2">
      <c r="A1000" s="401" t="s">
        <v>3195</v>
      </c>
      <c r="B1000" s="402"/>
      <c r="C1000" s="401" t="s">
        <v>1060</v>
      </c>
      <c r="D1000" s="403"/>
      <c r="E1000" s="403"/>
      <c r="F1000" s="403"/>
      <c r="G1000" s="403"/>
      <c r="H1000" s="403"/>
      <c r="I1000" s="403"/>
      <c r="J1000" s="403"/>
      <c r="K1000" s="403"/>
      <c r="L1000" s="403"/>
      <c r="M1000" s="403"/>
      <c r="N1000" s="403"/>
      <c r="O1000" s="402"/>
      <c r="P1000" s="404" t="s">
        <v>2001</v>
      </c>
      <c r="Q1000" s="405"/>
      <c r="R1000" s="427">
        <v>18.510000000000002</v>
      </c>
      <c r="S1000" s="428"/>
      <c r="T1000" s="429"/>
      <c r="U1000" s="427">
        <v>15.72</v>
      </c>
      <c r="V1000" s="428"/>
      <c r="W1000" s="429"/>
      <c r="X1000" s="178">
        <v>34.229999999999997</v>
      </c>
      <c r="Y1000" s="175" t="str">
        <f t="shared" si="15"/>
        <v>080512</v>
      </c>
    </row>
    <row r="1001" spans="1:25" ht="9.6" customHeight="1" x14ac:dyDescent="0.2">
      <c r="A1001" s="401" t="s">
        <v>3196</v>
      </c>
      <c r="B1001" s="402"/>
      <c r="C1001" s="401" t="s">
        <v>1061</v>
      </c>
      <c r="D1001" s="403"/>
      <c r="E1001" s="403"/>
      <c r="F1001" s="403"/>
      <c r="G1001" s="403"/>
      <c r="H1001" s="403"/>
      <c r="I1001" s="403"/>
      <c r="J1001" s="403"/>
      <c r="K1001" s="403"/>
      <c r="L1001" s="403"/>
      <c r="M1001" s="403"/>
      <c r="N1001" s="403"/>
      <c r="O1001" s="402"/>
      <c r="P1001" s="404" t="s">
        <v>2001</v>
      </c>
      <c r="Q1001" s="405"/>
      <c r="R1001" s="406">
        <v>9.4</v>
      </c>
      <c r="S1001" s="407"/>
      <c r="T1001" s="408"/>
      <c r="U1001" s="427">
        <v>15.72</v>
      </c>
      <c r="V1001" s="428"/>
      <c r="W1001" s="429"/>
      <c r="X1001" s="178">
        <v>25.12</v>
      </c>
      <c r="Y1001" s="175" t="str">
        <f t="shared" si="15"/>
        <v>080513</v>
      </c>
    </row>
    <row r="1002" spans="1:25" ht="9.6" customHeight="1" x14ac:dyDescent="0.2">
      <c r="A1002" s="401" t="s">
        <v>3197</v>
      </c>
      <c r="B1002" s="402"/>
      <c r="C1002" s="401" t="s">
        <v>3198</v>
      </c>
      <c r="D1002" s="403"/>
      <c r="E1002" s="403"/>
      <c r="F1002" s="403"/>
      <c r="G1002" s="403"/>
      <c r="H1002" s="403"/>
      <c r="I1002" s="403"/>
      <c r="J1002" s="403"/>
      <c r="K1002" s="403"/>
      <c r="L1002" s="403"/>
      <c r="M1002" s="403"/>
      <c r="N1002" s="403"/>
      <c r="O1002" s="402"/>
      <c r="P1002" s="404" t="s">
        <v>2001</v>
      </c>
      <c r="Q1002" s="405"/>
      <c r="R1002" s="427">
        <v>42.17</v>
      </c>
      <c r="S1002" s="428"/>
      <c r="T1002" s="429"/>
      <c r="U1002" s="406">
        <v>6.87</v>
      </c>
      <c r="V1002" s="407"/>
      <c r="W1002" s="408"/>
      <c r="X1002" s="178">
        <v>49.04</v>
      </c>
      <c r="Y1002" s="175" t="str">
        <f t="shared" si="15"/>
        <v>080514</v>
      </c>
    </row>
    <row r="1003" spans="1:25" ht="9.6" customHeight="1" x14ac:dyDescent="0.2">
      <c r="A1003" s="401" t="s">
        <v>3199</v>
      </c>
      <c r="B1003" s="402"/>
      <c r="C1003" s="401" t="s">
        <v>3200</v>
      </c>
      <c r="D1003" s="403"/>
      <c r="E1003" s="403"/>
      <c r="F1003" s="403"/>
      <c r="G1003" s="403"/>
      <c r="H1003" s="403"/>
      <c r="I1003" s="403"/>
      <c r="J1003" s="403"/>
      <c r="K1003" s="403"/>
      <c r="L1003" s="403"/>
      <c r="M1003" s="403"/>
      <c r="N1003" s="403"/>
      <c r="O1003" s="402"/>
      <c r="P1003" s="404" t="s">
        <v>2001</v>
      </c>
      <c r="Q1003" s="405"/>
      <c r="R1003" s="430">
        <v>335.27</v>
      </c>
      <c r="S1003" s="431"/>
      <c r="T1003" s="432"/>
      <c r="U1003" s="427">
        <v>79.97</v>
      </c>
      <c r="V1003" s="428"/>
      <c r="W1003" s="429"/>
      <c r="X1003" s="179">
        <v>415.24</v>
      </c>
      <c r="Y1003" s="175" t="str">
        <f t="shared" si="15"/>
        <v>080515</v>
      </c>
    </row>
    <row r="1004" spans="1:25" ht="19.350000000000001" customHeight="1" x14ac:dyDescent="0.2">
      <c r="A1004" s="401" t="s">
        <v>3201</v>
      </c>
      <c r="B1004" s="402"/>
      <c r="C1004" s="401" t="s">
        <v>3202</v>
      </c>
      <c r="D1004" s="403"/>
      <c r="E1004" s="403"/>
      <c r="F1004" s="403"/>
      <c r="G1004" s="403"/>
      <c r="H1004" s="403"/>
      <c r="I1004" s="403"/>
      <c r="J1004" s="403"/>
      <c r="K1004" s="403"/>
      <c r="L1004" s="403"/>
      <c r="M1004" s="403"/>
      <c r="N1004" s="403"/>
      <c r="O1004" s="402"/>
      <c r="P1004" s="404" t="s">
        <v>2001</v>
      </c>
      <c r="Q1004" s="405"/>
      <c r="R1004" s="430">
        <v>324.45999999999998</v>
      </c>
      <c r="S1004" s="431"/>
      <c r="T1004" s="432"/>
      <c r="U1004" s="427">
        <v>79.97</v>
      </c>
      <c r="V1004" s="428"/>
      <c r="W1004" s="429"/>
      <c r="X1004" s="179">
        <v>404.43</v>
      </c>
      <c r="Y1004" s="175" t="str">
        <f t="shared" si="15"/>
        <v>080517</v>
      </c>
    </row>
    <row r="1005" spans="1:25" ht="19.350000000000001" customHeight="1" x14ac:dyDescent="0.2">
      <c r="A1005" s="401" t="s">
        <v>3203</v>
      </c>
      <c r="B1005" s="402"/>
      <c r="C1005" s="401" t="s">
        <v>3204</v>
      </c>
      <c r="D1005" s="403"/>
      <c r="E1005" s="403"/>
      <c r="F1005" s="403"/>
      <c r="G1005" s="403"/>
      <c r="H1005" s="403"/>
      <c r="I1005" s="403"/>
      <c r="J1005" s="403"/>
      <c r="K1005" s="403"/>
      <c r="L1005" s="403"/>
      <c r="M1005" s="403"/>
      <c r="N1005" s="403"/>
      <c r="O1005" s="402"/>
      <c r="P1005" s="404" t="s">
        <v>2001</v>
      </c>
      <c r="Q1005" s="405"/>
      <c r="R1005" s="430">
        <v>160.69999999999999</v>
      </c>
      <c r="S1005" s="431"/>
      <c r="T1005" s="432"/>
      <c r="U1005" s="430">
        <v>107.1</v>
      </c>
      <c r="V1005" s="431"/>
      <c r="W1005" s="432"/>
      <c r="X1005" s="179">
        <v>267.8</v>
      </c>
      <c r="Y1005" s="175" t="str">
        <f t="shared" si="15"/>
        <v>080518</v>
      </c>
    </row>
    <row r="1006" spans="1:25" ht="19.350000000000001" customHeight="1" x14ac:dyDescent="0.2">
      <c r="A1006" s="401" t="s">
        <v>3205</v>
      </c>
      <c r="B1006" s="402"/>
      <c r="C1006" s="401" t="s">
        <v>3206</v>
      </c>
      <c r="D1006" s="403"/>
      <c r="E1006" s="403"/>
      <c r="F1006" s="403"/>
      <c r="G1006" s="403"/>
      <c r="H1006" s="403"/>
      <c r="I1006" s="403"/>
      <c r="J1006" s="403"/>
      <c r="K1006" s="403"/>
      <c r="L1006" s="403"/>
      <c r="M1006" s="403"/>
      <c r="N1006" s="403"/>
      <c r="O1006" s="402"/>
      <c r="P1006" s="404" t="s">
        <v>2081</v>
      </c>
      <c r="Q1006" s="405"/>
      <c r="R1006" s="430">
        <v>602.76</v>
      </c>
      <c r="S1006" s="431"/>
      <c r="T1006" s="432"/>
      <c r="U1006" s="427">
        <v>79.97</v>
      </c>
      <c r="V1006" s="428"/>
      <c r="W1006" s="429"/>
      <c r="X1006" s="179">
        <v>682.73</v>
      </c>
      <c r="Y1006" s="175" t="str">
        <f t="shared" si="15"/>
        <v>080519</v>
      </c>
    </row>
    <row r="1007" spans="1:25" ht="9.6" customHeight="1" x14ac:dyDescent="0.2">
      <c r="A1007" s="401" t="s">
        <v>3207</v>
      </c>
      <c r="B1007" s="402"/>
      <c r="C1007" s="401" t="s">
        <v>1062</v>
      </c>
      <c r="D1007" s="403"/>
      <c r="E1007" s="403"/>
      <c r="F1007" s="403"/>
      <c r="G1007" s="403"/>
      <c r="H1007" s="403"/>
      <c r="I1007" s="403"/>
      <c r="J1007" s="403"/>
      <c r="K1007" s="403"/>
      <c r="L1007" s="403"/>
      <c r="M1007" s="403"/>
      <c r="N1007" s="403"/>
      <c r="O1007" s="402"/>
      <c r="P1007" s="404" t="s">
        <v>3208</v>
      </c>
      <c r="Q1007" s="405"/>
      <c r="R1007" s="427">
        <v>13.82</v>
      </c>
      <c r="S1007" s="428"/>
      <c r="T1007" s="429"/>
      <c r="U1007" s="406">
        <v>9.82</v>
      </c>
      <c r="V1007" s="407"/>
      <c r="W1007" s="408"/>
      <c r="X1007" s="178">
        <v>23.64</v>
      </c>
      <c r="Y1007" s="175" t="str">
        <f t="shared" si="15"/>
        <v>080520</v>
      </c>
    </row>
    <row r="1008" spans="1:25" ht="19.350000000000001" customHeight="1" x14ac:dyDescent="0.2">
      <c r="A1008" s="401" t="s">
        <v>3209</v>
      </c>
      <c r="B1008" s="402"/>
      <c r="C1008" s="401" t="s">
        <v>3210</v>
      </c>
      <c r="D1008" s="403"/>
      <c r="E1008" s="403"/>
      <c r="F1008" s="403"/>
      <c r="G1008" s="403"/>
      <c r="H1008" s="403"/>
      <c r="I1008" s="403"/>
      <c r="J1008" s="403"/>
      <c r="K1008" s="403"/>
      <c r="L1008" s="403"/>
      <c r="M1008" s="403"/>
      <c r="N1008" s="403"/>
      <c r="O1008" s="402"/>
      <c r="P1008" s="404" t="s">
        <v>2001</v>
      </c>
      <c r="Q1008" s="405"/>
      <c r="R1008" s="430">
        <v>168.26</v>
      </c>
      <c r="S1008" s="431"/>
      <c r="T1008" s="432"/>
      <c r="U1008" s="406">
        <v>7.36</v>
      </c>
      <c r="V1008" s="407"/>
      <c r="W1008" s="408"/>
      <c r="X1008" s="179">
        <v>175.62</v>
      </c>
      <c r="Y1008" s="175" t="str">
        <f t="shared" si="15"/>
        <v>080526</v>
      </c>
    </row>
    <row r="1009" spans="1:25" ht="9.6" customHeight="1" x14ac:dyDescent="0.2">
      <c r="A1009" s="401" t="s">
        <v>3211</v>
      </c>
      <c r="B1009" s="402"/>
      <c r="C1009" s="401" t="s">
        <v>1063</v>
      </c>
      <c r="D1009" s="403"/>
      <c r="E1009" s="403"/>
      <c r="F1009" s="403"/>
      <c r="G1009" s="403"/>
      <c r="H1009" s="403"/>
      <c r="I1009" s="403"/>
      <c r="J1009" s="403"/>
      <c r="K1009" s="403"/>
      <c r="L1009" s="403"/>
      <c r="M1009" s="403"/>
      <c r="N1009" s="403"/>
      <c r="O1009" s="402"/>
      <c r="P1009" s="404" t="s">
        <v>2001</v>
      </c>
      <c r="Q1009" s="405"/>
      <c r="R1009" s="427">
        <v>31.15</v>
      </c>
      <c r="S1009" s="428"/>
      <c r="T1009" s="429"/>
      <c r="U1009" s="427">
        <v>23.5</v>
      </c>
      <c r="V1009" s="428"/>
      <c r="W1009" s="429"/>
      <c r="X1009" s="178">
        <v>54.65</v>
      </c>
      <c r="Y1009" s="175" t="str">
        <f t="shared" si="15"/>
        <v>080530</v>
      </c>
    </row>
    <row r="1010" spans="1:25" ht="9.6" customHeight="1" x14ac:dyDescent="0.2">
      <c r="A1010" s="401" t="s">
        <v>3212</v>
      </c>
      <c r="B1010" s="402"/>
      <c r="C1010" s="401" t="s">
        <v>1064</v>
      </c>
      <c r="D1010" s="403"/>
      <c r="E1010" s="403"/>
      <c r="F1010" s="403"/>
      <c r="G1010" s="403"/>
      <c r="H1010" s="403"/>
      <c r="I1010" s="403"/>
      <c r="J1010" s="403"/>
      <c r="K1010" s="403"/>
      <c r="L1010" s="403"/>
      <c r="M1010" s="403"/>
      <c r="N1010" s="403"/>
      <c r="O1010" s="402"/>
      <c r="P1010" s="404" t="s">
        <v>2001</v>
      </c>
      <c r="Q1010" s="405"/>
      <c r="R1010" s="427">
        <v>44.17</v>
      </c>
      <c r="S1010" s="428"/>
      <c r="T1010" s="429"/>
      <c r="U1010" s="427">
        <v>17.190000000000001</v>
      </c>
      <c r="V1010" s="428"/>
      <c r="W1010" s="429"/>
      <c r="X1010" s="178">
        <v>61.36</v>
      </c>
      <c r="Y1010" s="175" t="str">
        <f t="shared" si="15"/>
        <v>080532</v>
      </c>
    </row>
    <row r="1011" spans="1:25" ht="9.6" customHeight="1" x14ac:dyDescent="0.2">
      <c r="A1011" s="401" t="s">
        <v>3213</v>
      </c>
      <c r="B1011" s="402"/>
      <c r="C1011" s="401" t="s">
        <v>1065</v>
      </c>
      <c r="D1011" s="403"/>
      <c r="E1011" s="403"/>
      <c r="F1011" s="403"/>
      <c r="G1011" s="403"/>
      <c r="H1011" s="403"/>
      <c r="I1011" s="403"/>
      <c r="J1011" s="403"/>
      <c r="K1011" s="403"/>
      <c r="L1011" s="403"/>
      <c r="M1011" s="403"/>
      <c r="N1011" s="403"/>
      <c r="O1011" s="402"/>
      <c r="P1011" s="404" t="s">
        <v>2081</v>
      </c>
      <c r="Q1011" s="405"/>
      <c r="R1011" s="427">
        <v>47.85</v>
      </c>
      <c r="S1011" s="428"/>
      <c r="T1011" s="429"/>
      <c r="U1011" s="427">
        <v>14.11</v>
      </c>
      <c r="V1011" s="428"/>
      <c r="W1011" s="429"/>
      <c r="X1011" s="178">
        <v>61.96</v>
      </c>
      <c r="Y1011" s="175" t="str">
        <f t="shared" si="15"/>
        <v>080533</v>
      </c>
    </row>
    <row r="1012" spans="1:25" ht="9.6" customHeight="1" x14ac:dyDescent="0.2">
      <c r="A1012" s="401" t="s">
        <v>3214</v>
      </c>
      <c r="B1012" s="402"/>
      <c r="C1012" s="401" t="s">
        <v>3215</v>
      </c>
      <c r="D1012" s="403"/>
      <c r="E1012" s="403"/>
      <c r="F1012" s="403"/>
      <c r="G1012" s="403"/>
      <c r="H1012" s="403"/>
      <c r="I1012" s="403"/>
      <c r="J1012" s="403"/>
      <c r="K1012" s="403"/>
      <c r="L1012" s="403"/>
      <c r="M1012" s="403"/>
      <c r="N1012" s="403"/>
      <c r="O1012" s="402"/>
      <c r="P1012" s="404"/>
      <c r="Q1012" s="405"/>
      <c r="R1012" s="406">
        <v>0</v>
      </c>
      <c r="S1012" s="407"/>
      <c r="T1012" s="408"/>
      <c r="U1012" s="406">
        <v>0</v>
      </c>
      <c r="V1012" s="407"/>
      <c r="W1012" s="408"/>
      <c r="X1012" s="177">
        <v>0</v>
      </c>
      <c r="Y1012" s="175" t="str">
        <f t="shared" si="15"/>
        <v>080540</v>
      </c>
    </row>
    <row r="1013" spans="1:25" ht="19.350000000000001" customHeight="1" x14ac:dyDescent="0.2">
      <c r="A1013" s="401" t="s">
        <v>3216</v>
      </c>
      <c r="B1013" s="402"/>
      <c r="C1013" s="401" t="s">
        <v>3217</v>
      </c>
      <c r="D1013" s="403"/>
      <c r="E1013" s="403"/>
      <c r="F1013" s="403"/>
      <c r="G1013" s="403"/>
      <c r="H1013" s="403"/>
      <c r="I1013" s="403"/>
      <c r="J1013" s="403"/>
      <c r="K1013" s="403"/>
      <c r="L1013" s="403"/>
      <c r="M1013" s="403"/>
      <c r="N1013" s="403"/>
      <c r="O1013" s="402"/>
      <c r="P1013" s="404" t="s">
        <v>2001</v>
      </c>
      <c r="Q1013" s="405"/>
      <c r="R1013" s="430">
        <v>232.43</v>
      </c>
      <c r="S1013" s="431"/>
      <c r="T1013" s="432"/>
      <c r="U1013" s="427">
        <v>85.48</v>
      </c>
      <c r="V1013" s="428"/>
      <c r="W1013" s="429"/>
      <c r="X1013" s="179">
        <v>317.91000000000003</v>
      </c>
      <c r="Y1013" s="175" t="str">
        <f t="shared" si="15"/>
        <v>080541</v>
      </c>
    </row>
    <row r="1014" spans="1:25" ht="19.350000000000001" customHeight="1" x14ac:dyDescent="0.2">
      <c r="A1014" s="401" t="s">
        <v>3218</v>
      </c>
      <c r="B1014" s="402"/>
      <c r="C1014" s="401" t="s">
        <v>3219</v>
      </c>
      <c r="D1014" s="403"/>
      <c r="E1014" s="403"/>
      <c r="F1014" s="403"/>
      <c r="G1014" s="403"/>
      <c r="H1014" s="403"/>
      <c r="I1014" s="403"/>
      <c r="J1014" s="403"/>
      <c r="K1014" s="403"/>
      <c r="L1014" s="403"/>
      <c r="M1014" s="403"/>
      <c r="N1014" s="403"/>
      <c r="O1014" s="402"/>
      <c r="P1014" s="404" t="s">
        <v>2001</v>
      </c>
      <c r="Q1014" s="405"/>
      <c r="R1014" s="430">
        <v>110.67</v>
      </c>
      <c r="S1014" s="431"/>
      <c r="T1014" s="432"/>
      <c r="U1014" s="427">
        <v>80.569999999999993</v>
      </c>
      <c r="V1014" s="428"/>
      <c r="W1014" s="429"/>
      <c r="X1014" s="179">
        <v>191.24</v>
      </c>
      <c r="Y1014" s="175" t="str">
        <f t="shared" si="15"/>
        <v>080542</v>
      </c>
    </row>
    <row r="1015" spans="1:25" ht="9.6" customHeight="1" x14ac:dyDescent="0.2">
      <c r="A1015" s="401" t="s">
        <v>3220</v>
      </c>
      <c r="B1015" s="402"/>
      <c r="C1015" s="401" t="s">
        <v>3221</v>
      </c>
      <c r="D1015" s="403"/>
      <c r="E1015" s="403"/>
      <c r="F1015" s="403"/>
      <c r="G1015" s="403"/>
      <c r="H1015" s="403"/>
      <c r="I1015" s="403"/>
      <c r="J1015" s="403"/>
      <c r="K1015" s="403"/>
      <c r="L1015" s="403"/>
      <c r="M1015" s="403"/>
      <c r="N1015" s="403"/>
      <c r="O1015" s="402"/>
      <c r="P1015" s="404" t="s">
        <v>2081</v>
      </c>
      <c r="Q1015" s="405"/>
      <c r="R1015" s="430">
        <v>179.53</v>
      </c>
      <c r="S1015" s="431"/>
      <c r="T1015" s="432"/>
      <c r="U1015" s="427">
        <v>80.569999999999993</v>
      </c>
      <c r="V1015" s="428"/>
      <c r="W1015" s="429"/>
      <c r="X1015" s="179">
        <v>260.10000000000002</v>
      </c>
      <c r="Y1015" s="175" t="str">
        <f t="shared" si="15"/>
        <v>080543</v>
      </c>
    </row>
    <row r="1016" spans="1:25" ht="9.6" customHeight="1" x14ac:dyDescent="0.2">
      <c r="A1016" s="401" t="s">
        <v>3222</v>
      </c>
      <c r="B1016" s="402"/>
      <c r="C1016" s="401" t="s">
        <v>1066</v>
      </c>
      <c r="D1016" s="403"/>
      <c r="E1016" s="403"/>
      <c r="F1016" s="403"/>
      <c r="G1016" s="403"/>
      <c r="H1016" s="403"/>
      <c r="I1016" s="403"/>
      <c r="J1016" s="403"/>
      <c r="K1016" s="403"/>
      <c r="L1016" s="403"/>
      <c r="M1016" s="403"/>
      <c r="N1016" s="403"/>
      <c r="O1016" s="402"/>
      <c r="P1016" s="404" t="s">
        <v>2081</v>
      </c>
      <c r="Q1016" s="405"/>
      <c r="R1016" s="430">
        <v>398.63</v>
      </c>
      <c r="S1016" s="431"/>
      <c r="T1016" s="432"/>
      <c r="U1016" s="427">
        <v>85.48</v>
      </c>
      <c r="V1016" s="428"/>
      <c r="W1016" s="429"/>
      <c r="X1016" s="179">
        <v>484.11</v>
      </c>
      <c r="Y1016" s="175" t="str">
        <f t="shared" si="15"/>
        <v>080544</v>
      </c>
    </row>
    <row r="1017" spans="1:25" ht="9.6" customHeight="1" x14ac:dyDescent="0.2">
      <c r="A1017" s="401" t="s">
        <v>3223</v>
      </c>
      <c r="B1017" s="402"/>
      <c r="C1017" s="401" t="s">
        <v>1067</v>
      </c>
      <c r="D1017" s="403"/>
      <c r="E1017" s="403"/>
      <c r="F1017" s="403"/>
      <c r="G1017" s="403"/>
      <c r="H1017" s="403"/>
      <c r="I1017" s="403"/>
      <c r="J1017" s="403"/>
      <c r="K1017" s="403"/>
      <c r="L1017" s="403"/>
      <c r="M1017" s="403"/>
      <c r="N1017" s="403"/>
      <c r="O1017" s="402"/>
      <c r="P1017" s="404" t="s">
        <v>2434</v>
      </c>
      <c r="Q1017" s="405"/>
      <c r="R1017" s="427">
        <v>13.63</v>
      </c>
      <c r="S1017" s="428"/>
      <c r="T1017" s="429"/>
      <c r="U1017" s="406">
        <v>7.36</v>
      </c>
      <c r="V1017" s="407"/>
      <c r="W1017" s="408"/>
      <c r="X1017" s="178">
        <v>20.99</v>
      </c>
      <c r="Y1017" s="175" t="str">
        <f t="shared" si="15"/>
        <v>080550</v>
      </c>
    </row>
    <row r="1018" spans="1:25" ht="9.6" customHeight="1" x14ac:dyDescent="0.2">
      <c r="A1018" s="401" t="s">
        <v>3224</v>
      </c>
      <c r="B1018" s="402"/>
      <c r="C1018" s="401" t="s">
        <v>1068</v>
      </c>
      <c r="D1018" s="403"/>
      <c r="E1018" s="403"/>
      <c r="F1018" s="403"/>
      <c r="G1018" s="403"/>
      <c r="H1018" s="403"/>
      <c r="I1018" s="403"/>
      <c r="J1018" s="403"/>
      <c r="K1018" s="403"/>
      <c r="L1018" s="403"/>
      <c r="M1018" s="403"/>
      <c r="N1018" s="403"/>
      <c r="O1018" s="402"/>
      <c r="P1018" s="404" t="s">
        <v>2001</v>
      </c>
      <c r="Q1018" s="405"/>
      <c r="R1018" s="427">
        <v>49.95</v>
      </c>
      <c r="S1018" s="428"/>
      <c r="T1018" s="429"/>
      <c r="U1018" s="427">
        <v>12.28</v>
      </c>
      <c r="V1018" s="428"/>
      <c r="W1018" s="429"/>
      <c r="X1018" s="178">
        <v>62.23</v>
      </c>
      <c r="Y1018" s="175" t="str">
        <f t="shared" si="15"/>
        <v>080555</v>
      </c>
    </row>
    <row r="1019" spans="1:25" ht="9.6" customHeight="1" x14ac:dyDescent="0.2">
      <c r="A1019" s="401" t="s">
        <v>3225</v>
      </c>
      <c r="B1019" s="402"/>
      <c r="C1019" s="401" t="s">
        <v>1069</v>
      </c>
      <c r="D1019" s="403"/>
      <c r="E1019" s="403"/>
      <c r="F1019" s="403"/>
      <c r="G1019" s="403"/>
      <c r="H1019" s="403"/>
      <c r="I1019" s="403"/>
      <c r="J1019" s="403"/>
      <c r="K1019" s="403"/>
      <c r="L1019" s="403"/>
      <c r="M1019" s="403"/>
      <c r="N1019" s="403"/>
      <c r="O1019" s="402"/>
      <c r="P1019" s="404" t="s">
        <v>2001</v>
      </c>
      <c r="Q1019" s="405"/>
      <c r="R1019" s="406">
        <v>4.4400000000000004</v>
      </c>
      <c r="S1019" s="407"/>
      <c r="T1019" s="408"/>
      <c r="U1019" s="427">
        <v>12.28</v>
      </c>
      <c r="V1019" s="428"/>
      <c r="W1019" s="429"/>
      <c r="X1019" s="178">
        <v>16.72</v>
      </c>
      <c r="Y1019" s="175" t="str">
        <f t="shared" si="15"/>
        <v>080556</v>
      </c>
    </row>
    <row r="1020" spans="1:25" ht="9.6" customHeight="1" x14ac:dyDescent="0.2">
      <c r="A1020" s="401" t="s">
        <v>3226</v>
      </c>
      <c r="B1020" s="402"/>
      <c r="C1020" s="401" t="s">
        <v>1070</v>
      </c>
      <c r="D1020" s="403"/>
      <c r="E1020" s="403"/>
      <c r="F1020" s="403"/>
      <c r="G1020" s="403"/>
      <c r="H1020" s="403"/>
      <c r="I1020" s="403"/>
      <c r="J1020" s="403"/>
      <c r="K1020" s="403"/>
      <c r="L1020" s="403"/>
      <c r="M1020" s="403"/>
      <c r="N1020" s="403"/>
      <c r="O1020" s="402"/>
      <c r="P1020" s="404" t="s">
        <v>2001</v>
      </c>
      <c r="Q1020" s="405"/>
      <c r="R1020" s="430">
        <v>165.24</v>
      </c>
      <c r="S1020" s="431"/>
      <c r="T1020" s="432"/>
      <c r="U1020" s="427">
        <v>17.68</v>
      </c>
      <c r="V1020" s="428"/>
      <c r="W1020" s="429"/>
      <c r="X1020" s="179">
        <v>182.92</v>
      </c>
      <c r="Y1020" s="175" t="str">
        <f t="shared" si="15"/>
        <v>080560</v>
      </c>
    </row>
    <row r="1021" spans="1:25" ht="9.6" customHeight="1" x14ac:dyDescent="0.2">
      <c r="A1021" s="401" t="s">
        <v>3227</v>
      </c>
      <c r="B1021" s="402"/>
      <c r="C1021" s="401" t="s">
        <v>1071</v>
      </c>
      <c r="D1021" s="403"/>
      <c r="E1021" s="403"/>
      <c r="F1021" s="403"/>
      <c r="G1021" s="403"/>
      <c r="H1021" s="403"/>
      <c r="I1021" s="403"/>
      <c r="J1021" s="403"/>
      <c r="K1021" s="403"/>
      <c r="L1021" s="403"/>
      <c r="M1021" s="403"/>
      <c r="N1021" s="403"/>
      <c r="O1021" s="402"/>
      <c r="P1021" s="404" t="s">
        <v>2001</v>
      </c>
      <c r="Q1021" s="405"/>
      <c r="R1021" s="427">
        <v>12.14</v>
      </c>
      <c r="S1021" s="428"/>
      <c r="T1021" s="429"/>
      <c r="U1021" s="427">
        <v>17.68</v>
      </c>
      <c r="V1021" s="428"/>
      <c r="W1021" s="429"/>
      <c r="X1021" s="178">
        <v>29.82</v>
      </c>
      <c r="Y1021" s="175" t="str">
        <f t="shared" si="15"/>
        <v>080561</v>
      </c>
    </row>
    <row r="1022" spans="1:25" ht="9.6" customHeight="1" x14ac:dyDescent="0.2">
      <c r="A1022" s="401" t="s">
        <v>3228</v>
      </c>
      <c r="B1022" s="402"/>
      <c r="C1022" s="401" t="s">
        <v>1072</v>
      </c>
      <c r="D1022" s="403"/>
      <c r="E1022" s="403"/>
      <c r="F1022" s="403"/>
      <c r="G1022" s="403"/>
      <c r="H1022" s="403"/>
      <c r="I1022" s="403"/>
      <c r="J1022" s="403"/>
      <c r="K1022" s="403"/>
      <c r="L1022" s="403"/>
      <c r="M1022" s="403"/>
      <c r="N1022" s="403"/>
      <c r="O1022" s="402"/>
      <c r="P1022" s="404" t="s">
        <v>2001</v>
      </c>
      <c r="Q1022" s="405"/>
      <c r="R1022" s="406">
        <v>8.2100000000000009</v>
      </c>
      <c r="S1022" s="407"/>
      <c r="T1022" s="408"/>
      <c r="U1022" s="427">
        <v>17.68</v>
      </c>
      <c r="V1022" s="428"/>
      <c r="W1022" s="429"/>
      <c r="X1022" s="178">
        <v>25.89</v>
      </c>
      <c r="Y1022" s="175" t="str">
        <f t="shared" si="15"/>
        <v>080562</v>
      </c>
    </row>
    <row r="1023" spans="1:25" ht="9.6" customHeight="1" x14ac:dyDescent="0.2">
      <c r="A1023" s="401" t="s">
        <v>3229</v>
      </c>
      <c r="B1023" s="402"/>
      <c r="C1023" s="401" t="s">
        <v>1073</v>
      </c>
      <c r="D1023" s="403"/>
      <c r="E1023" s="403"/>
      <c r="F1023" s="403"/>
      <c r="G1023" s="403"/>
      <c r="H1023" s="403"/>
      <c r="I1023" s="403"/>
      <c r="J1023" s="403"/>
      <c r="K1023" s="403"/>
      <c r="L1023" s="403"/>
      <c r="M1023" s="403"/>
      <c r="N1023" s="403"/>
      <c r="O1023" s="402"/>
      <c r="P1023" s="404" t="s">
        <v>2001</v>
      </c>
      <c r="Q1023" s="405"/>
      <c r="R1023" s="427">
        <v>44.14</v>
      </c>
      <c r="S1023" s="428"/>
      <c r="T1023" s="429"/>
      <c r="U1023" s="427">
        <v>17.68</v>
      </c>
      <c r="V1023" s="428"/>
      <c r="W1023" s="429"/>
      <c r="X1023" s="178">
        <v>61.82</v>
      </c>
      <c r="Y1023" s="175" t="str">
        <f t="shared" si="15"/>
        <v>080563</v>
      </c>
    </row>
    <row r="1024" spans="1:25" ht="9.6" customHeight="1" x14ac:dyDescent="0.2">
      <c r="A1024" s="401" t="s">
        <v>3230</v>
      </c>
      <c r="B1024" s="402"/>
      <c r="C1024" s="401" t="s">
        <v>1074</v>
      </c>
      <c r="D1024" s="403"/>
      <c r="E1024" s="403"/>
      <c r="F1024" s="403"/>
      <c r="G1024" s="403"/>
      <c r="H1024" s="403"/>
      <c r="I1024" s="403"/>
      <c r="J1024" s="403"/>
      <c r="K1024" s="403"/>
      <c r="L1024" s="403"/>
      <c r="M1024" s="403"/>
      <c r="N1024" s="403"/>
      <c r="O1024" s="402"/>
      <c r="P1024" s="404" t="s">
        <v>2081</v>
      </c>
      <c r="Q1024" s="405"/>
      <c r="R1024" s="427">
        <v>28.63</v>
      </c>
      <c r="S1024" s="428"/>
      <c r="T1024" s="429"/>
      <c r="U1024" s="427">
        <v>17.68</v>
      </c>
      <c r="V1024" s="428"/>
      <c r="W1024" s="429"/>
      <c r="X1024" s="178">
        <v>46.31</v>
      </c>
      <c r="Y1024" s="175" t="str">
        <f t="shared" si="15"/>
        <v>080564</v>
      </c>
    </row>
    <row r="1025" spans="1:25" ht="9.6" customHeight="1" x14ac:dyDescent="0.2">
      <c r="A1025" s="401" t="s">
        <v>3231</v>
      </c>
      <c r="B1025" s="402"/>
      <c r="C1025" s="401" t="s">
        <v>1075</v>
      </c>
      <c r="D1025" s="403"/>
      <c r="E1025" s="403"/>
      <c r="F1025" s="403"/>
      <c r="G1025" s="403"/>
      <c r="H1025" s="403"/>
      <c r="I1025" s="403"/>
      <c r="J1025" s="403"/>
      <c r="K1025" s="403"/>
      <c r="L1025" s="403"/>
      <c r="M1025" s="403"/>
      <c r="N1025" s="403"/>
      <c r="O1025" s="402"/>
      <c r="P1025" s="404" t="s">
        <v>2001</v>
      </c>
      <c r="Q1025" s="405"/>
      <c r="R1025" s="427">
        <v>82.8</v>
      </c>
      <c r="S1025" s="428"/>
      <c r="T1025" s="429"/>
      <c r="U1025" s="406">
        <v>9.82</v>
      </c>
      <c r="V1025" s="407"/>
      <c r="W1025" s="408"/>
      <c r="X1025" s="178">
        <v>92.62</v>
      </c>
      <c r="Y1025" s="175" t="str">
        <f t="shared" si="15"/>
        <v>080570</v>
      </c>
    </row>
    <row r="1026" spans="1:25" ht="19.350000000000001" customHeight="1" x14ac:dyDescent="0.2">
      <c r="A1026" s="401" t="s">
        <v>3232</v>
      </c>
      <c r="B1026" s="402"/>
      <c r="C1026" s="401" t="s">
        <v>3233</v>
      </c>
      <c r="D1026" s="403"/>
      <c r="E1026" s="403"/>
      <c r="F1026" s="403"/>
      <c r="G1026" s="403"/>
      <c r="H1026" s="403"/>
      <c r="I1026" s="403"/>
      <c r="J1026" s="403"/>
      <c r="K1026" s="403"/>
      <c r="L1026" s="403"/>
      <c r="M1026" s="403"/>
      <c r="N1026" s="403"/>
      <c r="O1026" s="402"/>
      <c r="P1026" s="404" t="s">
        <v>2081</v>
      </c>
      <c r="Q1026" s="405"/>
      <c r="R1026" s="430">
        <v>195.42</v>
      </c>
      <c r="S1026" s="431"/>
      <c r="T1026" s="432"/>
      <c r="U1026" s="406">
        <v>9.82</v>
      </c>
      <c r="V1026" s="407"/>
      <c r="W1026" s="408"/>
      <c r="X1026" s="179">
        <v>205.24</v>
      </c>
      <c r="Y1026" s="175" t="str">
        <f t="shared" si="15"/>
        <v>080572</v>
      </c>
    </row>
    <row r="1027" spans="1:25" ht="19.350000000000001" customHeight="1" x14ac:dyDescent="0.2">
      <c r="A1027" s="401" t="s">
        <v>3234</v>
      </c>
      <c r="B1027" s="402"/>
      <c r="C1027" s="401" t="s">
        <v>3235</v>
      </c>
      <c r="D1027" s="403"/>
      <c r="E1027" s="403"/>
      <c r="F1027" s="403"/>
      <c r="G1027" s="403"/>
      <c r="H1027" s="403"/>
      <c r="I1027" s="403"/>
      <c r="J1027" s="403"/>
      <c r="K1027" s="403"/>
      <c r="L1027" s="403"/>
      <c r="M1027" s="403"/>
      <c r="N1027" s="403"/>
      <c r="O1027" s="402"/>
      <c r="P1027" s="404" t="s">
        <v>2081</v>
      </c>
      <c r="Q1027" s="405"/>
      <c r="R1027" s="430">
        <v>695.04</v>
      </c>
      <c r="S1027" s="431"/>
      <c r="T1027" s="432"/>
      <c r="U1027" s="406">
        <v>9.82</v>
      </c>
      <c r="V1027" s="407"/>
      <c r="W1027" s="408"/>
      <c r="X1027" s="179">
        <v>704.86</v>
      </c>
      <c r="Y1027" s="175" t="str">
        <f t="shared" si="15"/>
        <v>080573</v>
      </c>
    </row>
    <row r="1028" spans="1:25" ht="9.6" customHeight="1" x14ac:dyDescent="0.2">
      <c r="A1028" s="401" t="s">
        <v>3236</v>
      </c>
      <c r="B1028" s="402"/>
      <c r="C1028" s="401" t="s">
        <v>1076</v>
      </c>
      <c r="D1028" s="403"/>
      <c r="E1028" s="403"/>
      <c r="F1028" s="403"/>
      <c r="G1028" s="403"/>
      <c r="H1028" s="403"/>
      <c r="I1028" s="403"/>
      <c r="J1028" s="403"/>
      <c r="K1028" s="403"/>
      <c r="L1028" s="403"/>
      <c r="M1028" s="403"/>
      <c r="N1028" s="403"/>
      <c r="O1028" s="402"/>
      <c r="P1028" s="404" t="s">
        <v>2001</v>
      </c>
      <c r="Q1028" s="405"/>
      <c r="R1028" s="427">
        <v>55.02</v>
      </c>
      <c r="S1028" s="428"/>
      <c r="T1028" s="429"/>
      <c r="U1028" s="406">
        <v>7.36</v>
      </c>
      <c r="V1028" s="407"/>
      <c r="W1028" s="408"/>
      <c r="X1028" s="178">
        <v>62.38</v>
      </c>
      <c r="Y1028" s="175" t="str">
        <f t="shared" si="15"/>
        <v>080580</v>
      </c>
    </row>
    <row r="1029" spans="1:25" ht="9.6" customHeight="1" x14ac:dyDescent="0.2">
      <c r="A1029" s="401" t="s">
        <v>3237</v>
      </c>
      <c r="B1029" s="402"/>
      <c r="C1029" s="401" t="s">
        <v>1077</v>
      </c>
      <c r="D1029" s="403"/>
      <c r="E1029" s="403"/>
      <c r="F1029" s="403"/>
      <c r="G1029" s="403"/>
      <c r="H1029" s="403"/>
      <c r="I1029" s="403"/>
      <c r="J1029" s="403"/>
      <c r="K1029" s="403"/>
      <c r="L1029" s="403"/>
      <c r="M1029" s="403"/>
      <c r="N1029" s="403"/>
      <c r="O1029" s="402"/>
      <c r="P1029" s="404" t="s">
        <v>2081</v>
      </c>
      <c r="Q1029" s="405"/>
      <c r="R1029" s="427">
        <v>76.239999999999995</v>
      </c>
      <c r="S1029" s="428"/>
      <c r="T1029" s="429"/>
      <c r="U1029" s="427">
        <v>19.16</v>
      </c>
      <c r="V1029" s="428"/>
      <c r="W1029" s="429"/>
      <c r="X1029" s="178">
        <v>95.4</v>
      </c>
      <c r="Y1029" s="175" t="str">
        <f t="shared" si="15"/>
        <v>080587</v>
      </c>
    </row>
    <row r="1030" spans="1:25" ht="9.6" customHeight="1" x14ac:dyDescent="0.2">
      <c r="A1030" s="401" t="s">
        <v>3238</v>
      </c>
      <c r="B1030" s="402"/>
      <c r="C1030" s="401" t="s">
        <v>1078</v>
      </c>
      <c r="D1030" s="403"/>
      <c r="E1030" s="403"/>
      <c r="F1030" s="403"/>
      <c r="G1030" s="403"/>
      <c r="H1030" s="403"/>
      <c r="I1030" s="403"/>
      <c r="J1030" s="403"/>
      <c r="K1030" s="403"/>
      <c r="L1030" s="403"/>
      <c r="M1030" s="403"/>
      <c r="N1030" s="403"/>
      <c r="O1030" s="402"/>
      <c r="P1030" s="404" t="s">
        <v>2001</v>
      </c>
      <c r="Q1030" s="405"/>
      <c r="R1030" s="430">
        <v>110.94</v>
      </c>
      <c r="S1030" s="431"/>
      <c r="T1030" s="432"/>
      <c r="U1030" s="427">
        <v>19.16</v>
      </c>
      <c r="V1030" s="428"/>
      <c r="W1030" s="429"/>
      <c r="X1030" s="179">
        <v>130.1</v>
      </c>
      <c r="Y1030" s="175" t="str">
        <f t="shared" si="15"/>
        <v>080590</v>
      </c>
    </row>
    <row r="1031" spans="1:25" ht="9.6" customHeight="1" x14ac:dyDescent="0.2">
      <c r="A1031" s="401" t="s">
        <v>3239</v>
      </c>
      <c r="B1031" s="402"/>
      <c r="C1031" s="401" t="s">
        <v>3240</v>
      </c>
      <c r="D1031" s="403"/>
      <c r="E1031" s="403"/>
      <c r="F1031" s="403"/>
      <c r="G1031" s="403"/>
      <c r="H1031" s="403"/>
      <c r="I1031" s="403"/>
      <c r="J1031" s="403"/>
      <c r="K1031" s="403"/>
      <c r="L1031" s="403"/>
      <c r="M1031" s="403"/>
      <c r="N1031" s="403"/>
      <c r="O1031" s="402"/>
      <c r="P1031" s="404"/>
      <c r="Q1031" s="405"/>
      <c r="R1031" s="406">
        <v>0</v>
      </c>
      <c r="S1031" s="407"/>
      <c r="T1031" s="408"/>
      <c r="U1031" s="406">
        <v>0</v>
      </c>
      <c r="V1031" s="407"/>
      <c r="W1031" s="408"/>
      <c r="X1031" s="177">
        <v>0</v>
      </c>
      <c r="Y1031" s="175" t="str">
        <f t="shared" si="15"/>
        <v>080600</v>
      </c>
    </row>
    <row r="1032" spans="1:25" ht="9.6" customHeight="1" x14ac:dyDescent="0.2">
      <c r="A1032" s="401" t="s">
        <v>3241</v>
      </c>
      <c r="B1032" s="402"/>
      <c r="C1032" s="401" t="s">
        <v>292</v>
      </c>
      <c r="D1032" s="403"/>
      <c r="E1032" s="403"/>
      <c r="F1032" s="403"/>
      <c r="G1032" s="403"/>
      <c r="H1032" s="403"/>
      <c r="I1032" s="403"/>
      <c r="J1032" s="403"/>
      <c r="K1032" s="403"/>
      <c r="L1032" s="403"/>
      <c r="M1032" s="403"/>
      <c r="N1032" s="403"/>
      <c r="O1032" s="402"/>
      <c r="P1032" s="404" t="s">
        <v>2001</v>
      </c>
      <c r="Q1032" s="405"/>
      <c r="R1032" s="430">
        <v>420.41</v>
      </c>
      <c r="S1032" s="431"/>
      <c r="T1032" s="432"/>
      <c r="U1032" s="427">
        <v>85.97</v>
      </c>
      <c r="V1032" s="428"/>
      <c r="W1032" s="429"/>
      <c r="X1032" s="179">
        <v>506.38</v>
      </c>
      <c r="Y1032" s="175" t="str">
        <f t="shared" si="15"/>
        <v>080601</v>
      </c>
    </row>
    <row r="1033" spans="1:25" ht="9.6" customHeight="1" x14ac:dyDescent="0.2">
      <c r="A1033" s="401" t="s">
        <v>3242</v>
      </c>
      <c r="B1033" s="402"/>
      <c r="C1033" s="401" t="s">
        <v>1079</v>
      </c>
      <c r="D1033" s="403"/>
      <c r="E1033" s="403"/>
      <c r="F1033" s="403"/>
      <c r="G1033" s="403"/>
      <c r="H1033" s="403"/>
      <c r="I1033" s="403"/>
      <c r="J1033" s="403"/>
      <c r="K1033" s="403"/>
      <c r="L1033" s="403"/>
      <c r="M1033" s="403"/>
      <c r="N1033" s="403"/>
      <c r="O1033" s="402"/>
      <c r="P1033" s="404" t="s">
        <v>2001</v>
      </c>
      <c r="Q1033" s="405"/>
      <c r="R1033" s="430">
        <v>148.86000000000001</v>
      </c>
      <c r="S1033" s="431"/>
      <c r="T1033" s="432"/>
      <c r="U1033" s="427">
        <v>44.21</v>
      </c>
      <c r="V1033" s="428"/>
      <c r="W1033" s="429"/>
      <c r="X1033" s="179">
        <v>193.07</v>
      </c>
      <c r="Y1033" s="175" t="str">
        <f t="shared" ref="Y1033:Y1096" si="16">TRIM($A1033)</f>
        <v>080610</v>
      </c>
    </row>
    <row r="1034" spans="1:25" ht="9.6" customHeight="1" x14ac:dyDescent="0.2">
      <c r="A1034" s="401" t="s">
        <v>3243</v>
      </c>
      <c r="B1034" s="402"/>
      <c r="C1034" s="401" t="s">
        <v>1080</v>
      </c>
      <c r="D1034" s="403"/>
      <c r="E1034" s="403"/>
      <c r="F1034" s="403"/>
      <c r="G1034" s="403"/>
      <c r="H1034" s="403"/>
      <c r="I1034" s="403"/>
      <c r="J1034" s="403"/>
      <c r="K1034" s="403"/>
      <c r="L1034" s="403"/>
      <c r="M1034" s="403"/>
      <c r="N1034" s="403"/>
      <c r="O1034" s="402"/>
      <c r="P1034" s="404" t="s">
        <v>2001</v>
      </c>
      <c r="Q1034" s="405"/>
      <c r="R1034" s="430">
        <v>193.4</v>
      </c>
      <c r="S1034" s="431"/>
      <c r="T1034" s="432"/>
      <c r="U1034" s="427">
        <v>17.68</v>
      </c>
      <c r="V1034" s="428"/>
      <c r="W1034" s="429"/>
      <c r="X1034" s="179">
        <v>211.08</v>
      </c>
      <c r="Y1034" s="175" t="str">
        <f t="shared" si="16"/>
        <v>080613</v>
      </c>
    </row>
    <row r="1035" spans="1:25" ht="9.6" customHeight="1" x14ac:dyDescent="0.2">
      <c r="A1035" s="401" t="s">
        <v>3244</v>
      </c>
      <c r="B1035" s="402"/>
      <c r="C1035" s="401" t="s">
        <v>1081</v>
      </c>
      <c r="D1035" s="403"/>
      <c r="E1035" s="403"/>
      <c r="F1035" s="403"/>
      <c r="G1035" s="403"/>
      <c r="H1035" s="403"/>
      <c r="I1035" s="403"/>
      <c r="J1035" s="403"/>
      <c r="K1035" s="403"/>
      <c r="L1035" s="403"/>
      <c r="M1035" s="403"/>
      <c r="N1035" s="403"/>
      <c r="O1035" s="402"/>
      <c r="P1035" s="404" t="s">
        <v>2001</v>
      </c>
      <c r="Q1035" s="405"/>
      <c r="R1035" s="427">
        <v>53.05</v>
      </c>
      <c r="S1035" s="428"/>
      <c r="T1035" s="429"/>
      <c r="U1035" s="406">
        <v>7.36</v>
      </c>
      <c r="V1035" s="407"/>
      <c r="W1035" s="408"/>
      <c r="X1035" s="178">
        <v>60.41</v>
      </c>
      <c r="Y1035" s="175" t="str">
        <f t="shared" si="16"/>
        <v>080620</v>
      </c>
    </row>
    <row r="1036" spans="1:25" ht="19.350000000000001" customHeight="1" x14ac:dyDescent="0.2">
      <c r="A1036" s="401" t="s">
        <v>3245</v>
      </c>
      <c r="B1036" s="402"/>
      <c r="C1036" s="401" t="s">
        <v>3246</v>
      </c>
      <c r="D1036" s="403"/>
      <c r="E1036" s="403"/>
      <c r="F1036" s="403"/>
      <c r="G1036" s="403"/>
      <c r="H1036" s="403"/>
      <c r="I1036" s="403"/>
      <c r="J1036" s="403"/>
      <c r="K1036" s="403"/>
      <c r="L1036" s="403"/>
      <c r="M1036" s="403"/>
      <c r="N1036" s="403"/>
      <c r="O1036" s="402"/>
      <c r="P1036" s="404" t="s">
        <v>2001</v>
      </c>
      <c r="Q1036" s="405"/>
      <c r="R1036" s="430">
        <v>214.78</v>
      </c>
      <c r="S1036" s="431"/>
      <c r="T1036" s="432"/>
      <c r="U1036" s="427">
        <v>29.96</v>
      </c>
      <c r="V1036" s="428"/>
      <c r="W1036" s="429"/>
      <c r="X1036" s="179">
        <v>244.74</v>
      </c>
      <c r="Y1036" s="175" t="str">
        <f t="shared" si="16"/>
        <v>080621</v>
      </c>
    </row>
    <row r="1037" spans="1:25" ht="9.6" customHeight="1" x14ac:dyDescent="0.2">
      <c r="A1037" s="401" t="s">
        <v>3247</v>
      </c>
      <c r="B1037" s="402"/>
      <c r="C1037" s="401" t="s">
        <v>3248</v>
      </c>
      <c r="D1037" s="403"/>
      <c r="E1037" s="403"/>
      <c r="F1037" s="403"/>
      <c r="G1037" s="403"/>
      <c r="H1037" s="403"/>
      <c r="I1037" s="403"/>
      <c r="J1037" s="403"/>
      <c r="K1037" s="403"/>
      <c r="L1037" s="403"/>
      <c r="M1037" s="403"/>
      <c r="N1037" s="403"/>
      <c r="O1037" s="402"/>
      <c r="P1037" s="404"/>
      <c r="Q1037" s="405"/>
      <c r="R1037" s="406">
        <v>0</v>
      </c>
      <c r="S1037" s="407"/>
      <c r="T1037" s="408"/>
      <c r="U1037" s="406">
        <v>0</v>
      </c>
      <c r="V1037" s="407"/>
      <c r="W1037" s="408"/>
      <c r="X1037" s="177">
        <v>0</v>
      </c>
      <c r="Y1037" s="175" t="str">
        <f t="shared" si="16"/>
        <v>080650</v>
      </c>
    </row>
    <row r="1038" spans="1:25" ht="9.6" customHeight="1" x14ac:dyDescent="0.2">
      <c r="A1038" s="401" t="s">
        <v>3249</v>
      </c>
      <c r="B1038" s="402"/>
      <c r="C1038" s="401" t="s">
        <v>1082</v>
      </c>
      <c r="D1038" s="403"/>
      <c r="E1038" s="403"/>
      <c r="F1038" s="403"/>
      <c r="G1038" s="403"/>
      <c r="H1038" s="403"/>
      <c r="I1038" s="403"/>
      <c r="J1038" s="403"/>
      <c r="K1038" s="403"/>
      <c r="L1038" s="403"/>
      <c r="M1038" s="403"/>
      <c r="N1038" s="403"/>
      <c r="O1038" s="402"/>
      <c r="P1038" s="404" t="s">
        <v>2001</v>
      </c>
      <c r="Q1038" s="405"/>
      <c r="R1038" s="430">
        <v>239.33</v>
      </c>
      <c r="S1038" s="431"/>
      <c r="T1038" s="432"/>
      <c r="U1038" s="430">
        <v>112.92</v>
      </c>
      <c r="V1038" s="431"/>
      <c r="W1038" s="432"/>
      <c r="X1038" s="179">
        <v>352.25</v>
      </c>
      <c r="Y1038" s="175" t="str">
        <f t="shared" si="16"/>
        <v>080651</v>
      </c>
    </row>
    <row r="1039" spans="1:25" ht="9.6" customHeight="1" x14ac:dyDescent="0.2">
      <c r="A1039" s="401" t="s">
        <v>3250</v>
      </c>
      <c r="B1039" s="402"/>
      <c r="C1039" s="401" t="s">
        <v>1083</v>
      </c>
      <c r="D1039" s="403"/>
      <c r="E1039" s="403"/>
      <c r="F1039" s="403"/>
      <c r="G1039" s="403"/>
      <c r="H1039" s="403"/>
      <c r="I1039" s="403"/>
      <c r="J1039" s="403"/>
      <c r="K1039" s="403"/>
      <c r="L1039" s="403"/>
      <c r="M1039" s="403"/>
      <c r="N1039" s="403"/>
      <c r="O1039" s="402"/>
      <c r="P1039" s="404" t="s">
        <v>2001</v>
      </c>
      <c r="Q1039" s="405"/>
      <c r="R1039" s="430">
        <v>407.25</v>
      </c>
      <c r="S1039" s="431"/>
      <c r="T1039" s="432"/>
      <c r="U1039" s="430">
        <v>188.2</v>
      </c>
      <c r="V1039" s="431"/>
      <c r="W1039" s="432"/>
      <c r="X1039" s="179">
        <v>595.45000000000005</v>
      </c>
      <c r="Y1039" s="175" t="str">
        <f t="shared" si="16"/>
        <v>080652</v>
      </c>
    </row>
    <row r="1040" spans="1:25" ht="9.6" customHeight="1" x14ac:dyDescent="0.2">
      <c r="A1040" s="401" t="s">
        <v>3251</v>
      </c>
      <c r="B1040" s="402"/>
      <c r="C1040" s="401" t="s">
        <v>1084</v>
      </c>
      <c r="D1040" s="403"/>
      <c r="E1040" s="403"/>
      <c r="F1040" s="403"/>
      <c r="G1040" s="403"/>
      <c r="H1040" s="403"/>
      <c r="I1040" s="403"/>
      <c r="J1040" s="403"/>
      <c r="K1040" s="403"/>
      <c r="L1040" s="403"/>
      <c r="M1040" s="403"/>
      <c r="N1040" s="403"/>
      <c r="O1040" s="402"/>
      <c r="P1040" s="404" t="s">
        <v>2081</v>
      </c>
      <c r="Q1040" s="405"/>
      <c r="R1040" s="430">
        <v>151.1</v>
      </c>
      <c r="S1040" s="431"/>
      <c r="T1040" s="432"/>
      <c r="U1040" s="406">
        <v>9.82</v>
      </c>
      <c r="V1040" s="407"/>
      <c r="W1040" s="408"/>
      <c r="X1040" s="179">
        <v>160.91999999999999</v>
      </c>
      <c r="Y1040" s="175" t="str">
        <f t="shared" si="16"/>
        <v>080656</v>
      </c>
    </row>
    <row r="1041" spans="1:25" ht="9.6" customHeight="1" x14ac:dyDescent="0.2">
      <c r="A1041" s="401" t="s">
        <v>3252</v>
      </c>
      <c r="B1041" s="402"/>
      <c r="C1041" s="401" t="s">
        <v>3253</v>
      </c>
      <c r="D1041" s="403"/>
      <c r="E1041" s="403"/>
      <c r="F1041" s="403"/>
      <c r="G1041" s="403"/>
      <c r="H1041" s="403"/>
      <c r="I1041" s="403"/>
      <c r="J1041" s="403"/>
      <c r="K1041" s="403"/>
      <c r="L1041" s="403"/>
      <c r="M1041" s="403"/>
      <c r="N1041" s="403"/>
      <c r="O1041" s="402"/>
      <c r="P1041" s="404" t="s">
        <v>2001</v>
      </c>
      <c r="Q1041" s="405"/>
      <c r="R1041" s="430">
        <v>192.4</v>
      </c>
      <c r="S1041" s="431"/>
      <c r="T1041" s="432"/>
      <c r="U1041" s="406">
        <v>9.82</v>
      </c>
      <c r="V1041" s="407"/>
      <c r="W1041" s="408"/>
      <c r="X1041" s="179">
        <v>202.22</v>
      </c>
      <c r="Y1041" s="175" t="str">
        <f t="shared" si="16"/>
        <v>080660</v>
      </c>
    </row>
    <row r="1042" spans="1:25" ht="9.6" customHeight="1" x14ac:dyDescent="0.2">
      <c r="A1042" s="401" t="s">
        <v>3254</v>
      </c>
      <c r="B1042" s="402"/>
      <c r="C1042" s="401" t="s">
        <v>1085</v>
      </c>
      <c r="D1042" s="403"/>
      <c r="E1042" s="403"/>
      <c r="F1042" s="403"/>
      <c r="G1042" s="403"/>
      <c r="H1042" s="403"/>
      <c r="I1042" s="403"/>
      <c r="J1042" s="403"/>
      <c r="K1042" s="403"/>
      <c r="L1042" s="403"/>
      <c r="M1042" s="403"/>
      <c r="N1042" s="403"/>
      <c r="O1042" s="402"/>
      <c r="P1042" s="404" t="s">
        <v>2001</v>
      </c>
      <c r="Q1042" s="405"/>
      <c r="R1042" s="430">
        <v>193.46</v>
      </c>
      <c r="S1042" s="431"/>
      <c r="T1042" s="432"/>
      <c r="U1042" s="427">
        <v>17.68</v>
      </c>
      <c r="V1042" s="428"/>
      <c r="W1042" s="429"/>
      <c r="X1042" s="179">
        <v>211.14</v>
      </c>
      <c r="Y1042" s="175" t="str">
        <f t="shared" si="16"/>
        <v>080670</v>
      </c>
    </row>
    <row r="1043" spans="1:25" ht="9.6" customHeight="1" x14ac:dyDescent="0.2">
      <c r="A1043" s="401" t="s">
        <v>3255</v>
      </c>
      <c r="B1043" s="402"/>
      <c r="C1043" s="401" t="s">
        <v>1086</v>
      </c>
      <c r="D1043" s="403"/>
      <c r="E1043" s="403"/>
      <c r="F1043" s="403"/>
      <c r="G1043" s="403"/>
      <c r="H1043" s="403"/>
      <c r="I1043" s="403"/>
      <c r="J1043" s="403"/>
      <c r="K1043" s="403"/>
      <c r="L1043" s="403"/>
      <c r="M1043" s="403"/>
      <c r="N1043" s="403"/>
      <c r="O1043" s="402"/>
      <c r="P1043" s="404" t="s">
        <v>2001</v>
      </c>
      <c r="Q1043" s="405"/>
      <c r="R1043" s="427">
        <v>18.79</v>
      </c>
      <c r="S1043" s="428"/>
      <c r="T1043" s="429"/>
      <c r="U1043" s="427">
        <v>17.68</v>
      </c>
      <c r="V1043" s="428"/>
      <c r="W1043" s="429"/>
      <c r="X1043" s="178">
        <v>36.47</v>
      </c>
      <c r="Y1043" s="175" t="str">
        <f t="shared" si="16"/>
        <v>080671</v>
      </c>
    </row>
    <row r="1044" spans="1:25" ht="9.6" customHeight="1" x14ac:dyDescent="0.2">
      <c r="A1044" s="401" t="s">
        <v>3256</v>
      </c>
      <c r="B1044" s="402"/>
      <c r="C1044" s="401" t="s">
        <v>1087</v>
      </c>
      <c r="D1044" s="403"/>
      <c r="E1044" s="403"/>
      <c r="F1044" s="403"/>
      <c r="G1044" s="403"/>
      <c r="H1044" s="403"/>
      <c r="I1044" s="403"/>
      <c r="J1044" s="403"/>
      <c r="K1044" s="403"/>
      <c r="L1044" s="403"/>
      <c r="M1044" s="403"/>
      <c r="N1044" s="403"/>
      <c r="O1044" s="402"/>
      <c r="P1044" s="404" t="s">
        <v>2001</v>
      </c>
      <c r="Q1044" s="405"/>
      <c r="R1044" s="427">
        <v>36.39</v>
      </c>
      <c r="S1044" s="428"/>
      <c r="T1044" s="429"/>
      <c r="U1044" s="427">
        <v>17.68</v>
      </c>
      <c r="V1044" s="428"/>
      <c r="W1044" s="429"/>
      <c r="X1044" s="178">
        <v>54.07</v>
      </c>
      <c r="Y1044" s="175" t="str">
        <f t="shared" si="16"/>
        <v>080672</v>
      </c>
    </row>
    <row r="1045" spans="1:25" ht="9.6" customHeight="1" x14ac:dyDescent="0.2">
      <c r="A1045" s="401" t="s">
        <v>3257</v>
      </c>
      <c r="B1045" s="402"/>
      <c r="C1045" s="401" t="s">
        <v>1088</v>
      </c>
      <c r="D1045" s="403"/>
      <c r="E1045" s="403"/>
      <c r="F1045" s="403"/>
      <c r="G1045" s="403"/>
      <c r="H1045" s="403"/>
      <c r="I1045" s="403"/>
      <c r="J1045" s="403"/>
      <c r="K1045" s="403"/>
      <c r="L1045" s="403"/>
      <c r="M1045" s="403"/>
      <c r="N1045" s="403"/>
      <c r="O1045" s="402"/>
      <c r="P1045" s="404" t="s">
        <v>2001</v>
      </c>
      <c r="Q1045" s="405"/>
      <c r="R1045" s="427">
        <v>33.840000000000003</v>
      </c>
      <c r="S1045" s="428"/>
      <c r="T1045" s="429"/>
      <c r="U1045" s="427">
        <v>10.8</v>
      </c>
      <c r="V1045" s="428"/>
      <c r="W1045" s="429"/>
      <c r="X1045" s="178">
        <v>44.64</v>
      </c>
      <c r="Y1045" s="175" t="str">
        <f t="shared" si="16"/>
        <v>080680</v>
      </c>
    </row>
    <row r="1046" spans="1:25" ht="9.6" customHeight="1" x14ac:dyDescent="0.2">
      <c r="A1046" s="401" t="s">
        <v>3258</v>
      </c>
      <c r="B1046" s="402"/>
      <c r="C1046" s="401" t="s">
        <v>1089</v>
      </c>
      <c r="D1046" s="403"/>
      <c r="E1046" s="403"/>
      <c r="F1046" s="403"/>
      <c r="G1046" s="403"/>
      <c r="H1046" s="403"/>
      <c r="I1046" s="403"/>
      <c r="J1046" s="403"/>
      <c r="K1046" s="403"/>
      <c r="L1046" s="403"/>
      <c r="M1046" s="403"/>
      <c r="N1046" s="403"/>
      <c r="O1046" s="402"/>
      <c r="P1046" s="404" t="s">
        <v>2001</v>
      </c>
      <c r="Q1046" s="405"/>
      <c r="R1046" s="430">
        <v>280</v>
      </c>
      <c r="S1046" s="431"/>
      <c r="T1046" s="432"/>
      <c r="U1046" s="427">
        <v>19.16</v>
      </c>
      <c r="V1046" s="428"/>
      <c r="W1046" s="429"/>
      <c r="X1046" s="179">
        <v>299.16000000000003</v>
      </c>
      <c r="Y1046" s="175" t="str">
        <f t="shared" si="16"/>
        <v>080686</v>
      </c>
    </row>
    <row r="1047" spans="1:25" ht="9.6" customHeight="1" x14ac:dyDescent="0.2">
      <c r="A1047" s="401" t="s">
        <v>3259</v>
      </c>
      <c r="B1047" s="402"/>
      <c r="C1047" s="401" t="s">
        <v>1090</v>
      </c>
      <c r="D1047" s="403"/>
      <c r="E1047" s="403"/>
      <c r="F1047" s="403"/>
      <c r="G1047" s="403"/>
      <c r="H1047" s="403"/>
      <c r="I1047" s="403"/>
      <c r="J1047" s="403"/>
      <c r="K1047" s="403"/>
      <c r="L1047" s="403"/>
      <c r="M1047" s="403"/>
      <c r="N1047" s="403"/>
      <c r="O1047" s="402"/>
      <c r="P1047" s="404" t="s">
        <v>2001</v>
      </c>
      <c r="Q1047" s="405"/>
      <c r="R1047" s="430">
        <v>149.02000000000001</v>
      </c>
      <c r="S1047" s="431"/>
      <c r="T1047" s="432"/>
      <c r="U1047" s="427">
        <v>19.16</v>
      </c>
      <c r="V1047" s="428"/>
      <c r="W1047" s="429"/>
      <c r="X1047" s="179">
        <v>168.18</v>
      </c>
      <c r="Y1047" s="175" t="str">
        <f t="shared" si="16"/>
        <v>080687</v>
      </c>
    </row>
    <row r="1048" spans="1:25" ht="9.6" customHeight="1" x14ac:dyDescent="0.2">
      <c r="A1048" s="401" t="s">
        <v>3260</v>
      </c>
      <c r="B1048" s="402"/>
      <c r="C1048" s="401" t="s">
        <v>1091</v>
      </c>
      <c r="D1048" s="403"/>
      <c r="E1048" s="403"/>
      <c r="F1048" s="403"/>
      <c r="G1048" s="403"/>
      <c r="H1048" s="403"/>
      <c r="I1048" s="403"/>
      <c r="J1048" s="403"/>
      <c r="K1048" s="403"/>
      <c r="L1048" s="403"/>
      <c r="M1048" s="403"/>
      <c r="N1048" s="403"/>
      <c r="O1048" s="402"/>
      <c r="P1048" s="404" t="s">
        <v>2001</v>
      </c>
      <c r="Q1048" s="405"/>
      <c r="R1048" s="430">
        <v>160.68</v>
      </c>
      <c r="S1048" s="431"/>
      <c r="T1048" s="432"/>
      <c r="U1048" s="427">
        <v>19.16</v>
      </c>
      <c r="V1048" s="428"/>
      <c r="W1048" s="429"/>
      <c r="X1048" s="179">
        <v>179.84</v>
      </c>
      <c r="Y1048" s="175" t="str">
        <f t="shared" si="16"/>
        <v>080688</v>
      </c>
    </row>
    <row r="1049" spans="1:25" ht="9.6" customHeight="1" x14ac:dyDescent="0.2">
      <c r="A1049" s="401" t="s">
        <v>3261</v>
      </c>
      <c r="B1049" s="402"/>
      <c r="C1049" s="401" t="s">
        <v>1092</v>
      </c>
      <c r="D1049" s="403"/>
      <c r="E1049" s="403"/>
      <c r="F1049" s="403"/>
      <c r="G1049" s="403"/>
      <c r="H1049" s="403"/>
      <c r="I1049" s="403"/>
      <c r="J1049" s="403"/>
      <c r="K1049" s="403"/>
      <c r="L1049" s="403"/>
      <c r="M1049" s="403"/>
      <c r="N1049" s="403"/>
      <c r="O1049" s="402"/>
      <c r="P1049" s="404" t="s">
        <v>2001</v>
      </c>
      <c r="Q1049" s="405"/>
      <c r="R1049" s="430">
        <v>430.23</v>
      </c>
      <c r="S1049" s="431"/>
      <c r="T1049" s="432"/>
      <c r="U1049" s="427">
        <v>19.16</v>
      </c>
      <c r="V1049" s="428"/>
      <c r="W1049" s="429"/>
      <c r="X1049" s="179">
        <v>449.39</v>
      </c>
      <c r="Y1049" s="175" t="str">
        <f t="shared" si="16"/>
        <v>080689</v>
      </c>
    </row>
    <row r="1050" spans="1:25" ht="9.6" customHeight="1" x14ac:dyDescent="0.2">
      <c r="A1050" s="401" t="s">
        <v>3262</v>
      </c>
      <c r="B1050" s="402"/>
      <c r="C1050" s="401" t="s">
        <v>1093</v>
      </c>
      <c r="D1050" s="403"/>
      <c r="E1050" s="403"/>
      <c r="F1050" s="403"/>
      <c r="G1050" s="403"/>
      <c r="H1050" s="403"/>
      <c r="I1050" s="403"/>
      <c r="J1050" s="403"/>
      <c r="K1050" s="403"/>
      <c r="L1050" s="403"/>
      <c r="M1050" s="403"/>
      <c r="N1050" s="403"/>
      <c r="O1050" s="402"/>
      <c r="P1050" s="404" t="s">
        <v>2001</v>
      </c>
      <c r="Q1050" s="405"/>
      <c r="R1050" s="433">
        <v>2259.91</v>
      </c>
      <c r="S1050" s="434"/>
      <c r="T1050" s="435"/>
      <c r="U1050" s="427">
        <v>24.56</v>
      </c>
      <c r="V1050" s="428"/>
      <c r="W1050" s="429"/>
      <c r="X1050" s="180">
        <v>2284.4699999999998</v>
      </c>
      <c r="Y1050" s="175" t="str">
        <f t="shared" si="16"/>
        <v>080693</v>
      </c>
    </row>
    <row r="1051" spans="1:25" ht="9.6" customHeight="1" x14ac:dyDescent="0.2">
      <c r="A1051" s="401" t="s">
        <v>3263</v>
      </c>
      <c r="B1051" s="402"/>
      <c r="C1051" s="401" t="s">
        <v>3264</v>
      </c>
      <c r="D1051" s="403"/>
      <c r="E1051" s="403"/>
      <c r="F1051" s="403"/>
      <c r="G1051" s="403"/>
      <c r="H1051" s="403"/>
      <c r="I1051" s="403"/>
      <c r="J1051" s="403"/>
      <c r="K1051" s="403"/>
      <c r="L1051" s="403"/>
      <c r="M1051" s="403"/>
      <c r="N1051" s="403"/>
      <c r="O1051" s="402"/>
      <c r="P1051" s="404"/>
      <c r="Q1051" s="405"/>
      <c r="R1051" s="406">
        <v>0</v>
      </c>
      <c r="S1051" s="407"/>
      <c r="T1051" s="408"/>
      <c r="U1051" s="406">
        <v>0</v>
      </c>
      <c r="V1051" s="407"/>
      <c r="W1051" s="408"/>
      <c r="X1051" s="177">
        <v>0</v>
      </c>
      <c r="Y1051" s="175" t="str">
        <f t="shared" si="16"/>
        <v>080720</v>
      </c>
    </row>
    <row r="1052" spans="1:25" ht="9.6" customHeight="1" x14ac:dyDescent="0.2">
      <c r="A1052" s="401" t="s">
        <v>3265</v>
      </c>
      <c r="B1052" s="402"/>
      <c r="C1052" s="401" t="s">
        <v>1094</v>
      </c>
      <c r="D1052" s="403"/>
      <c r="E1052" s="403"/>
      <c r="F1052" s="403"/>
      <c r="G1052" s="403"/>
      <c r="H1052" s="403"/>
      <c r="I1052" s="403"/>
      <c r="J1052" s="403"/>
      <c r="K1052" s="403"/>
      <c r="L1052" s="403"/>
      <c r="M1052" s="403"/>
      <c r="N1052" s="403"/>
      <c r="O1052" s="402"/>
      <c r="P1052" s="404" t="s">
        <v>2001</v>
      </c>
      <c r="Q1052" s="405"/>
      <c r="R1052" s="430">
        <v>128.96</v>
      </c>
      <c r="S1052" s="431"/>
      <c r="T1052" s="432"/>
      <c r="U1052" s="427">
        <v>24.41</v>
      </c>
      <c r="V1052" s="428"/>
      <c r="W1052" s="429"/>
      <c r="X1052" s="179">
        <v>153.37</v>
      </c>
      <c r="Y1052" s="175" t="str">
        <f t="shared" si="16"/>
        <v>080721</v>
      </c>
    </row>
    <row r="1053" spans="1:25" ht="9.6" customHeight="1" x14ac:dyDescent="0.2">
      <c r="A1053" s="401" t="s">
        <v>3266</v>
      </c>
      <c r="B1053" s="402"/>
      <c r="C1053" s="401" t="s">
        <v>1095</v>
      </c>
      <c r="D1053" s="403"/>
      <c r="E1053" s="403"/>
      <c r="F1053" s="403"/>
      <c r="G1053" s="403"/>
      <c r="H1053" s="403"/>
      <c r="I1053" s="403"/>
      <c r="J1053" s="403"/>
      <c r="K1053" s="403"/>
      <c r="L1053" s="403"/>
      <c r="M1053" s="403"/>
      <c r="N1053" s="403"/>
      <c r="O1053" s="402"/>
      <c r="P1053" s="404" t="s">
        <v>2001</v>
      </c>
      <c r="Q1053" s="405"/>
      <c r="R1053" s="427">
        <v>27.48</v>
      </c>
      <c r="S1053" s="428"/>
      <c r="T1053" s="429"/>
      <c r="U1053" s="427">
        <v>24.56</v>
      </c>
      <c r="V1053" s="428"/>
      <c r="W1053" s="429"/>
      <c r="X1053" s="178">
        <v>52.04</v>
      </c>
      <c r="Y1053" s="175" t="str">
        <f t="shared" si="16"/>
        <v>080723</v>
      </c>
    </row>
    <row r="1054" spans="1:25" ht="9.6" customHeight="1" x14ac:dyDescent="0.2">
      <c r="A1054" s="401" t="s">
        <v>3267</v>
      </c>
      <c r="B1054" s="402"/>
      <c r="C1054" s="401" t="s">
        <v>1096</v>
      </c>
      <c r="D1054" s="403"/>
      <c r="E1054" s="403"/>
      <c r="F1054" s="403"/>
      <c r="G1054" s="403"/>
      <c r="H1054" s="403"/>
      <c r="I1054" s="403"/>
      <c r="J1054" s="403"/>
      <c r="K1054" s="403"/>
      <c r="L1054" s="403"/>
      <c r="M1054" s="403"/>
      <c r="N1054" s="403"/>
      <c r="O1054" s="402"/>
      <c r="P1054" s="404" t="s">
        <v>2001</v>
      </c>
      <c r="Q1054" s="405"/>
      <c r="R1054" s="430">
        <v>124.09</v>
      </c>
      <c r="S1054" s="431"/>
      <c r="T1054" s="432"/>
      <c r="U1054" s="427">
        <v>24.56</v>
      </c>
      <c r="V1054" s="428"/>
      <c r="W1054" s="429"/>
      <c r="X1054" s="179">
        <v>148.65</v>
      </c>
      <c r="Y1054" s="175" t="str">
        <f t="shared" si="16"/>
        <v>080725</v>
      </c>
    </row>
    <row r="1055" spans="1:25" ht="9.6" customHeight="1" x14ac:dyDescent="0.2">
      <c r="A1055" s="401" t="s">
        <v>3268</v>
      </c>
      <c r="B1055" s="402"/>
      <c r="C1055" s="401" t="s">
        <v>1097</v>
      </c>
      <c r="D1055" s="403"/>
      <c r="E1055" s="403"/>
      <c r="F1055" s="403"/>
      <c r="G1055" s="403"/>
      <c r="H1055" s="403"/>
      <c r="I1055" s="403"/>
      <c r="J1055" s="403"/>
      <c r="K1055" s="403"/>
      <c r="L1055" s="403"/>
      <c r="M1055" s="403"/>
      <c r="N1055" s="403"/>
      <c r="O1055" s="402"/>
      <c r="P1055" s="404" t="s">
        <v>2001</v>
      </c>
      <c r="Q1055" s="405"/>
      <c r="R1055" s="427">
        <v>36.4</v>
      </c>
      <c r="S1055" s="428"/>
      <c r="T1055" s="429"/>
      <c r="U1055" s="427">
        <v>18.8</v>
      </c>
      <c r="V1055" s="428"/>
      <c r="W1055" s="429"/>
      <c r="X1055" s="178">
        <v>55.2</v>
      </c>
      <c r="Y1055" s="175" t="str">
        <f t="shared" si="16"/>
        <v>080730</v>
      </c>
    </row>
    <row r="1056" spans="1:25" ht="9.6" customHeight="1" x14ac:dyDescent="0.2">
      <c r="A1056" s="401" t="s">
        <v>3269</v>
      </c>
      <c r="B1056" s="402"/>
      <c r="C1056" s="401" t="s">
        <v>1098</v>
      </c>
      <c r="D1056" s="403"/>
      <c r="E1056" s="403"/>
      <c r="F1056" s="403"/>
      <c r="G1056" s="403"/>
      <c r="H1056" s="403"/>
      <c r="I1056" s="403"/>
      <c r="J1056" s="403"/>
      <c r="K1056" s="403"/>
      <c r="L1056" s="403"/>
      <c r="M1056" s="403"/>
      <c r="N1056" s="403"/>
      <c r="O1056" s="402"/>
      <c r="P1056" s="404" t="s">
        <v>2001</v>
      </c>
      <c r="Q1056" s="405"/>
      <c r="R1056" s="427">
        <v>53.82</v>
      </c>
      <c r="S1056" s="428"/>
      <c r="T1056" s="429"/>
      <c r="U1056" s="427">
        <v>17.190000000000001</v>
      </c>
      <c r="V1056" s="428"/>
      <c r="W1056" s="429"/>
      <c r="X1056" s="178">
        <v>71.010000000000005</v>
      </c>
      <c r="Y1056" s="175" t="str">
        <f t="shared" si="16"/>
        <v>080732</v>
      </c>
    </row>
    <row r="1057" spans="1:25" ht="9.6" customHeight="1" x14ac:dyDescent="0.2">
      <c r="A1057" s="401" t="s">
        <v>3270</v>
      </c>
      <c r="B1057" s="402"/>
      <c r="C1057" s="401" t="s">
        <v>1099</v>
      </c>
      <c r="D1057" s="403"/>
      <c r="E1057" s="403"/>
      <c r="F1057" s="403"/>
      <c r="G1057" s="403"/>
      <c r="H1057" s="403"/>
      <c r="I1057" s="403"/>
      <c r="J1057" s="403"/>
      <c r="K1057" s="403"/>
      <c r="L1057" s="403"/>
      <c r="M1057" s="403"/>
      <c r="N1057" s="403"/>
      <c r="O1057" s="402"/>
      <c r="P1057" s="404" t="s">
        <v>2001</v>
      </c>
      <c r="Q1057" s="405"/>
      <c r="R1057" s="427">
        <v>57.2</v>
      </c>
      <c r="S1057" s="428"/>
      <c r="T1057" s="429"/>
      <c r="U1057" s="427">
        <v>17.190000000000001</v>
      </c>
      <c r="V1057" s="428"/>
      <c r="W1057" s="429"/>
      <c r="X1057" s="178">
        <v>74.39</v>
      </c>
      <c r="Y1057" s="175" t="str">
        <f t="shared" si="16"/>
        <v>080733</v>
      </c>
    </row>
    <row r="1058" spans="1:25" ht="9.6" customHeight="1" x14ac:dyDescent="0.2">
      <c r="A1058" s="401" t="s">
        <v>3271</v>
      </c>
      <c r="B1058" s="402"/>
      <c r="C1058" s="401" t="s">
        <v>1100</v>
      </c>
      <c r="D1058" s="403"/>
      <c r="E1058" s="403"/>
      <c r="F1058" s="403"/>
      <c r="G1058" s="403"/>
      <c r="H1058" s="403"/>
      <c r="I1058" s="403"/>
      <c r="J1058" s="403"/>
      <c r="K1058" s="403"/>
      <c r="L1058" s="403"/>
      <c r="M1058" s="403"/>
      <c r="N1058" s="403"/>
      <c r="O1058" s="402"/>
      <c r="P1058" s="404" t="s">
        <v>2081</v>
      </c>
      <c r="Q1058" s="405"/>
      <c r="R1058" s="427">
        <v>48.7</v>
      </c>
      <c r="S1058" s="428"/>
      <c r="T1058" s="429"/>
      <c r="U1058" s="427">
        <v>10.95</v>
      </c>
      <c r="V1058" s="428"/>
      <c r="W1058" s="429"/>
      <c r="X1058" s="178">
        <v>59.65</v>
      </c>
      <c r="Y1058" s="175" t="str">
        <f t="shared" si="16"/>
        <v>080734</v>
      </c>
    </row>
    <row r="1059" spans="1:25" ht="9.6" customHeight="1" x14ac:dyDescent="0.2">
      <c r="A1059" s="401" t="s">
        <v>3272</v>
      </c>
      <c r="B1059" s="402"/>
      <c r="C1059" s="401" t="s">
        <v>1101</v>
      </c>
      <c r="D1059" s="403"/>
      <c r="E1059" s="403"/>
      <c r="F1059" s="403"/>
      <c r="G1059" s="403"/>
      <c r="H1059" s="403"/>
      <c r="I1059" s="403"/>
      <c r="J1059" s="403"/>
      <c r="K1059" s="403"/>
      <c r="L1059" s="403"/>
      <c r="M1059" s="403"/>
      <c r="N1059" s="403"/>
      <c r="O1059" s="402"/>
      <c r="P1059" s="404" t="s">
        <v>2001</v>
      </c>
      <c r="Q1059" s="405"/>
      <c r="R1059" s="427">
        <v>41.65</v>
      </c>
      <c r="S1059" s="428"/>
      <c r="T1059" s="429"/>
      <c r="U1059" s="427">
        <v>23.5</v>
      </c>
      <c r="V1059" s="428"/>
      <c r="W1059" s="429"/>
      <c r="X1059" s="178">
        <v>65.150000000000006</v>
      </c>
      <c r="Y1059" s="175" t="str">
        <f t="shared" si="16"/>
        <v>080740</v>
      </c>
    </row>
    <row r="1060" spans="1:25" ht="9.6" customHeight="1" x14ac:dyDescent="0.2">
      <c r="A1060" s="401" t="s">
        <v>3273</v>
      </c>
      <c r="B1060" s="402"/>
      <c r="C1060" s="401" t="s">
        <v>1102</v>
      </c>
      <c r="D1060" s="403"/>
      <c r="E1060" s="403"/>
      <c r="F1060" s="403"/>
      <c r="G1060" s="403"/>
      <c r="H1060" s="403"/>
      <c r="I1060" s="403"/>
      <c r="J1060" s="403"/>
      <c r="K1060" s="403"/>
      <c r="L1060" s="403"/>
      <c r="M1060" s="403"/>
      <c r="N1060" s="403"/>
      <c r="O1060" s="402"/>
      <c r="P1060" s="404" t="s">
        <v>2001</v>
      </c>
      <c r="Q1060" s="405"/>
      <c r="R1060" s="427">
        <v>35.520000000000003</v>
      </c>
      <c r="S1060" s="428"/>
      <c r="T1060" s="429"/>
      <c r="U1060" s="427">
        <v>12.28</v>
      </c>
      <c r="V1060" s="428"/>
      <c r="W1060" s="429"/>
      <c r="X1060" s="178">
        <v>47.8</v>
      </c>
      <c r="Y1060" s="175" t="str">
        <f t="shared" si="16"/>
        <v>080741</v>
      </c>
    </row>
    <row r="1061" spans="1:25" ht="9.6" customHeight="1" x14ac:dyDescent="0.2">
      <c r="A1061" s="401" t="s">
        <v>3274</v>
      </c>
      <c r="B1061" s="402"/>
      <c r="C1061" s="401" t="s">
        <v>1103</v>
      </c>
      <c r="D1061" s="403"/>
      <c r="E1061" s="403"/>
      <c r="F1061" s="403"/>
      <c r="G1061" s="403"/>
      <c r="H1061" s="403"/>
      <c r="I1061" s="403"/>
      <c r="J1061" s="403"/>
      <c r="K1061" s="403"/>
      <c r="L1061" s="403"/>
      <c r="M1061" s="403"/>
      <c r="N1061" s="403"/>
      <c r="O1061" s="402"/>
      <c r="P1061" s="404" t="s">
        <v>2081</v>
      </c>
      <c r="Q1061" s="405"/>
      <c r="R1061" s="427">
        <v>40.9</v>
      </c>
      <c r="S1061" s="428"/>
      <c r="T1061" s="429"/>
      <c r="U1061" s="427">
        <v>10.95</v>
      </c>
      <c r="V1061" s="428"/>
      <c r="W1061" s="429"/>
      <c r="X1061" s="178">
        <v>51.85</v>
      </c>
      <c r="Y1061" s="175" t="str">
        <f t="shared" si="16"/>
        <v>080742</v>
      </c>
    </row>
    <row r="1062" spans="1:25" ht="9.6" customHeight="1" x14ac:dyDescent="0.2">
      <c r="A1062" s="401" t="s">
        <v>3275</v>
      </c>
      <c r="B1062" s="402"/>
      <c r="C1062" s="401" t="s">
        <v>1104</v>
      </c>
      <c r="D1062" s="403"/>
      <c r="E1062" s="403"/>
      <c r="F1062" s="403"/>
      <c r="G1062" s="403"/>
      <c r="H1062" s="403"/>
      <c r="I1062" s="403"/>
      <c r="J1062" s="403"/>
      <c r="K1062" s="403"/>
      <c r="L1062" s="403"/>
      <c r="M1062" s="403"/>
      <c r="N1062" s="403"/>
      <c r="O1062" s="402"/>
      <c r="P1062" s="404" t="s">
        <v>2001</v>
      </c>
      <c r="Q1062" s="405"/>
      <c r="R1062" s="433">
        <v>6617.16</v>
      </c>
      <c r="S1062" s="434"/>
      <c r="T1062" s="435"/>
      <c r="U1062" s="427">
        <v>36.840000000000003</v>
      </c>
      <c r="V1062" s="428"/>
      <c r="W1062" s="429"/>
      <c r="X1062" s="180">
        <v>6654</v>
      </c>
      <c r="Y1062" s="175" t="str">
        <f t="shared" si="16"/>
        <v>080752</v>
      </c>
    </row>
    <row r="1063" spans="1:25" ht="9.6" customHeight="1" x14ac:dyDescent="0.2">
      <c r="A1063" s="401" t="s">
        <v>3276</v>
      </c>
      <c r="B1063" s="402"/>
      <c r="C1063" s="401" t="s">
        <v>3277</v>
      </c>
      <c r="D1063" s="403"/>
      <c r="E1063" s="403"/>
      <c r="F1063" s="403"/>
      <c r="G1063" s="403"/>
      <c r="H1063" s="403"/>
      <c r="I1063" s="403"/>
      <c r="J1063" s="403"/>
      <c r="K1063" s="403"/>
      <c r="L1063" s="403"/>
      <c r="M1063" s="403"/>
      <c r="N1063" s="403"/>
      <c r="O1063" s="402"/>
      <c r="P1063" s="404"/>
      <c r="Q1063" s="405"/>
      <c r="R1063" s="406">
        <v>0</v>
      </c>
      <c r="S1063" s="407"/>
      <c r="T1063" s="408"/>
      <c r="U1063" s="406">
        <v>0</v>
      </c>
      <c r="V1063" s="407"/>
      <c r="W1063" s="408"/>
      <c r="X1063" s="177">
        <v>0</v>
      </c>
      <c r="Y1063" s="175" t="str">
        <f t="shared" si="16"/>
        <v>080800</v>
      </c>
    </row>
    <row r="1064" spans="1:25" ht="9.6" customHeight="1" x14ac:dyDescent="0.2">
      <c r="A1064" s="401" t="s">
        <v>3278</v>
      </c>
      <c r="B1064" s="402"/>
      <c r="C1064" s="401" t="s">
        <v>1105</v>
      </c>
      <c r="D1064" s="403"/>
      <c r="E1064" s="403"/>
      <c r="F1064" s="403"/>
      <c r="G1064" s="403"/>
      <c r="H1064" s="403"/>
      <c r="I1064" s="403"/>
      <c r="J1064" s="403"/>
      <c r="K1064" s="403"/>
      <c r="L1064" s="403"/>
      <c r="M1064" s="403"/>
      <c r="N1064" s="403"/>
      <c r="O1064" s="402"/>
      <c r="P1064" s="404" t="s">
        <v>2001</v>
      </c>
      <c r="Q1064" s="405"/>
      <c r="R1064" s="430">
        <v>278.33999999999997</v>
      </c>
      <c r="S1064" s="431"/>
      <c r="T1064" s="432"/>
      <c r="U1064" s="427">
        <v>49.13</v>
      </c>
      <c r="V1064" s="428"/>
      <c r="W1064" s="429"/>
      <c r="X1064" s="179">
        <v>327.47000000000003</v>
      </c>
      <c r="Y1064" s="175" t="str">
        <f t="shared" si="16"/>
        <v>080801</v>
      </c>
    </row>
    <row r="1065" spans="1:25" ht="9.6" customHeight="1" x14ac:dyDescent="0.2">
      <c r="A1065" s="401" t="s">
        <v>3279</v>
      </c>
      <c r="B1065" s="402"/>
      <c r="C1065" s="401" t="s">
        <v>1106</v>
      </c>
      <c r="D1065" s="403"/>
      <c r="E1065" s="403"/>
      <c r="F1065" s="403"/>
      <c r="G1065" s="403"/>
      <c r="H1065" s="403"/>
      <c r="I1065" s="403"/>
      <c r="J1065" s="403"/>
      <c r="K1065" s="403"/>
      <c r="L1065" s="403"/>
      <c r="M1065" s="403"/>
      <c r="N1065" s="403"/>
      <c r="O1065" s="402"/>
      <c r="P1065" s="404" t="s">
        <v>2001</v>
      </c>
      <c r="Q1065" s="405"/>
      <c r="R1065" s="430">
        <v>346.16</v>
      </c>
      <c r="S1065" s="431"/>
      <c r="T1065" s="432"/>
      <c r="U1065" s="427">
        <v>73.69</v>
      </c>
      <c r="V1065" s="428"/>
      <c r="W1065" s="429"/>
      <c r="X1065" s="179">
        <v>419.85</v>
      </c>
      <c r="Y1065" s="175" t="str">
        <f t="shared" si="16"/>
        <v>080802</v>
      </c>
    </row>
    <row r="1066" spans="1:25" ht="9.6" customHeight="1" x14ac:dyDescent="0.2">
      <c r="A1066" s="401" t="s">
        <v>3280</v>
      </c>
      <c r="B1066" s="402"/>
      <c r="C1066" s="401" t="s">
        <v>3281</v>
      </c>
      <c r="D1066" s="403"/>
      <c r="E1066" s="403"/>
      <c r="F1066" s="403"/>
      <c r="G1066" s="403"/>
      <c r="H1066" s="403"/>
      <c r="I1066" s="403"/>
      <c r="J1066" s="403"/>
      <c r="K1066" s="403"/>
      <c r="L1066" s="403"/>
      <c r="M1066" s="403"/>
      <c r="N1066" s="403"/>
      <c r="O1066" s="402"/>
      <c r="P1066" s="404" t="s">
        <v>2001</v>
      </c>
      <c r="Q1066" s="405"/>
      <c r="R1066" s="430">
        <v>265.49</v>
      </c>
      <c r="S1066" s="431"/>
      <c r="T1066" s="432"/>
      <c r="U1066" s="427">
        <v>39.299999999999997</v>
      </c>
      <c r="V1066" s="428"/>
      <c r="W1066" s="429"/>
      <c r="X1066" s="179">
        <v>304.79000000000002</v>
      </c>
      <c r="Y1066" s="175" t="str">
        <f t="shared" si="16"/>
        <v>080803</v>
      </c>
    </row>
    <row r="1067" spans="1:25" ht="19.350000000000001" customHeight="1" x14ac:dyDescent="0.2">
      <c r="A1067" s="401" t="s">
        <v>3282</v>
      </c>
      <c r="B1067" s="402"/>
      <c r="C1067" s="401" t="s">
        <v>3283</v>
      </c>
      <c r="D1067" s="403"/>
      <c r="E1067" s="403"/>
      <c r="F1067" s="403"/>
      <c r="G1067" s="403"/>
      <c r="H1067" s="403"/>
      <c r="I1067" s="403"/>
      <c r="J1067" s="403"/>
      <c r="K1067" s="403"/>
      <c r="L1067" s="403"/>
      <c r="M1067" s="403"/>
      <c r="N1067" s="403"/>
      <c r="O1067" s="402"/>
      <c r="P1067" s="404" t="s">
        <v>2001</v>
      </c>
      <c r="Q1067" s="405"/>
      <c r="R1067" s="430">
        <v>806.03</v>
      </c>
      <c r="S1067" s="431"/>
      <c r="T1067" s="432"/>
      <c r="U1067" s="427">
        <v>94.03</v>
      </c>
      <c r="V1067" s="428"/>
      <c r="W1067" s="429"/>
      <c r="X1067" s="179">
        <v>900.06</v>
      </c>
      <c r="Y1067" s="175" t="str">
        <f t="shared" si="16"/>
        <v>080804</v>
      </c>
    </row>
    <row r="1068" spans="1:25" ht="19.350000000000001" customHeight="1" x14ac:dyDescent="0.2">
      <c r="A1068" s="401" t="s">
        <v>3284</v>
      </c>
      <c r="B1068" s="402"/>
      <c r="C1068" s="401" t="s">
        <v>3285</v>
      </c>
      <c r="D1068" s="403"/>
      <c r="E1068" s="403"/>
      <c r="F1068" s="403"/>
      <c r="G1068" s="403"/>
      <c r="H1068" s="403"/>
      <c r="I1068" s="403"/>
      <c r="J1068" s="403"/>
      <c r="K1068" s="403"/>
      <c r="L1068" s="403"/>
      <c r="M1068" s="403"/>
      <c r="N1068" s="403"/>
      <c r="O1068" s="402"/>
      <c r="P1068" s="404" t="s">
        <v>2001</v>
      </c>
      <c r="Q1068" s="405"/>
      <c r="R1068" s="430">
        <v>516.04</v>
      </c>
      <c r="S1068" s="431"/>
      <c r="T1068" s="432"/>
      <c r="U1068" s="427">
        <v>88.62</v>
      </c>
      <c r="V1068" s="428"/>
      <c r="W1068" s="429"/>
      <c r="X1068" s="179">
        <v>604.66</v>
      </c>
      <c r="Y1068" s="175" t="str">
        <f t="shared" si="16"/>
        <v>080805</v>
      </c>
    </row>
    <row r="1069" spans="1:25" ht="9.6" customHeight="1" x14ac:dyDescent="0.2">
      <c r="A1069" s="401" t="s">
        <v>3286</v>
      </c>
      <c r="B1069" s="402"/>
      <c r="C1069" s="401" t="s">
        <v>1108</v>
      </c>
      <c r="D1069" s="403"/>
      <c r="E1069" s="403"/>
      <c r="F1069" s="403"/>
      <c r="G1069" s="403"/>
      <c r="H1069" s="403"/>
      <c r="I1069" s="403"/>
      <c r="J1069" s="403"/>
      <c r="K1069" s="403"/>
      <c r="L1069" s="403"/>
      <c r="M1069" s="403"/>
      <c r="N1069" s="403"/>
      <c r="O1069" s="402"/>
      <c r="P1069" s="404" t="s">
        <v>2001</v>
      </c>
      <c r="Q1069" s="405"/>
      <c r="R1069" s="427">
        <v>96.76</v>
      </c>
      <c r="S1069" s="428"/>
      <c r="T1069" s="429"/>
      <c r="U1069" s="406">
        <v>9.82</v>
      </c>
      <c r="V1069" s="407"/>
      <c r="W1069" s="408"/>
      <c r="X1069" s="179">
        <v>106.58</v>
      </c>
      <c r="Y1069" s="175" t="str">
        <f t="shared" si="16"/>
        <v>080810</v>
      </c>
    </row>
    <row r="1070" spans="1:25" ht="9.6" customHeight="1" x14ac:dyDescent="0.2">
      <c r="A1070" s="401" t="s">
        <v>3287</v>
      </c>
      <c r="B1070" s="402"/>
      <c r="C1070" s="401" t="s">
        <v>1109</v>
      </c>
      <c r="D1070" s="403"/>
      <c r="E1070" s="403"/>
      <c r="F1070" s="403"/>
      <c r="G1070" s="403"/>
      <c r="H1070" s="403"/>
      <c r="I1070" s="403"/>
      <c r="J1070" s="403"/>
      <c r="K1070" s="403"/>
      <c r="L1070" s="403"/>
      <c r="M1070" s="403"/>
      <c r="N1070" s="403"/>
      <c r="O1070" s="402"/>
      <c r="P1070" s="404" t="s">
        <v>2001</v>
      </c>
      <c r="Q1070" s="405"/>
      <c r="R1070" s="427">
        <v>81.48</v>
      </c>
      <c r="S1070" s="428"/>
      <c r="T1070" s="429"/>
      <c r="U1070" s="406">
        <v>9.82</v>
      </c>
      <c r="V1070" s="407"/>
      <c r="W1070" s="408"/>
      <c r="X1070" s="178">
        <v>91.3</v>
      </c>
      <c r="Y1070" s="175" t="str">
        <f t="shared" si="16"/>
        <v>080811</v>
      </c>
    </row>
    <row r="1071" spans="1:25" ht="9.6" customHeight="1" x14ac:dyDescent="0.2">
      <c r="A1071" s="401" t="s">
        <v>3288</v>
      </c>
      <c r="B1071" s="402"/>
      <c r="C1071" s="401" t="s">
        <v>1110</v>
      </c>
      <c r="D1071" s="403"/>
      <c r="E1071" s="403"/>
      <c r="F1071" s="403"/>
      <c r="G1071" s="403"/>
      <c r="H1071" s="403"/>
      <c r="I1071" s="403"/>
      <c r="J1071" s="403"/>
      <c r="K1071" s="403"/>
      <c r="L1071" s="403"/>
      <c r="M1071" s="403"/>
      <c r="N1071" s="403"/>
      <c r="O1071" s="402"/>
      <c r="P1071" s="404" t="s">
        <v>2081</v>
      </c>
      <c r="Q1071" s="405"/>
      <c r="R1071" s="430">
        <v>183.74</v>
      </c>
      <c r="S1071" s="431"/>
      <c r="T1071" s="432"/>
      <c r="U1071" s="427">
        <v>17.68</v>
      </c>
      <c r="V1071" s="428"/>
      <c r="W1071" s="429"/>
      <c r="X1071" s="179">
        <v>201.42</v>
      </c>
      <c r="Y1071" s="175" t="str">
        <f t="shared" si="16"/>
        <v>080819</v>
      </c>
    </row>
    <row r="1072" spans="1:25" ht="9.6" customHeight="1" x14ac:dyDescent="0.2">
      <c r="A1072" s="401" t="s">
        <v>3289</v>
      </c>
      <c r="B1072" s="402"/>
      <c r="C1072" s="401" t="s">
        <v>1111</v>
      </c>
      <c r="D1072" s="403"/>
      <c r="E1072" s="403"/>
      <c r="F1072" s="403"/>
      <c r="G1072" s="403"/>
      <c r="H1072" s="403"/>
      <c r="I1072" s="403"/>
      <c r="J1072" s="403"/>
      <c r="K1072" s="403"/>
      <c r="L1072" s="403"/>
      <c r="M1072" s="403"/>
      <c r="N1072" s="403"/>
      <c r="O1072" s="402"/>
      <c r="P1072" s="404" t="s">
        <v>2001</v>
      </c>
      <c r="Q1072" s="405"/>
      <c r="R1072" s="427">
        <v>14.09</v>
      </c>
      <c r="S1072" s="428"/>
      <c r="T1072" s="429"/>
      <c r="U1072" s="427">
        <v>17.68</v>
      </c>
      <c r="V1072" s="428"/>
      <c r="W1072" s="429"/>
      <c r="X1072" s="178">
        <v>31.77</v>
      </c>
      <c r="Y1072" s="175" t="str">
        <f t="shared" si="16"/>
        <v>080820</v>
      </c>
    </row>
    <row r="1073" spans="1:25" ht="9.6" customHeight="1" x14ac:dyDescent="0.2">
      <c r="A1073" s="401" t="s">
        <v>3290</v>
      </c>
      <c r="B1073" s="402"/>
      <c r="C1073" s="401" t="s">
        <v>1112</v>
      </c>
      <c r="D1073" s="403"/>
      <c r="E1073" s="403"/>
      <c r="F1073" s="403"/>
      <c r="G1073" s="403"/>
      <c r="H1073" s="403"/>
      <c r="I1073" s="403"/>
      <c r="J1073" s="403"/>
      <c r="K1073" s="403"/>
      <c r="L1073" s="403"/>
      <c r="M1073" s="403"/>
      <c r="N1073" s="403"/>
      <c r="O1073" s="402"/>
      <c r="P1073" s="404" t="s">
        <v>2001</v>
      </c>
      <c r="Q1073" s="405"/>
      <c r="R1073" s="427">
        <v>10.09</v>
      </c>
      <c r="S1073" s="428"/>
      <c r="T1073" s="429"/>
      <c r="U1073" s="427">
        <v>12.28</v>
      </c>
      <c r="V1073" s="428"/>
      <c r="W1073" s="429"/>
      <c r="X1073" s="178">
        <v>22.37</v>
      </c>
      <c r="Y1073" s="175" t="str">
        <f t="shared" si="16"/>
        <v>080821</v>
      </c>
    </row>
    <row r="1074" spans="1:25" ht="9.6" customHeight="1" x14ac:dyDescent="0.2">
      <c r="A1074" s="401" t="s">
        <v>3291</v>
      </c>
      <c r="B1074" s="402"/>
      <c r="C1074" s="401" t="s">
        <v>1113</v>
      </c>
      <c r="D1074" s="403"/>
      <c r="E1074" s="403"/>
      <c r="F1074" s="403"/>
      <c r="G1074" s="403"/>
      <c r="H1074" s="403"/>
      <c r="I1074" s="403"/>
      <c r="J1074" s="403"/>
      <c r="K1074" s="403"/>
      <c r="L1074" s="403"/>
      <c r="M1074" s="403"/>
      <c r="N1074" s="403"/>
      <c r="O1074" s="402"/>
      <c r="P1074" s="404" t="s">
        <v>2001</v>
      </c>
      <c r="Q1074" s="405"/>
      <c r="R1074" s="427">
        <v>26.98</v>
      </c>
      <c r="S1074" s="428"/>
      <c r="T1074" s="429"/>
      <c r="U1074" s="406">
        <v>7.36</v>
      </c>
      <c r="V1074" s="407"/>
      <c r="W1074" s="408"/>
      <c r="X1074" s="178">
        <v>34.340000000000003</v>
      </c>
      <c r="Y1074" s="175" t="str">
        <f t="shared" si="16"/>
        <v>080830</v>
      </c>
    </row>
    <row r="1075" spans="1:25" ht="9.6" customHeight="1" x14ac:dyDescent="0.2">
      <c r="A1075" s="401" t="s">
        <v>3292</v>
      </c>
      <c r="B1075" s="402"/>
      <c r="C1075" s="401" t="s">
        <v>1114</v>
      </c>
      <c r="D1075" s="403"/>
      <c r="E1075" s="403"/>
      <c r="F1075" s="403"/>
      <c r="G1075" s="403"/>
      <c r="H1075" s="403"/>
      <c r="I1075" s="403"/>
      <c r="J1075" s="403"/>
      <c r="K1075" s="403"/>
      <c r="L1075" s="403"/>
      <c r="M1075" s="403"/>
      <c r="N1075" s="403"/>
      <c r="O1075" s="402"/>
      <c r="P1075" s="404" t="s">
        <v>2001</v>
      </c>
      <c r="Q1075" s="405"/>
      <c r="R1075" s="427">
        <v>41.29</v>
      </c>
      <c r="S1075" s="428"/>
      <c r="T1075" s="429"/>
      <c r="U1075" s="406">
        <v>2.2400000000000002</v>
      </c>
      <c r="V1075" s="407"/>
      <c r="W1075" s="408"/>
      <c r="X1075" s="178">
        <v>43.53</v>
      </c>
      <c r="Y1075" s="175" t="str">
        <f t="shared" si="16"/>
        <v>080840</v>
      </c>
    </row>
    <row r="1076" spans="1:25" ht="28.9" customHeight="1" x14ac:dyDescent="0.2">
      <c r="A1076" s="401" t="s">
        <v>3293</v>
      </c>
      <c r="B1076" s="402"/>
      <c r="C1076" s="401" t="s">
        <v>3294</v>
      </c>
      <c r="D1076" s="403"/>
      <c r="E1076" s="403"/>
      <c r="F1076" s="403"/>
      <c r="G1076" s="403"/>
      <c r="H1076" s="403"/>
      <c r="I1076" s="403"/>
      <c r="J1076" s="403"/>
      <c r="K1076" s="403"/>
      <c r="L1076" s="403"/>
      <c r="M1076" s="403"/>
      <c r="N1076" s="403"/>
      <c r="O1076" s="402"/>
      <c r="P1076" s="404" t="s">
        <v>2001</v>
      </c>
      <c r="Q1076" s="405"/>
      <c r="R1076" s="427">
        <v>29.38</v>
      </c>
      <c r="S1076" s="428"/>
      <c r="T1076" s="429"/>
      <c r="U1076" s="427">
        <v>48.97</v>
      </c>
      <c r="V1076" s="428"/>
      <c r="W1076" s="429"/>
      <c r="X1076" s="178">
        <v>78.349999999999994</v>
      </c>
      <c r="Y1076" s="175" t="str">
        <f t="shared" si="16"/>
        <v>080845</v>
      </c>
    </row>
    <row r="1077" spans="1:25" ht="9.6" customHeight="1" x14ac:dyDescent="0.2">
      <c r="A1077" s="401" t="s">
        <v>3295</v>
      </c>
      <c r="B1077" s="402"/>
      <c r="C1077" s="401" t="s">
        <v>3296</v>
      </c>
      <c r="D1077" s="403"/>
      <c r="E1077" s="403"/>
      <c r="F1077" s="403"/>
      <c r="G1077" s="403"/>
      <c r="H1077" s="403"/>
      <c r="I1077" s="403"/>
      <c r="J1077" s="403"/>
      <c r="K1077" s="403"/>
      <c r="L1077" s="403"/>
      <c r="M1077" s="403"/>
      <c r="N1077" s="403"/>
      <c r="O1077" s="402"/>
      <c r="P1077" s="404"/>
      <c r="Q1077" s="405"/>
      <c r="R1077" s="406">
        <v>0</v>
      </c>
      <c r="S1077" s="407"/>
      <c r="T1077" s="408"/>
      <c r="U1077" s="406">
        <v>0</v>
      </c>
      <c r="V1077" s="407"/>
      <c r="W1077" s="408"/>
      <c r="X1077" s="177">
        <v>0</v>
      </c>
      <c r="Y1077" s="175" t="str">
        <f t="shared" si="16"/>
        <v>080900</v>
      </c>
    </row>
    <row r="1078" spans="1:25" ht="9.6" customHeight="1" x14ac:dyDescent="0.2">
      <c r="A1078" s="401" t="s">
        <v>3297</v>
      </c>
      <c r="B1078" s="402"/>
      <c r="C1078" s="401" t="s">
        <v>293</v>
      </c>
      <c r="D1078" s="403"/>
      <c r="E1078" s="403"/>
      <c r="F1078" s="403"/>
      <c r="G1078" s="403"/>
      <c r="H1078" s="403"/>
      <c r="I1078" s="403"/>
      <c r="J1078" s="403"/>
      <c r="K1078" s="403"/>
      <c r="L1078" s="403"/>
      <c r="M1078" s="403"/>
      <c r="N1078" s="403"/>
      <c r="O1078" s="402"/>
      <c r="P1078" s="404" t="s">
        <v>2001</v>
      </c>
      <c r="Q1078" s="405"/>
      <c r="R1078" s="427">
        <v>32.369999999999997</v>
      </c>
      <c r="S1078" s="428"/>
      <c r="T1078" s="429"/>
      <c r="U1078" s="427">
        <v>26.53</v>
      </c>
      <c r="V1078" s="428"/>
      <c r="W1078" s="429"/>
      <c r="X1078" s="178">
        <v>58.9</v>
      </c>
      <c r="Y1078" s="175" t="str">
        <f t="shared" si="16"/>
        <v>080901</v>
      </c>
    </row>
    <row r="1079" spans="1:25" ht="9.6" customHeight="1" x14ac:dyDescent="0.2">
      <c r="A1079" s="401" t="s">
        <v>3298</v>
      </c>
      <c r="B1079" s="402"/>
      <c r="C1079" s="401" t="s">
        <v>294</v>
      </c>
      <c r="D1079" s="403"/>
      <c r="E1079" s="403"/>
      <c r="F1079" s="403"/>
      <c r="G1079" s="403"/>
      <c r="H1079" s="403"/>
      <c r="I1079" s="403"/>
      <c r="J1079" s="403"/>
      <c r="K1079" s="403"/>
      <c r="L1079" s="403"/>
      <c r="M1079" s="403"/>
      <c r="N1079" s="403"/>
      <c r="O1079" s="402"/>
      <c r="P1079" s="404" t="s">
        <v>2001</v>
      </c>
      <c r="Q1079" s="405"/>
      <c r="R1079" s="427">
        <v>45.13</v>
      </c>
      <c r="S1079" s="428"/>
      <c r="T1079" s="429"/>
      <c r="U1079" s="427">
        <v>26.53</v>
      </c>
      <c r="V1079" s="428"/>
      <c r="W1079" s="429"/>
      <c r="X1079" s="178">
        <v>71.66</v>
      </c>
      <c r="Y1079" s="175" t="str">
        <f t="shared" si="16"/>
        <v>080902</v>
      </c>
    </row>
    <row r="1080" spans="1:25" ht="9.6" customHeight="1" x14ac:dyDescent="0.2">
      <c r="A1080" s="401" t="s">
        <v>3299</v>
      </c>
      <c r="B1080" s="402"/>
      <c r="C1080" s="401" t="s">
        <v>296</v>
      </c>
      <c r="D1080" s="403"/>
      <c r="E1080" s="403"/>
      <c r="F1080" s="403"/>
      <c r="G1080" s="403"/>
      <c r="H1080" s="403"/>
      <c r="I1080" s="403"/>
      <c r="J1080" s="403"/>
      <c r="K1080" s="403"/>
      <c r="L1080" s="403"/>
      <c r="M1080" s="403"/>
      <c r="N1080" s="403"/>
      <c r="O1080" s="402"/>
      <c r="P1080" s="404" t="s">
        <v>2001</v>
      </c>
      <c r="Q1080" s="405"/>
      <c r="R1080" s="427">
        <v>65</v>
      </c>
      <c r="S1080" s="428"/>
      <c r="T1080" s="429"/>
      <c r="U1080" s="427">
        <v>26.53</v>
      </c>
      <c r="V1080" s="428"/>
      <c r="W1080" s="429"/>
      <c r="X1080" s="178">
        <v>91.53</v>
      </c>
      <c r="Y1080" s="175" t="str">
        <f t="shared" si="16"/>
        <v>080903</v>
      </c>
    </row>
    <row r="1081" spans="1:25" ht="9.6" customHeight="1" x14ac:dyDescent="0.2">
      <c r="A1081" s="401" t="s">
        <v>3300</v>
      </c>
      <c r="B1081" s="402"/>
      <c r="C1081" s="401" t="s">
        <v>1115</v>
      </c>
      <c r="D1081" s="403"/>
      <c r="E1081" s="403"/>
      <c r="F1081" s="403"/>
      <c r="G1081" s="403"/>
      <c r="H1081" s="403"/>
      <c r="I1081" s="403"/>
      <c r="J1081" s="403"/>
      <c r="K1081" s="403"/>
      <c r="L1081" s="403"/>
      <c r="M1081" s="403"/>
      <c r="N1081" s="403"/>
      <c r="O1081" s="402"/>
      <c r="P1081" s="404" t="s">
        <v>2001</v>
      </c>
      <c r="Q1081" s="405"/>
      <c r="R1081" s="427">
        <v>95.64</v>
      </c>
      <c r="S1081" s="428"/>
      <c r="T1081" s="429"/>
      <c r="U1081" s="427">
        <v>41.76</v>
      </c>
      <c r="V1081" s="428"/>
      <c r="W1081" s="429"/>
      <c r="X1081" s="179">
        <v>137.4</v>
      </c>
      <c r="Y1081" s="175" t="str">
        <f t="shared" si="16"/>
        <v>080904</v>
      </c>
    </row>
    <row r="1082" spans="1:25" ht="9.6" customHeight="1" x14ac:dyDescent="0.2">
      <c r="A1082" s="401" t="s">
        <v>3301</v>
      </c>
      <c r="B1082" s="402"/>
      <c r="C1082" s="401" t="s">
        <v>1116</v>
      </c>
      <c r="D1082" s="403"/>
      <c r="E1082" s="403"/>
      <c r="F1082" s="403"/>
      <c r="G1082" s="403"/>
      <c r="H1082" s="403"/>
      <c r="I1082" s="403"/>
      <c r="J1082" s="403"/>
      <c r="K1082" s="403"/>
      <c r="L1082" s="403"/>
      <c r="M1082" s="403"/>
      <c r="N1082" s="403"/>
      <c r="O1082" s="402"/>
      <c r="P1082" s="404" t="s">
        <v>2001</v>
      </c>
      <c r="Q1082" s="405"/>
      <c r="R1082" s="430">
        <v>108.59</v>
      </c>
      <c r="S1082" s="431"/>
      <c r="T1082" s="432"/>
      <c r="U1082" s="427">
        <v>41.76</v>
      </c>
      <c r="V1082" s="428"/>
      <c r="W1082" s="429"/>
      <c r="X1082" s="179">
        <v>150.35</v>
      </c>
      <c r="Y1082" s="175" t="str">
        <f t="shared" si="16"/>
        <v>080905</v>
      </c>
    </row>
    <row r="1083" spans="1:25" ht="9.6" customHeight="1" x14ac:dyDescent="0.2">
      <c r="A1083" s="401" t="s">
        <v>3302</v>
      </c>
      <c r="B1083" s="402"/>
      <c r="C1083" s="401" t="s">
        <v>1117</v>
      </c>
      <c r="D1083" s="403"/>
      <c r="E1083" s="403"/>
      <c r="F1083" s="403"/>
      <c r="G1083" s="403"/>
      <c r="H1083" s="403"/>
      <c r="I1083" s="403"/>
      <c r="J1083" s="403"/>
      <c r="K1083" s="403"/>
      <c r="L1083" s="403"/>
      <c r="M1083" s="403"/>
      <c r="N1083" s="403"/>
      <c r="O1083" s="402"/>
      <c r="P1083" s="404" t="s">
        <v>2001</v>
      </c>
      <c r="Q1083" s="405"/>
      <c r="R1083" s="430">
        <v>189.54</v>
      </c>
      <c r="S1083" s="431"/>
      <c r="T1083" s="432"/>
      <c r="U1083" s="427">
        <v>41.76</v>
      </c>
      <c r="V1083" s="428"/>
      <c r="W1083" s="429"/>
      <c r="X1083" s="179">
        <v>231.3</v>
      </c>
      <c r="Y1083" s="175" t="str">
        <f t="shared" si="16"/>
        <v>080906</v>
      </c>
    </row>
    <row r="1084" spans="1:25" ht="9.6" customHeight="1" x14ac:dyDescent="0.2">
      <c r="A1084" s="401" t="s">
        <v>3303</v>
      </c>
      <c r="B1084" s="402"/>
      <c r="C1084" s="401" t="s">
        <v>1118</v>
      </c>
      <c r="D1084" s="403"/>
      <c r="E1084" s="403"/>
      <c r="F1084" s="403"/>
      <c r="G1084" s="403"/>
      <c r="H1084" s="403"/>
      <c r="I1084" s="403"/>
      <c r="J1084" s="403"/>
      <c r="K1084" s="403"/>
      <c r="L1084" s="403"/>
      <c r="M1084" s="403"/>
      <c r="N1084" s="403"/>
      <c r="O1084" s="402"/>
      <c r="P1084" s="404" t="s">
        <v>2001</v>
      </c>
      <c r="Q1084" s="405"/>
      <c r="R1084" s="430">
        <v>334.37</v>
      </c>
      <c r="S1084" s="431"/>
      <c r="T1084" s="432"/>
      <c r="U1084" s="427">
        <v>56.49</v>
      </c>
      <c r="V1084" s="428"/>
      <c r="W1084" s="429"/>
      <c r="X1084" s="179">
        <v>390.86</v>
      </c>
      <c r="Y1084" s="175" t="str">
        <f t="shared" si="16"/>
        <v>080910</v>
      </c>
    </row>
    <row r="1085" spans="1:25" ht="9.6" customHeight="1" x14ac:dyDescent="0.2">
      <c r="A1085" s="401" t="s">
        <v>3304</v>
      </c>
      <c r="B1085" s="402"/>
      <c r="C1085" s="401" t="s">
        <v>1119</v>
      </c>
      <c r="D1085" s="403"/>
      <c r="E1085" s="403"/>
      <c r="F1085" s="403"/>
      <c r="G1085" s="403"/>
      <c r="H1085" s="403"/>
      <c r="I1085" s="403"/>
      <c r="J1085" s="403"/>
      <c r="K1085" s="403"/>
      <c r="L1085" s="403"/>
      <c r="M1085" s="403"/>
      <c r="N1085" s="403"/>
      <c r="O1085" s="402"/>
      <c r="P1085" s="404" t="s">
        <v>2001</v>
      </c>
      <c r="Q1085" s="405"/>
      <c r="R1085" s="430">
        <v>481.25</v>
      </c>
      <c r="S1085" s="431"/>
      <c r="T1085" s="432"/>
      <c r="U1085" s="427">
        <v>56.49</v>
      </c>
      <c r="V1085" s="428"/>
      <c r="W1085" s="429"/>
      <c r="X1085" s="179">
        <v>537.74</v>
      </c>
      <c r="Y1085" s="175" t="str">
        <f t="shared" si="16"/>
        <v>080911</v>
      </c>
    </row>
    <row r="1086" spans="1:25" ht="9.6" customHeight="1" x14ac:dyDescent="0.2">
      <c r="A1086" s="401" t="s">
        <v>3305</v>
      </c>
      <c r="B1086" s="402"/>
      <c r="C1086" s="401" t="s">
        <v>1120</v>
      </c>
      <c r="D1086" s="403"/>
      <c r="E1086" s="403"/>
      <c r="F1086" s="403"/>
      <c r="G1086" s="403"/>
      <c r="H1086" s="403"/>
      <c r="I1086" s="403"/>
      <c r="J1086" s="403"/>
      <c r="K1086" s="403"/>
      <c r="L1086" s="403"/>
      <c r="M1086" s="403"/>
      <c r="N1086" s="403"/>
      <c r="O1086" s="402"/>
      <c r="P1086" s="404" t="s">
        <v>2001</v>
      </c>
      <c r="Q1086" s="405"/>
      <c r="R1086" s="433">
        <v>1010.21</v>
      </c>
      <c r="S1086" s="434"/>
      <c r="T1086" s="435"/>
      <c r="U1086" s="427">
        <v>72.709999999999994</v>
      </c>
      <c r="V1086" s="428"/>
      <c r="W1086" s="429"/>
      <c r="X1086" s="180">
        <v>1082.92</v>
      </c>
      <c r="Y1086" s="175" t="str">
        <f t="shared" si="16"/>
        <v>080912</v>
      </c>
    </row>
    <row r="1087" spans="1:25" ht="9.6" customHeight="1" x14ac:dyDescent="0.2">
      <c r="A1087" s="401" t="s">
        <v>3306</v>
      </c>
      <c r="B1087" s="402"/>
      <c r="C1087" s="401" t="s">
        <v>1121</v>
      </c>
      <c r="D1087" s="403"/>
      <c r="E1087" s="403"/>
      <c r="F1087" s="403"/>
      <c r="G1087" s="403"/>
      <c r="H1087" s="403"/>
      <c r="I1087" s="403"/>
      <c r="J1087" s="403"/>
      <c r="K1087" s="403"/>
      <c r="L1087" s="403"/>
      <c r="M1087" s="403"/>
      <c r="N1087" s="403"/>
      <c r="O1087" s="402"/>
      <c r="P1087" s="404" t="s">
        <v>2001</v>
      </c>
      <c r="Q1087" s="405"/>
      <c r="R1087" s="430">
        <v>111.15</v>
      </c>
      <c r="S1087" s="431"/>
      <c r="T1087" s="432"/>
      <c r="U1087" s="427">
        <v>29.96</v>
      </c>
      <c r="V1087" s="428"/>
      <c r="W1087" s="429"/>
      <c r="X1087" s="179">
        <v>141.11000000000001</v>
      </c>
      <c r="Y1087" s="175" t="str">
        <f t="shared" si="16"/>
        <v>080925</v>
      </c>
    </row>
    <row r="1088" spans="1:25" ht="9.6" customHeight="1" x14ac:dyDescent="0.2">
      <c r="A1088" s="401" t="s">
        <v>3307</v>
      </c>
      <c r="B1088" s="402"/>
      <c r="C1088" s="401" t="s">
        <v>1122</v>
      </c>
      <c r="D1088" s="403"/>
      <c r="E1088" s="403"/>
      <c r="F1088" s="403"/>
      <c r="G1088" s="403"/>
      <c r="H1088" s="403"/>
      <c r="I1088" s="403"/>
      <c r="J1088" s="403"/>
      <c r="K1088" s="403"/>
      <c r="L1088" s="403"/>
      <c r="M1088" s="403"/>
      <c r="N1088" s="403"/>
      <c r="O1088" s="402"/>
      <c r="P1088" s="404" t="s">
        <v>2001</v>
      </c>
      <c r="Q1088" s="405"/>
      <c r="R1088" s="430">
        <v>112.33</v>
      </c>
      <c r="S1088" s="431"/>
      <c r="T1088" s="432"/>
      <c r="U1088" s="427">
        <v>29.96</v>
      </c>
      <c r="V1088" s="428"/>
      <c r="W1088" s="429"/>
      <c r="X1088" s="179">
        <v>142.29</v>
      </c>
      <c r="Y1088" s="175" t="str">
        <f t="shared" si="16"/>
        <v>080926</v>
      </c>
    </row>
    <row r="1089" spans="1:25" ht="9.6" customHeight="1" x14ac:dyDescent="0.2">
      <c r="A1089" s="401" t="s">
        <v>3308</v>
      </c>
      <c r="B1089" s="402"/>
      <c r="C1089" s="401" t="s">
        <v>1123</v>
      </c>
      <c r="D1089" s="403"/>
      <c r="E1089" s="403"/>
      <c r="F1089" s="403"/>
      <c r="G1089" s="403"/>
      <c r="H1089" s="403"/>
      <c r="I1089" s="403"/>
      <c r="J1089" s="403"/>
      <c r="K1089" s="403"/>
      <c r="L1089" s="403"/>
      <c r="M1089" s="403"/>
      <c r="N1089" s="403"/>
      <c r="O1089" s="402"/>
      <c r="P1089" s="404" t="s">
        <v>2001</v>
      </c>
      <c r="Q1089" s="405"/>
      <c r="R1089" s="430">
        <v>141.04</v>
      </c>
      <c r="S1089" s="431"/>
      <c r="T1089" s="432"/>
      <c r="U1089" s="427">
        <v>29.96</v>
      </c>
      <c r="V1089" s="428"/>
      <c r="W1089" s="429"/>
      <c r="X1089" s="179">
        <v>171</v>
      </c>
      <c r="Y1089" s="175" t="str">
        <f t="shared" si="16"/>
        <v>080927</v>
      </c>
    </row>
    <row r="1090" spans="1:25" ht="9.6" customHeight="1" x14ac:dyDescent="0.2">
      <c r="A1090" s="401" t="s">
        <v>3309</v>
      </c>
      <c r="B1090" s="402"/>
      <c r="C1090" s="401" t="s">
        <v>1124</v>
      </c>
      <c r="D1090" s="403"/>
      <c r="E1090" s="403"/>
      <c r="F1090" s="403"/>
      <c r="G1090" s="403"/>
      <c r="H1090" s="403"/>
      <c r="I1090" s="403"/>
      <c r="J1090" s="403"/>
      <c r="K1090" s="403"/>
      <c r="L1090" s="403"/>
      <c r="M1090" s="403"/>
      <c r="N1090" s="403"/>
      <c r="O1090" s="402"/>
      <c r="P1090" s="404" t="s">
        <v>2001</v>
      </c>
      <c r="Q1090" s="405"/>
      <c r="R1090" s="430">
        <v>155.15</v>
      </c>
      <c r="S1090" s="431"/>
      <c r="T1090" s="432"/>
      <c r="U1090" s="427">
        <v>46.67</v>
      </c>
      <c r="V1090" s="428"/>
      <c r="W1090" s="429"/>
      <c r="X1090" s="179">
        <v>201.82</v>
      </c>
      <c r="Y1090" s="175" t="str">
        <f t="shared" si="16"/>
        <v>080928</v>
      </c>
    </row>
    <row r="1091" spans="1:25" ht="9.6" customHeight="1" x14ac:dyDescent="0.2">
      <c r="A1091" s="401" t="s">
        <v>3310</v>
      </c>
      <c r="B1091" s="402"/>
      <c r="C1091" s="401" t="s">
        <v>1125</v>
      </c>
      <c r="D1091" s="403"/>
      <c r="E1091" s="403"/>
      <c r="F1091" s="403"/>
      <c r="G1091" s="403"/>
      <c r="H1091" s="403"/>
      <c r="I1091" s="403"/>
      <c r="J1091" s="403"/>
      <c r="K1091" s="403"/>
      <c r="L1091" s="403"/>
      <c r="M1091" s="403"/>
      <c r="N1091" s="403"/>
      <c r="O1091" s="402"/>
      <c r="P1091" s="404" t="s">
        <v>2001</v>
      </c>
      <c r="Q1091" s="405"/>
      <c r="R1091" s="430">
        <v>213.07</v>
      </c>
      <c r="S1091" s="431"/>
      <c r="T1091" s="432"/>
      <c r="U1091" s="427">
        <v>46.67</v>
      </c>
      <c r="V1091" s="428"/>
      <c r="W1091" s="429"/>
      <c r="X1091" s="179">
        <v>259.74</v>
      </c>
      <c r="Y1091" s="175" t="str">
        <f t="shared" si="16"/>
        <v>080929</v>
      </c>
    </row>
    <row r="1092" spans="1:25" ht="9.6" customHeight="1" x14ac:dyDescent="0.2">
      <c r="A1092" s="401" t="s">
        <v>3311</v>
      </c>
      <c r="B1092" s="402"/>
      <c r="C1092" s="401" t="s">
        <v>1126</v>
      </c>
      <c r="D1092" s="403"/>
      <c r="E1092" s="403"/>
      <c r="F1092" s="403"/>
      <c r="G1092" s="403"/>
      <c r="H1092" s="403"/>
      <c r="I1092" s="403"/>
      <c r="J1092" s="403"/>
      <c r="K1092" s="403"/>
      <c r="L1092" s="403"/>
      <c r="M1092" s="403"/>
      <c r="N1092" s="403"/>
      <c r="O1092" s="402"/>
      <c r="P1092" s="404" t="s">
        <v>2001</v>
      </c>
      <c r="Q1092" s="405"/>
      <c r="R1092" s="427">
        <v>87.17</v>
      </c>
      <c r="S1092" s="428"/>
      <c r="T1092" s="429"/>
      <c r="U1092" s="427">
        <v>29.96</v>
      </c>
      <c r="V1092" s="428"/>
      <c r="W1092" s="429"/>
      <c r="X1092" s="179">
        <v>117.13</v>
      </c>
      <c r="Y1092" s="175" t="str">
        <f t="shared" si="16"/>
        <v>080945</v>
      </c>
    </row>
    <row r="1093" spans="1:25" ht="9.6" customHeight="1" x14ac:dyDescent="0.2">
      <c r="A1093" s="401" t="s">
        <v>3312</v>
      </c>
      <c r="B1093" s="402"/>
      <c r="C1093" s="401" t="s">
        <v>1127</v>
      </c>
      <c r="D1093" s="403"/>
      <c r="E1093" s="403"/>
      <c r="F1093" s="403"/>
      <c r="G1093" s="403"/>
      <c r="H1093" s="403"/>
      <c r="I1093" s="403"/>
      <c r="J1093" s="403"/>
      <c r="K1093" s="403"/>
      <c r="L1093" s="403"/>
      <c r="M1093" s="403"/>
      <c r="N1093" s="403"/>
      <c r="O1093" s="402"/>
      <c r="P1093" s="404" t="s">
        <v>2001</v>
      </c>
      <c r="Q1093" s="405"/>
      <c r="R1093" s="427">
        <v>91.33</v>
      </c>
      <c r="S1093" s="428"/>
      <c r="T1093" s="429"/>
      <c r="U1093" s="427">
        <v>29.96</v>
      </c>
      <c r="V1093" s="428"/>
      <c r="W1093" s="429"/>
      <c r="X1093" s="179">
        <v>121.29</v>
      </c>
      <c r="Y1093" s="175" t="str">
        <f t="shared" si="16"/>
        <v>080946</v>
      </c>
    </row>
    <row r="1094" spans="1:25" ht="9.6" customHeight="1" x14ac:dyDescent="0.2">
      <c r="A1094" s="401" t="s">
        <v>3313</v>
      </c>
      <c r="B1094" s="402"/>
      <c r="C1094" s="401" t="s">
        <v>297</v>
      </c>
      <c r="D1094" s="403"/>
      <c r="E1094" s="403"/>
      <c r="F1094" s="403"/>
      <c r="G1094" s="403"/>
      <c r="H1094" s="403"/>
      <c r="I1094" s="403"/>
      <c r="J1094" s="403"/>
      <c r="K1094" s="403"/>
      <c r="L1094" s="403"/>
      <c r="M1094" s="403"/>
      <c r="N1094" s="403"/>
      <c r="O1094" s="402"/>
      <c r="P1094" s="404" t="s">
        <v>2001</v>
      </c>
      <c r="Q1094" s="405"/>
      <c r="R1094" s="427">
        <v>38.72</v>
      </c>
      <c r="S1094" s="428"/>
      <c r="T1094" s="429"/>
      <c r="U1094" s="427">
        <v>26.53</v>
      </c>
      <c r="V1094" s="428"/>
      <c r="W1094" s="429"/>
      <c r="X1094" s="178">
        <v>65.25</v>
      </c>
      <c r="Y1094" s="175" t="str">
        <f t="shared" si="16"/>
        <v>080975</v>
      </c>
    </row>
    <row r="1095" spans="1:25" ht="9.6" customHeight="1" x14ac:dyDescent="0.2">
      <c r="A1095" s="401" t="s">
        <v>3314</v>
      </c>
      <c r="B1095" s="402"/>
      <c r="C1095" s="401" t="s">
        <v>298</v>
      </c>
      <c r="D1095" s="403"/>
      <c r="E1095" s="403"/>
      <c r="F1095" s="403"/>
      <c r="G1095" s="403"/>
      <c r="H1095" s="403"/>
      <c r="I1095" s="403"/>
      <c r="J1095" s="403"/>
      <c r="K1095" s="403"/>
      <c r="L1095" s="403"/>
      <c r="M1095" s="403"/>
      <c r="N1095" s="403"/>
      <c r="O1095" s="402"/>
      <c r="P1095" s="404" t="s">
        <v>2001</v>
      </c>
      <c r="Q1095" s="405"/>
      <c r="R1095" s="427">
        <v>43.91</v>
      </c>
      <c r="S1095" s="428"/>
      <c r="T1095" s="429"/>
      <c r="U1095" s="427">
        <v>26.53</v>
      </c>
      <c r="V1095" s="428"/>
      <c r="W1095" s="429"/>
      <c r="X1095" s="178">
        <v>70.44</v>
      </c>
      <c r="Y1095" s="175" t="str">
        <f t="shared" si="16"/>
        <v>080976</v>
      </c>
    </row>
    <row r="1096" spans="1:25" ht="9.6" customHeight="1" x14ac:dyDescent="0.2">
      <c r="A1096" s="401" t="s">
        <v>3315</v>
      </c>
      <c r="B1096" s="402"/>
      <c r="C1096" s="401" t="s">
        <v>299</v>
      </c>
      <c r="D1096" s="403"/>
      <c r="E1096" s="403"/>
      <c r="F1096" s="403"/>
      <c r="G1096" s="403"/>
      <c r="H1096" s="403"/>
      <c r="I1096" s="403"/>
      <c r="J1096" s="403"/>
      <c r="K1096" s="403"/>
      <c r="L1096" s="403"/>
      <c r="M1096" s="403"/>
      <c r="N1096" s="403"/>
      <c r="O1096" s="402"/>
      <c r="P1096" s="404" t="s">
        <v>2001</v>
      </c>
      <c r="Q1096" s="405"/>
      <c r="R1096" s="427">
        <v>63.66</v>
      </c>
      <c r="S1096" s="428"/>
      <c r="T1096" s="429"/>
      <c r="U1096" s="427">
        <v>26.53</v>
      </c>
      <c r="V1096" s="428"/>
      <c r="W1096" s="429"/>
      <c r="X1096" s="178">
        <v>90.19</v>
      </c>
      <c r="Y1096" s="175" t="str">
        <f t="shared" si="16"/>
        <v>080977</v>
      </c>
    </row>
    <row r="1097" spans="1:25" ht="9.6" customHeight="1" x14ac:dyDescent="0.2">
      <c r="A1097" s="401" t="s">
        <v>3316</v>
      </c>
      <c r="B1097" s="402"/>
      <c r="C1097" s="401" t="s">
        <v>1128</v>
      </c>
      <c r="D1097" s="403"/>
      <c r="E1097" s="403"/>
      <c r="F1097" s="403"/>
      <c r="G1097" s="403"/>
      <c r="H1097" s="403"/>
      <c r="I1097" s="403"/>
      <c r="J1097" s="403"/>
      <c r="K1097" s="403"/>
      <c r="L1097" s="403"/>
      <c r="M1097" s="403"/>
      <c r="N1097" s="403"/>
      <c r="O1097" s="402"/>
      <c r="P1097" s="404" t="s">
        <v>2001</v>
      </c>
      <c r="Q1097" s="405"/>
      <c r="R1097" s="430">
        <v>115.85</v>
      </c>
      <c r="S1097" s="431"/>
      <c r="T1097" s="432"/>
      <c r="U1097" s="427">
        <v>41.76</v>
      </c>
      <c r="V1097" s="428"/>
      <c r="W1097" s="429"/>
      <c r="X1097" s="179">
        <v>157.61000000000001</v>
      </c>
      <c r="Y1097" s="175" t="str">
        <f t="shared" ref="Y1097:Y1160" si="17">TRIM($A1097)</f>
        <v>080978</v>
      </c>
    </row>
    <row r="1098" spans="1:25" ht="9.6" customHeight="1" x14ac:dyDescent="0.2">
      <c r="A1098" s="401" t="s">
        <v>3317</v>
      </c>
      <c r="B1098" s="402"/>
      <c r="C1098" s="401" t="s">
        <v>1129</v>
      </c>
      <c r="D1098" s="403"/>
      <c r="E1098" s="403"/>
      <c r="F1098" s="403"/>
      <c r="G1098" s="403"/>
      <c r="H1098" s="403"/>
      <c r="I1098" s="403"/>
      <c r="J1098" s="403"/>
      <c r="K1098" s="403"/>
      <c r="L1098" s="403"/>
      <c r="M1098" s="403"/>
      <c r="N1098" s="403"/>
      <c r="O1098" s="402"/>
      <c r="P1098" s="404" t="s">
        <v>2001</v>
      </c>
      <c r="Q1098" s="405"/>
      <c r="R1098" s="430">
        <v>150.9</v>
      </c>
      <c r="S1098" s="431"/>
      <c r="T1098" s="432"/>
      <c r="U1098" s="427">
        <v>41.76</v>
      </c>
      <c r="V1098" s="428"/>
      <c r="W1098" s="429"/>
      <c r="X1098" s="179">
        <v>192.66</v>
      </c>
      <c r="Y1098" s="175" t="str">
        <f t="shared" si="17"/>
        <v>080979</v>
      </c>
    </row>
    <row r="1099" spans="1:25" ht="9.6" customHeight="1" x14ac:dyDescent="0.2">
      <c r="A1099" s="401" t="s">
        <v>3318</v>
      </c>
      <c r="B1099" s="402"/>
      <c r="C1099" s="401" t="s">
        <v>1130</v>
      </c>
      <c r="D1099" s="403"/>
      <c r="E1099" s="403"/>
      <c r="F1099" s="403"/>
      <c r="G1099" s="403"/>
      <c r="H1099" s="403"/>
      <c r="I1099" s="403"/>
      <c r="J1099" s="403"/>
      <c r="K1099" s="403"/>
      <c r="L1099" s="403"/>
      <c r="M1099" s="403"/>
      <c r="N1099" s="403"/>
      <c r="O1099" s="402"/>
      <c r="P1099" s="404" t="s">
        <v>2001</v>
      </c>
      <c r="Q1099" s="405"/>
      <c r="R1099" s="430">
        <v>267.73</v>
      </c>
      <c r="S1099" s="431"/>
      <c r="T1099" s="432"/>
      <c r="U1099" s="427">
        <v>41.76</v>
      </c>
      <c r="V1099" s="428"/>
      <c r="W1099" s="429"/>
      <c r="X1099" s="179">
        <v>309.49</v>
      </c>
      <c r="Y1099" s="175" t="str">
        <f t="shared" si="17"/>
        <v>080980</v>
      </c>
    </row>
    <row r="1100" spans="1:25" ht="9.6" customHeight="1" x14ac:dyDescent="0.2">
      <c r="A1100" s="401" t="s">
        <v>3319</v>
      </c>
      <c r="B1100" s="402"/>
      <c r="C1100" s="401" t="s">
        <v>1131</v>
      </c>
      <c r="D1100" s="403"/>
      <c r="E1100" s="403"/>
      <c r="F1100" s="403"/>
      <c r="G1100" s="403"/>
      <c r="H1100" s="403"/>
      <c r="I1100" s="403"/>
      <c r="J1100" s="403"/>
      <c r="K1100" s="403"/>
      <c r="L1100" s="403"/>
      <c r="M1100" s="403"/>
      <c r="N1100" s="403"/>
      <c r="O1100" s="402"/>
      <c r="P1100" s="404" t="s">
        <v>2001</v>
      </c>
      <c r="Q1100" s="405"/>
      <c r="R1100" s="430">
        <v>456.03</v>
      </c>
      <c r="S1100" s="431"/>
      <c r="T1100" s="432"/>
      <c r="U1100" s="427">
        <v>56.49</v>
      </c>
      <c r="V1100" s="428"/>
      <c r="W1100" s="429"/>
      <c r="X1100" s="179">
        <v>512.52</v>
      </c>
      <c r="Y1100" s="175" t="str">
        <f t="shared" si="17"/>
        <v>080981</v>
      </c>
    </row>
    <row r="1101" spans="1:25" ht="9.6" customHeight="1" x14ac:dyDescent="0.2">
      <c r="A1101" s="401" t="s">
        <v>3320</v>
      </c>
      <c r="B1101" s="402"/>
      <c r="C1101" s="401" t="s">
        <v>1132</v>
      </c>
      <c r="D1101" s="403"/>
      <c r="E1101" s="403"/>
      <c r="F1101" s="403"/>
      <c r="G1101" s="403"/>
      <c r="H1101" s="403"/>
      <c r="I1101" s="403"/>
      <c r="J1101" s="403"/>
      <c r="K1101" s="403"/>
      <c r="L1101" s="403"/>
      <c r="M1101" s="403"/>
      <c r="N1101" s="403"/>
      <c r="O1101" s="402"/>
      <c r="P1101" s="404" t="s">
        <v>2001</v>
      </c>
      <c r="Q1101" s="405"/>
      <c r="R1101" s="430">
        <v>647.59</v>
      </c>
      <c r="S1101" s="431"/>
      <c r="T1101" s="432"/>
      <c r="U1101" s="427">
        <v>56.49</v>
      </c>
      <c r="V1101" s="428"/>
      <c r="W1101" s="429"/>
      <c r="X1101" s="179">
        <v>704.08</v>
      </c>
      <c r="Y1101" s="175" t="str">
        <f t="shared" si="17"/>
        <v>080982</v>
      </c>
    </row>
    <row r="1102" spans="1:25" ht="9.6" customHeight="1" x14ac:dyDescent="0.2">
      <c r="A1102" s="401" t="s">
        <v>3321</v>
      </c>
      <c r="B1102" s="402"/>
      <c r="C1102" s="401" t="s">
        <v>1133</v>
      </c>
      <c r="D1102" s="403"/>
      <c r="E1102" s="403"/>
      <c r="F1102" s="403"/>
      <c r="G1102" s="403"/>
      <c r="H1102" s="403"/>
      <c r="I1102" s="403"/>
      <c r="J1102" s="403"/>
      <c r="K1102" s="403"/>
      <c r="L1102" s="403"/>
      <c r="M1102" s="403"/>
      <c r="N1102" s="403"/>
      <c r="O1102" s="402"/>
      <c r="P1102" s="404" t="s">
        <v>2001</v>
      </c>
      <c r="Q1102" s="405"/>
      <c r="R1102" s="430">
        <v>951.95</v>
      </c>
      <c r="S1102" s="431"/>
      <c r="T1102" s="432"/>
      <c r="U1102" s="427">
        <v>72.709999999999994</v>
      </c>
      <c r="V1102" s="428"/>
      <c r="W1102" s="429"/>
      <c r="X1102" s="180">
        <v>1024.6600000000001</v>
      </c>
      <c r="Y1102" s="175" t="str">
        <f t="shared" si="17"/>
        <v>080983</v>
      </c>
    </row>
    <row r="1103" spans="1:25" ht="9.6" customHeight="1" x14ac:dyDescent="0.2">
      <c r="A1103" s="401" t="s">
        <v>3322</v>
      </c>
      <c r="B1103" s="402"/>
      <c r="C1103" s="401" t="s">
        <v>3323</v>
      </c>
      <c r="D1103" s="403"/>
      <c r="E1103" s="403"/>
      <c r="F1103" s="403"/>
      <c r="G1103" s="403"/>
      <c r="H1103" s="403"/>
      <c r="I1103" s="403"/>
      <c r="J1103" s="403"/>
      <c r="K1103" s="403"/>
      <c r="L1103" s="403"/>
      <c r="M1103" s="403"/>
      <c r="N1103" s="403"/>
      <c r="O1103" s="402"/>
      <c r="P1103" s="404"/>
      <c r="Q1103" s="405"/>
      <c r="R1103" s="406">
        <v>0</v>
      </c>
      <c r="S1103" s="407"/>
      <c r="T1103" s="408"/>
      <c r="U1103" s="406">
        <v>0</v>
      </c>
      <c r="V1103" s="407"/>
      <c r="W1103" s="408"/>
      <c r="X1103" s="177">
        <v>0</v>
      </c>
      <c r="Y1103" s="175" t="str">
        <f t="shared" si="17"/>
        <v>081000</v>
      </c>
    </row>
    <row r="1104" spans="1:25" ht="9.6" customHeight="1" x14ac:dyDescent="0.2">
      <c r="A1104" s="401" t="s">
        <v>3324</v>
      </c>
      <c r="B1104" s="402"/>
      <c r="C1104" s="401" t="s">
        <v>3325</v>
      </c>
      <c r="D1104" s="403"/>
      <c r="E1104" s="403"/>
      <c r="F1104" s="403"/>
      <c r="G1104" s="403"/>
      <c r="H1104" s="403"/>
      <c r="I1104" s="403"/>
      <c r="J1104" s="403"/>
      <c r="K1104" s="403"/>
      <c r="L1104" s="403"/>
      <c r="M1104" s="403"/>
      <c r="N1104" s="403"/>
      <c r="O1104" s="402"/>
      <c r="P1104" s="404"/>
      <c r="Q1104" s="405"/>
      <c r="R1104" s="406">
        <v>0</v>
      </c>
      <c r="S1104" s="407"/>
      <c r="T1104" s="408"/>
      <c r="U1104" s="406">
        <v>0</v>
      </c>
      <c r="V1104" s="407"/>
      <c r="W1104" s="408"/>
      <c r="X1104" s="177">
        <v>0</v>
      </c>
      <c r="Y1104" s="175" t="str">
        <f t="shared" si="17"/>
        <v>081001</v>
      </c>
    </row>
    <row r="1105" spans="1:25" ht="9.6" customHeight="1" x14ac:dyDescent="0.2">
      <c r="A1105" s="401" t="s">
        <v>3326</v>
      </c>
      <c r="B1105" s="402"/>
      <c r="C1105" s="401" t="s">
        <v>300</v>
      </c>
      <c r="D1105" s="403"/>
      <c r="E1105" s="403"/>
      <c r="F1105" s="403"/>
      <c r="G1105" s="403"/>
      <c r="H1105" s="403"/>
      <c r="I1105" s="403"/>
      <c r="J1105" s="403"/>
      <c r="K1105" s="403"/>
      <c r="L1105" s="403"/>
      <c r="M1105" s="403"/>
      <c r="N1105" s="403"/>
      <c r="O1105" s="402"/>
      <c r="P1105" s="404" t="s">
        <v>2036</v>
      </c>
      <c r="Q1105" s="405"/>
      <c r="R1105" s="406">
        <v>3.43</v>
      </c>
      <c r="S1105" s="407"/>
      <c r="T1105" s="408"/>
      <c r="U1105" s="406">
        <v>4.37</v>
      </c>
      <c r="V1105" s="407"/>
      <c r="W1105" s="408"/>
      <c r="X1105" s="177">
        <v>7.8</v>
      </c>
      <c r="Y1105" s="175" t="str">
        <f t="shared" si="17"/>
        <v>081002</v>
      </c>
    </row>
    <row r="1106" spans="1:25" ht="9.6" customHeight="1" x14ac:dyDescent="0.2">
      <c r="A1106" s="401" t="s">
        <v>3327</v>
      </c>
      <c r="B1106" s="402"/>
      <c r="C1106" s="401" t="s">
        <v>302</v>
      </c>
      <c r="D1106" s="403"/>
      <c r="E1106" s="403"/>
      <c r="F1106" s="403"/>
      <c r="G1106" s="403"/>
      <c r="H1106" s="403"/>
      <c r="I1106" s="403"/>
      <c r="J1106" s="403"/>
      <c r="K1106" s="403"/>
      <c r="L1106" s="403"/>
      <c r="M1106" s="403"/>
      <c r="N1106" s="403"/>
      <c r="O1106" s="402"/>
      <c r="P1106" s="404" t="s">
        <v>2352</v>
      </c>
      <c r="Q1106" s="405"/>
      <c r="R1106" s="406">
        <v>3.66</v>
      </c>
      <c r="S1106" s="407"/>
      <c r="T1106" s="408"/>
      <c r="U1106" s="406">
        <v>5.89</v>
      </c>
      <c r="V1106" s="407"/>
      <c r="W1106" s="408"/>
      <c r="X1106" s="177">
        <v>9.5500000000000007</v>
      </c>
      <c r="Y1106" s="175" t="str">
        <f t="shared" si="17"/>
        <v>081003</v>
      </c>
    </row>
    <row r="1107" spans="1:25" ht="9.6" customHeight="1" x14ac:dyDescent="0.2">
      <c r="A1107" s="401" t="s">
        <v>3328</v>
      </c>
      <c r="B1107" s="402"/>
      <c r="C1107" s="401" t="s">
        <v>304</v>
      </c>
      <c r="D1107" s="403"/>
      <c r="E1107" s="403"/>
      <c r="F1107" s="403"/>
      <c r="G1107" s="403"/>
      <c r="H1107" s="403"/>
      <c r="I1107" s="403"/>
      <c r="J1107" s="403"/>
      <c r="K1107" s="403"/>
      <c r="L1107" s="403"/>
      <c r="M1107" s="403"/>
      <c r="N1107" s="403"/>
      <c r="O1107" s="402"/>
      <c r="P1107" s="404" t="s">
        <v>2036</v>
      </c>
      <c r="Q1107" s="405"/>
      <c r="R1107" s="406">
        <v>7.68</v>
      </c>
      <c r="S1107" s="407"/>
      <c r="T1107" s="408"/>
      <c r="U1107" s="406">
        <v>6.33</v>
      </c>
      <c r="V1107" s="407"/>
      <c r="W1107" s="408"/>
      <c r="X1107" s="178">
        <v>14.01</v>
      </c>
      <c r="Y1107" s="175" t="str">
        <f t="shared" si="17"/>
        <v>081004</v>
      </c>
    </row>
    <row r="1108" spans="1:25" ht="9.6" customHeight="1" x14ac:dyDescent="0.2">
      <c r="A1108" s="401" t="s">
        <v>3329</v>
      </c>
      <c r="B1108" s="402"/>
      <c r="C1108" s="401" t="s">
        <v>305</v>
      </c>
      <c r="D1108" s="403"/>
      <c r="E1108" s="403"/>
      <c r="F1108" s="403"/>
      <c r="G1108" s="403"/>
      <c r="H1108" s="403"/>
      <c r="I1108" s="403"/>
      <c r="J1108" s="403"/>
      <c r="K1108" s="403"/>
      <c r="L1108" s="403"/>
      <c r="M1108" s="403"/>
      <c r="N1108" s="403"/>
      <c r="O1108" s="402"/>
      <c r="P1108" s="404" t="s">
        <v>2036</v>
      </c>
      <c r="Q1108" s="405"/>
      <c r="R1108" s="427">
        <v>12.46</v>
      </c>
      <c r="S1108" s="428"/>
      <c r="T1108" s="429"/>
      <c r="U1108" s="406">
        <v>9.7200000000000006</v>
      </c>
      <c r="V1108" s="407"/>
      <c r="W1108" s="408"/>
      <c r="X1108" s="178">
        <v>22.18</v>
      </c>
      <c r="Y1108" s="175" t="str">
        <f t="shared" si="17"/>
        <v>081005</v>
      </c>
    </row>
    <row r="1109" spans="1:25" ht="9.6" customHeight="1" x14ac:dyDescent="0.2">
      <c r="A1109" s="401" t="s">
        <v>3330</v>
      </c>
      <c r="B1109" s="402"/>
      <c r="C1109" s="401" t="s">
        <v>306</v>
      </c>
      <c r="D1109" s="403"/>
      <c r="E1109" s="403"/>
      <c r="F1109" s="403"/>
      <c r="G1109" s="403"/>
      <c r="H1109" s="403"/>
      <c r="I1109" s="403"/>
      <c r="J1109" s="403"/>
      <c r="K1109" s="403"/>
      <c r="L1109" s="403"/>
      <c r="M1109" s="403"/>
      <c r="N1109" s="403"/>
      <c r="O1109" s="402"/>
      <c r="P1109" s="404" t="s">
        <v>2036</v>
      </c>
      <c r="Q1109" s="405"/>
      <c r="R1109" s="427">
        <v>15.09</v>
      </c>
      <c r="S1109" s="428"/>
      <c r="T1109" s="429"/>
      <c r="U1109" s="427">
        <v>10.95</v>
      </c>
      <c r="V1109" s="428"/>
      <c r="W1109" s="429"/>
      <c r="X1109" s="178">
        <v>26.04</v>
      </c>
      <c r="Y1109" s="175" t="str">
        <f t="shared" si="17"/>
        <v>081006</v>
      </c>
    </row>
    <row r="1110" spans="1:25" ht="9.6" customHeight="1" x14ac:dyDescent="0.2">
      <c r="A1110" s="401" t="s">
        <v>3331</v>
      </c>
      <c r="B1110" s="402"/>
      <c r="C1110" s="401" t="s">
        <v>1134</v>
      </c>
      <c r="D1110" s="403"/>
      <c r="E1110" s="403"/>
      <c r="F1110" s="403"/>
      <c r="G1110" s="403"/>
      <c r="H1110" s="403"/>
      <c r="I1110" s="403"/>
      <c r="J1110" s="403"/>
      <c r="K1110" s="403"/>
      <c r="L1110" s="403"/>
      <c r="M1110" s="403"/>
      <c r="N1110" s="403"/>
      <c r="O1110" s="402"/>
      <c r="P1110" s="404" t="s">
        <v>2036</v>
      </c>
      <c r="Q1110" s="405"/>
      <c r="R1110" s="427">
        <v>26.31</v>
      </c>
      <c r="S1110" s="428"/>
      <c r="T1110" s="429"/>
      <c r="U1110" s="427">
        <v>14.58</v>
      </c>
      <c r="V1110" s="428"/>
      <c r="W1110" s="429"/>
      <c r="X1110" s="178">
        <v>40.89</v>
      </c>
      <c r="Y1110" s="175" t="str">
        <f t="shared" si="17"/>
        <v>081007</v>
      </c>
    </row>
    <row r="1111" spans="1:25" ht="9.6" customHeight="1" x14ac:dyDescent="0.2">
      <c r="A1111" s="401" t="s">
        <v>3332</v>
      </c>
      <c r="B1111" s="402"/>
      <c r="C1111" s="401" t="s">
        <v>1135</v>
      </c>
      <c r="D1111" s="403"/>
      <c r="E1111" s="403"/>
      <c r="F1111" s="403"/>
      <c r="G1111" s="403"/>
      <c r="H1111" s="403"/>
      <c r="I1111" s="403"/>
      <c r="J1111" s="403"/>
      <c r="K1111" s="403"/>
      <c r="L1111" s="403"/>
      <c r="M1111" s="403"/>
      <c r="N1111" s="403"/>
      <c r="O1111" s="402"/>
      <c r="P1111" s="404" t="s">
        <v>2036</v>
      </c>
      <c r="Q1111" s="405"/>
      <c r="R1111" s="427">
        <v>46.01</v>
      </c>
      <c r="S1111" s="428"/>
      <c r="T1111" s="429"/>
      <c r="U1111" s="427">
        <v>19.93</v>
      </c>
      <c r="V1111" s="428"/>
      <c r="W1111" s="429"/>
      <c r="X1111" s="178">
        <v>65.94</v>
      </c>
      <c r="Y1111" s="175" t="str">
        <f t="shared" si="17"/>
        <v>081008</v>
      </c>
    </row>
    <row r="1112" spans="1:25" ht="9.6" customHeight="1" x14ac:dyDescent="0.2">
      <c r="A1112" s="401" t="s">
        <v>3333</v>
      </c>
      <c r="B1112" s="402"/>
      <c r="C1112" s="401" t="s">
        <v>1136</v>
      </c>
      <c r="D1112" s="403"/>
      <c r="E1112" s="403"/>
      <c r="F1112" s="403"/>
      <c r="G1112" s="403"/>
      <c r="H1112" s="403"/>
      <c r="I1112" s="403"/>
      <c r="J1112" s="403"/>
      <c r="K1112" s="403"/>
      <c r="L1112" s="403"/>
      <c r="M1112" s="403"/>
      <c r="N1112" s="403"/>
      <c r="O1112" s="402"/>
      <c r="P1112" s="404" t="s">
        <v>2036</v>
      </c>
      <c r="Q1112" s="405"/>
      <c r="R1112" s="427">
        <v>58.26</v>
      </c>
      <c r="S1112" s="428"/>
      <c r="T1112" s="429"/>
      <c r="U1112" s="427">
        <v>23.33</v>
      </c>
      <c r="V1112" s="428"/>
      <c r="W1112" s="429"/>
      <c r="X1112" s="178">
        <v>81.59</v>
      </c>
      <c r="Y1112" s="175" t="str">
        <f t="shared" si="17"/>
        <v>081009</v>
      </c>
    </row>
    <row r="1113" spans="1:25" ht="9.6" customHeight="1" x14ac:dyDescent="0.2">
      <c r="A1113" s="401" t="s">
        <v>3334</v>
      </c>
      <c r="B1113" s="402"/>
      <c r="C1113" s="401" t="s">
        <v>1137</v>
      </c>
      <c r="D1113" s="403"/>
      <c r="E1113" s="403"/>
      <c r="F1113" s="403"/>
      <c r="G1113" s="403"/>
      <c r="H1113" s="403"/>
      <c r="I1113" s="403"/>
      <c r="J1113" s="403"/>
      <c r="K1113" s="403"/>
      <c r="L1113" s="403"/>
      <c r="M1113" s="403"/>
      <c r="N1113" s="403"/>
      <c r="O1113" s="402"/>
      <c r="P1113" s="404" t="s">
        <v>2036</v>
      </c>
      <c r="Q1113" s="405"/>
      <c r="R1113" s="427">
        <v>92.36</v>
      </c>
      <c r="S1113" s="428"/>
      <c r="T1113" s="429"/>
      <c r="U1113" s="427">
        <v>25.3</v>
      </c>
      <c r="V1113" s="428"/>
      <c r="W1113" s="429"/>
      <c r="X1113" s="179">
        <v>117.66</v>
      </c>
      <c r="Y1113" s="175" t="str">
        <f t="shared" si="17"/>
        <v>081010</v>
      </c>
    </row>
    <row r="1114" spans="1:25" ht="9.6" customHeight="1" x14ac:dyDescent="0.2">
      <c r="A1114" s="401" t="s">
        <v>3335</v>
      </c>
      <c r="B1114" s="402"/>
      <c r="C1114" s="401" t="s">
        <v>3336</v>
      </c>
      <c r="D1114" s="403"/>
      <c r="E1114" s="403"/>
      <c r="F1114" s="403"/>
      <c r="G1114" s="403"/>
      <c r="H1114" s="403"/>
      <c r="I1114" s="403"/>
      <c r="J1114" s="403"/>
      <c r="K1114" s="403"/>
      <c r="L1114" s="403"/>
      <c r="M1114" s="403"/>
      <c r="N1114" s="403"/>
      <c r="O1114" s="402"/>
      <c r="P1114" s="404"/>
      <c r="Q1114" s="405"/>
      <c r="R1114" s="406">
        <v>0</v>
      </c>
      <c r="S1114" s="407"/>
      <c r="T1114" s="408"/>
      <c r="U1114" s="406">
        <v>0</v>
      </c>
      <c r="V1114" s="407"/>
      <c r="W1114" s="408"/>
      <c r="X1114" s="177">
        <v>0</v>
      </c>
      <c r="Y1114" s="175" t="str">
        <f t="shared" si="17"/>
        <v>081040</v>
      </c>
    </row>
    <row r="1115" spans="1:25" ht="19.350000000000001" customHeight="1" x14ac:dyDescent="0.2">
      <c r="A1115" s="401" t="s">
        <v>3337</v>
      </c>
      <c r="B1115" s="402"/>
      <c r="C1115" s="401" t="s">
        <v>3338</v>
      </c>
      <c r="D1115" s="403"/>
      <c r="E1115" s="403"/>
      <c r="F1115" s="403"/>
      <c r="G1115" s="403"/>
      <c r="H1115" s="403"/>
      <c r="I1115" s="403"/>
      <c r="J1115" s="403"/>
      <c r="K1115" s="403"/>
      <c r="L1115" s="403"/>
      <c r="M1115" s="403"/>
      <c r="N1115" s="403"/>
      <c r="O1115" s="402"/>
      <c r="P1115" s="404" t="s">
        <v>2001</v>
      </c>
      <c r="Q1115" s="405"/>
      <c r="R1115" s="427">
        <v>14.52</v>
      </c>
      <c r="S1115" s="428"/>
      <c r="T1115" s="429"/>
      <c r="U1115" s="406">
        <v>4.42</v>
      </c>
      <c r="V1115" s="407"/>
      <c r="W1115" s="408"/>
      <c r="X1115" s="178">
        <v>18.940000000000001</v>
      </c>
      <c r="Y1115" s="175" t="str">
        <f t="shared" si="17"/>
        <v>081041</v>
      </c>
    </row>
    <row r="1116" spans="1:25" ht="19.350000000000001" customHeight="1" x14ac:dyDescent="0.2">
      <c r="A1116" s="401" t="s">
        <v>3339</v>
      </c>
      <c r="B1116" s="402"/>
      <c r="C1116" s="401" t="s">
        <v>3340</v>
      </c>
      <c r="D1116" s="403"/>
      <c r="E1116" s="403"/>
      <c r="F1116" s="403"/>
      <c r="G1116" s="403"/>
      <c r="H1116" s="403"/>
      <c r="I1116" s="403"/>
      <c r="J1116" s="403"/>
      <c r="K1116" s="403"/>
      <c r="L1116" s="403"/>
      <c r="M1116" s="403"/>
      <c r="N1116" s="403"/>
      <c r="O1116" s="402"/>
      <c r="P1116" s="404" t="s">
        <v>2001</v>
      </c>
      <c r="Q1116" s="405"/>
      <c r="R1116" s="427">
        <v>22.24</v>
      </c>
      <c r="S1116" s="428"/>
      <c r="T1116" s="429"/>
      <c r="U1116" s="406">
        <v>4.42</v>
      </c>
      <c r="V1116" s="407"/>
      <c r="W1116" s="408"/>
      <c r="X1116" s="178">
        <v>26.66</v>
      </c>
      <c r="Y1116" s="175" t="str">
        <f t="shared" si="17"/>
        <v>081042</v>
      </c>
    </row>
    <row r="1117" spans="1:25" ht="19.350000000000001" customHeight="1" x14ac:dyDescent="0.2">
      <c r="A1117" s="401" t="s">
        <v>3341</v>
      </c>
      <c r="B1117" s="402"/>
      <c r="C1117" s="401" t="s">
        <v>3342</v>
      </c>
      <c r="D1117" s="403"/>
      <c r="E1117" s="403"/>
      <c r="F1117" s="403"/>
      <c r="G1117" s="403"/>
      <c r="H1117" s="403"/>
      <c r="I1117" s="403"/>
      <c r="J1117" s="403"/>
      <c r="K1117" s="403"/>
      <c r="L1117" s="403"/>
      <c r="M1117" s="403"/>
      <c r="N1117" s="403"/>
      <c r="O1117" s="402"/>
      <c r="P1117" s="404" t="s">
        <v>2001</v>
      </c>
      <c r="Q1117" s="405"/>
      <c r="R1117" s="427">
        <v>27.49</v>
      </c>
      <c r="S1117" s="428"/>
      <c r="T1117" s="429"/>
      <c r="U1117" s="406">
        <v>6.87</v>
      </c>
      <c r="V1117" s="407"/>
      <c r="W1117" s="408"/>
      <c r="X1117" s="178">
        <v>34.36</v>
      </c>
      <c r="Y1117" s="175" t="str">
        <f t="shared" si="17"/>
        <v>081043</v>
      </c>
    </row>
    <row r="1118" spans="1:25" ht="19.350000000000001" customHeight="1" x14ac:dyDescent="0.2">
      <c r="A1118" s="401" t="s">
        <v>3343</v>
      </c>
      <c r="B1118" s="402"/>
      <c r="C1118" s="401" t="s">
        <v>3344</v>
      </c>
      <c r="D1118" s="403"/>
      <c r="E1118" s="403"/>
      <c r="F1118" s="403"/>
      <c r="G1118" s="403"/>
      <c r="H1118" s="403"/>
      <c r="I1118" s="403"/>
      <c r="J1118" s="403"/>
      <c r="K1118" s="403"/>
      <c r="L1118" s="403"/>
      <c r="M1118" s="403"/>
      <c r="N1118" s="403"/>
      <c r="O1118" s="402"/>
      <c r="P1118" s="404" t="s">
        <v>2001</v>
      </c>
      <c r="Q1118" s="405"/>
      <c r="R1118" s="427">
        <v>45.89</v>
      </c>
      <c r="S1118" s="428"/>
      <c r="T1118" s="429"/>
      <c r="U1118" s="406">
        <v>6.87</v>
      </c>
      <c r="V1118" s="407"/>
      <c r="W1118" s="408"/>
      <c r="X1118" s="178">
        <v>52.76</v>
      </c>
      <c r="Y1118" s="175" t="str">
        <f t="shared" si="17"/>
        <v>081044</v>
      </c>
    </row>
    <row r="1119" spans="1:25" ht="19.350000000000001" customHeight="1" x14ac:dyDescent="0.2">
      <c r="A1119" s="401" t="s">
        <v>3345</v>
      </c>
      <c r="B1119" s="402"/>
      <c r="C1119" s="401" t="s">
        <v>3346</v>
      </c>
      <c r="D1119" s="403"/>
      <c r="E1119" s="403"/>
      <c r="F1119" s="403"/>
      <c r="G1119" s="403"/>
      <c r="H1119" s="403"/>
      <c r="I1119" s="403"/>
      <c r="J1119" s="403"/>
      <c r="K1119" s="403"/>
      <c r="L1119" s="403"/>
      <c r="M1119" s="403"/>
      <c r="N1119" s="403"/>
      <c r="O1119" s="402"/>
      <c r="P1119" s="404" t="s">
        <v>2001</v>
      </c>
      <c r="Q1119" s="405"/>
      <c r="R1119" s="430">
        <v>347.83</v>
      </c>
      <c r="S1119" s="431"/>
      <c r="T1119" s="432"/>
      <c r="U1119" s="427">
        <v>11.29</v>
      </c>
      <c r="V1119" s="428"/>
      <c r="W1119" s="429"/>
      <c r="X1119" s="179">
        <v>359.12</v>
      </c>
      <c r="Y1119" s="175" t="str">
        <f t="shared" si="17"/>
        <v>081046</v>
      </c>
    </row>
    <row r="1120" spans="1:25" ht="9.6" customHeight="1" x14ac:dyDescent="0.2">
      <c r="A1120" s="401" t="s">
        <v>3347</v>
      </c>
      <c r="B1120" s="402"/>
      <c r="C1120" s="401" t="s">
        <v>1138</v>
      </c>
      <c r="D1120" s="403"/>
      <c r="E1120" s="403"/>
      <c r="F1120" s="403"/>
      <c r="G1120" s="403"/>
      <c r="H1120" s="403"/>
      <c r="I1120" s="403"/>
      <c r="J1120" s="403"/>
      <c r="K1120" s="403"/>
      <c r="L1120" s="403"/>
      <c r="M1120" s="403"/>
      <c r="N1120" s="403"/>
      <c r="O1120" s="402"/>
      <c r="P1120" s="404" t="s">
        <v>2001</v>
      </c>
      <c r="Q1120" s="405"/>
      <c r="R1120" s="406">
        <v>8.81</v>
      </c>
      <c r="S1120" s="407"/>
      <c r="T1120" s="408"/>
      <c r="U1120" s="406">
        <v>4.42</v>
      </c>
      <c r="V1120" s="407"/>
      <c r="W1120" s="408"/>
      <c r="X1120" s="178">
        <v>13.23</v>
      </c>
      <c r="Y1120" s="175" t="str">
        <f t="shared" si="17"/>
        <v>081055</v>
      </c>
    </row>
    <row r="1121" spans="1:25" ht="9.6" customHeight="1" x14ac:dyDescent="0.2">
      <c r="A1121" s="401" t="s">
        <v>3348</v>
      </c>
      <c r="B1121" s="402"/>
      <c r="C1121" s="401" t="s">
        <v>1139</v>
      </c>
      <c r="D1121" s="403"/>
      <c r="E1121" s="403"/>
      <c r="F1121" s="403"/>
      <c r="G1121" s="403"/>
      <c r="H1121" s="403"/>
      <c r="I1121" s="403"/>
      <c r="J1121" s="403"/>
      <c r="K1121" s="403"/>
      <c r="L1121" s="403"/>
      <c r="M1121" s="403"/>
      <c r="N1121" s="403"/>
      <c r="O1121" s="402"/>
      <c r="P1121" s="404" t="s">
        <v>2001</v>
      </c>
      <c r="Q1121" s="405"/>
      <c r="R1121" s="427">
        <v>15.88</v>
      </c>
      <c r="S1121" s="428"/>
      <c r="T1121" s="429"/>
      <c r="U1121" s="406">
        <v>4.42</v>
      </c>
      <c r="V1121" s="407"/>
      <c r="W1121" s="408"/>
      <c r="X1121" s="178">
        <v>20.3</v>
      </c>
      <c r="Y1121" s="175" t="str">
        <f t="shared" si="17"/>
        <v>081056</v>
      </c>
    </row>
    <row r="1122" spans="1:25" ht="9.6" customHeight="1" x14ac:dyDescent="0.2">
      <c r="A1122" s="401" t="s">
        <v>3349</v>
      </c>
      <c r="B1122" s="402"/>
      <c r="C1122" s="401" t="s">
        <v>1140</v>
      </c>
      <c r="D1122" s="403"/>
      <c r="E1122" s="403"/>
      <c r="F1122" s="403"/>
      <c r="G1122" s="403"/>
      <c r="H1122" s="403"/>
      <c r="I1122" s="403"/>
      <c r="J1122" s="403"/>
      <c r="K1122" s="403"/>
      <c r="L1122" s="403"/>
      <c r="M1122" s="403"/>
      <c r="N1122" s="403"/>
      <c r="O1122" s="402"/>
      <c r="P1122" s="404" t="s">
        <v>2001</v>
      </c>
      <c r="Q1122" s="405"/>
      <c r="R1122" s="427">
        <v>28.64</v>
      </c>
      <c r="S1122" s="428"/>
      <c r="T1122" s="429"/>
      <c r="U1122" s="406">
        <v>6.87</v>
      </c>
      <c r="V1122" s="407"/>
      <c r="W1122" s="408"/>
      <c r="X1122" s="178">
        <v>35.51</v>
      </c>
      <c r="Y1122" s="175" t="str">
        <f t="shared" si="17"/>
        <v>081057</v>
      </c>
    </row>
    <row r="1123" spans="1:25" ht="19.350000000000001" customHeight="1" x14ac:dyDescent="0.2">
      <c r="A1123" s="401" t="s">
        <v>3350</v>
      </c>
      <c r="B1123" s="402"/>
      <c r="C1123" s="401" t="s">
        <v>3351</v>
      </c>
      <c r="D1123" s="403"/>
      <c r="E1123" s="403"/>
      <c r="F1123" s="403"/>
      <c r="G1123" s="403"/>
      <c r="H1123" s="403"/>
      <c r="I1123" s="403"/>
      <c r="J1123" s="403"/>
      <c r="K1123" s="403"/>
      <c r="L1123" s="403"/>
      <c r="M1123" s="403"/>
      <c r="N1123" s="403"/>
      <c r="O1123" s="402"/>
      <c r="P1123" s="404" t="s">
        <v>2001</v>
      </c>
      <c r="Q1123" s="405"/>
      <c r="R1123" s="427">
        <v>32.86</v>
      </c>
      <c r="S1123" s="428"/>
      <c r="T1123" s="429"/>
      <c r="U1123" s="406">
        <v>6.87</v>
      </c>
      <c r="V1123" s="407"/>
      <c r="W1123" s="408"/>
      <c r="X1123" s="178">
        <v>39.729999999999997</v>
      </c>
      <c r="Y1123" s="175" t="str">
        <f t="shared" si="17"/>
        <v>081058</v>
      </c>
    </row>
    <row r="1124" spans="1:25" ht="9.6" customHeight="1" x14ac:dyDescent="0.2">
      <c r="A1124" s="401" t="s">
        <v>3352</v>
      </c>
      <c r="B1124" s="402"/>
      <c r="C1124" s="401" t="s">
        <v>1141</v>
      </c>
      <c r="D1124" s="403"/>
      <c r="E1124" s="403"/>
      <c r="F1124" s="403"/>
      <c r="G1124" s="403"/>
      <c r="H1124" s="403"/>
      <c r="I1124" s="403"/>
      <c r="J1124" s="403"/>
      <c r="K1124" s="403"/>
      <c r="L1124" s="403"/>
      <c r="M1124" s="403"/>
      <c r="N1124" s="403"/>
      <c r="O1124" s="402"/>
      <c r="P1124" s="404" t="s">
        <v>2001</v>
      </c>
      <c r="Q1124" s="405"/>
      <c r="R1124" s="406">
        <v>0.96</v>
      </c>
      <c r="S1124" s="407"/>
      <c r="T1124" s="408"/>
      <c r="U1124" s="406">
        <v>4.42</v>
      </c>
      <c r="V1124" s="407"/>
      <c r="W1124" s="408"/>
      <c r="X1124" s="177">
        <v>5.38</v>
      </c>
      <c r="Y1124" s="175" t="str">
        <f t="shared" si="17"/>
        <v>081065</v>
      </c>
    </row>
    <row r="1125" spans="1:25" ht="9.6" customHeight="1" x14ac:dyDescent="0.2">
      <c r="A1125" s="401" t="s">
        <v>3353</v>
      </c>
      <c r="B1125" s="402"/>
      <c r="C1125" s="401" t="s">
        <v>1142</v>
      </c>
      <c r="D1125" s="403"/>
      <c r="E1125" s="403"/>
      <c r="F1125" s="403"/>
      <c r="G1125" s="403"/>
      <c r="H1125" s="403"/>
      <c r="I1125" s="403"/>
      <c r="J1125" s="403"/>
      <c r="K1125" s="403"/>
      <c r="L1125" s="403"/>
      <c r="M1125" s="403"/>
      <c r="N1125" s="403"/>
      <c r="O1125" s="402"/>
      <c r="P1125" s="404" t="s">
        <v>2001</v>
      </c>
      <c r="Q1125" s="405"/>
      <c r="R1125" s="406">
        <v>1.1599999999999999</v>
      </c>
      <c r="S1125" s="407"/>
      <c r="T1125" s="408"/>
      <c r="U1125" s="406">
        <v>4.42</v>
      </c>
      <c r="V1125" s="407"/>
      <c r="W1125" s="408"/>
      <c r="X1125" s="177">
        <v>5.58</v>
      </c>
      <c r="Y1125" s="175" t="str">
        <f t="shared" si="17"/>
        <v>081066</v>
      </c>
    </row>
    <row r="1126" spans="1:25" ht="9.6" customHeight="1" x14ac:dyDescent="0.2">
      <c r="A1126" s="401" t="s">
        <v>3354</v>
      </c>
      <c r="B1126" s="402"/>
      <c r="C1126" s="401" t="s">
        <v>1143</v>
      </c>
      <c r="D1126" s="403"/>
      <c r="E1126" s="403"/>
      <c r="F1126" s="403"/>
      <c r="G1126" s="403"/>
      <c r="H1126" s="403"/>
      <c r="I1126" s="403"/>
      <c r="J1126" s="403"/>
      <c r="K1126" s="403"/>
      <c r="L1126" s="403"/>
      <c r="M1126" s="403"/>
      <c r="N1126" s="403"/>
      <c r="O1126" s="402"/>
      <c r="P1126" s="404" t="s">
        <v>2001</v>
      </c>
      <c r="Q1126" s="405"/>
      <c r="R1126" s="406">
        <v>2.6</v>
      </c>
      <c r="S1126" s="407"/>
      <c r="T1126" s="408"/>
      <c r="U1126" s="406">
        <v>4.42</v>
      </c>
      <c r="V1126" s="407"/>
      <c r="W1126" s="408"/>
      <c r="X1126" s="177">
        <v>7.02</v>
      </c>
      <c r="Y1126" s="175" t="str">
        <f t="shared" si="17"/>
        <v>081067</v>
      </c>
    </row>
    <row r="1127" spans="1:25" ht="9.6" customHeight="1" x14ac:dyDescent="0.2">
      <c r="A1127" s="401" t="s">
        <v>3355</v>
      </c>
      <c r="B1127" s="402"/>
      <c r="C1127" s="401" t="s">
        <v>1144</v>
      </c>
      <c r="D1127" s="403"/>
      <c r="E1127" s="403"/>
      <c r="F1127" s="403"/>
      <c r="G1127" s="403"/>
      <c r="H1127" s="403"/>
      <c r="I1127" s="403"/>
      <c r="J1127" s="403"/>
      <c r="K1127" s="403"/>
      <c r="L1127" s="403"/>
      <c r="M1127" s="403"/>
      <c r="N1127" s="403"/>
      <c r="O1127" s="402"/>
      <c r="P1127" s="404" t="s">
        <v>2001</v>
      </c>
      <c r="Q1127" s="405"/>
      <c r="R1127" s="406">
        <v>4.29</v>
      </c>
      <c r="S1127" s="407"/>
      <c r="T1127" s="408"/>
      <c r="U1127" s="406">
        <v>6.87</v>
      </c>
      <c r="V1127" s="407"/>
      <c r="W1127" s="408"/>
      <c r="X1127" s="178">
        <v>11.16</v>
      </c>
      <c r="Y1127" s="175" t="str">
        <f t="shared" si="17"/>
        <v>081068</v>
      </c>
    </row>
    <row r="1128" spans="1:25" ht="9.6" customHeight="1" x14ac:dyDescent="0.2">
      <c r="A1128" s="401" t="s">
        <v>3356</v>
      </c>
      <c r="B1128" s="402"/>
      <c r="C1128" s="401" t="s">
        <v>1145</v>
      </c>
      <c r="D1128" s="403"/>
      <c r="E1128" s="403"/>
      <c r="F1128" s="403"/>
      <c r="G1128" s="403"/>
      <c r="H1128" s="403"/>
      <c r="I1128" s="403"/>
      <c r="J1128" s="403"/>
      <c r="K1128" s="403"/>
      <c r="L1128" s="403"/>
      <c r="M1128" s="403"/>
      <c r="N1128" s="403"/>
      <c r="O1128" s="402"/>
      <c r="P1128" s="404" t="s">
        <v>2001</v>
      </c>
      <c r="Q1128" s="405"/>
      <c r="R1128" s="406">
        <v>5.19</v>
      </c>
      <c r="S1128" s="407"/>
      <c r="T1128" s="408"/>
      <c r="U1128" s="406">
        <v>6.87</v>
      </c>
      <c r="V1128" s="407"/>
      <c r="W1128" s="408"/>
      <c r="X1128" s="178">
        <v>12.06</v>
      </c>
      <c r="Y1128" s="175" t="str">
        <f t="shared" si="17"/>
        <v>081069</v>
      </c>
    </row>
    <row r="1129" spans="1:25" ht="9.6" customHeight="1" x14ac:dyDescent="0.2">
      <c r="A1129" s="401" t="s">
        <v>3357</v>
      </c>
      <c r="B1129" s="402"/>
      <c r="C1129" s="401" t="s">
        <v>1146</v>
      </c>
      <c r="D1129" s="403"/>
      <c r="E1129" s="403"/>
      <c r="F1129" s="403"/>
      <c r="G1129" s="403"/>
      <c r="H1129" s="403"/>
      <c r="I1129" s="403"/>
      <c r="J1129" s="403"/>
      <c r="K1129" s="403"/>
      <c r="L1129" s="403"/>
      <c r="M1129" s="403"/>
      <c r="N1129" s="403"/>
      <c r="O1129" s="402"/>
      <c r="P1129" s="404" t="s">
        <v>2001</v>
      </c>
      <c r="Q1129" s="405"/>
      <c r="R1129" s="427">
        <v>15.16</v>
      </c>
      <c r="S1129" s="428"/>
      <c r="T1129" s="429"/>
      <c r="U1129" s="406">
        <v>6.87</v>
      </c>
      <c r="V1129" s="407"/>
      <c r="W1129" s="408"/>
      <c r="X1129" s="178">
        <v>22.03</v>
      </c>
      <c r="Y1129" s="175" t="str">
        <f t="shared" si="17"/>
        <v>081070</v>
      </c>
    </row>
    <row r="1130" spans="1:25" ht="9.6" customHeight="1" x14ac:dyDescent="0.2">
      <c r="A1130" s="401" t="s">
        <v>3358</v>
      </c>
      <c r="B1130" s="402"/>
      <c r="C1130" s="401" t="s">
        <v>1147</v>
      </c>
      <c r="D1130" s="403"/>
      <c r="E1130" s="403"/>
      <c r="F1130" s="403"/>
      <c r="G1130" s="403"/>
      <c r="H1130" s="403"/>
      <c r="I1130" s="403"/>
      <c r="J1130" s="403"/>
      <c r="K1130" s="403"/>
      <c r="L1130" s="403"/>
      <c r="M1130" s="403"/>
      <c r="N1130" s="403"/>
      <c r="O1130" s="402"/>
      <c r="P1130" s="404" t="s">
        <v>2001</v>
      </c>
      <c r="Q1130" s="405"/>
      <c r="R1130" s="427">
        <v>26.41</v>
      </c>
      <c r="S1130" s="428"/>
      <c r="T1130" s="429"/>
      <c r="U1130" s="406">
        <v>9.08</v>
      </c>
      <c r="V1130" s="407"/>
      <c r="W1130" s="408"/>
      <c r="X1130" s="178">
        <v>35.49</v>
      </c>
      <c r="Y1130" s="175" t="str">
        <f t="shared" si="17"/>
        <v>081071</v>
      </c>
    </row>
    <row r="1131" spans="1:25" ht="9.6" customHeight="1" x14ac:dyDescent="0.2">
      <c r="A1131" s="401" t="s">
        <v>3359</v>
      </c>
      <c r="B1131" s="402"/>
      <c r="C1131" s="401" t="s">
        <v>1148</v>
      </c>
      <c r="D1131" s="403"/>
      <c r="E1131" s="403"/>
      <c r="F1131" s="403"/>
      <c r="G1131" s="403"/>
      <c r="H1131" s="403"/>
      <c r="I1131" s="403"/>
      <c r="J1131" s="403"/>
      <c r="K1131" s="403"/>
      <c r="L1131" s="403"/>
      <c r="M1131" s="403"/>
      <c r="N1131" s="403"/>
      <c r="O1131" s="402"/>
      <c r="P1131" s="404" t="s">
        <v>2001</v>
      </c>
      <c r="Q1131" s="405"/>
      <c r="R1131" s="427">
        <v>34.49</v>
      </c>
      <c r="S1131" s="428"/>
      <c r="T1131" s="429"/>
      <c r="U1131" s="406">
        <v>9.08</v>
      </c>
      <c r="V1131" s="407"/>
      <c r="W1131" s="408"/>
      <c r="X1131" s="178">
        <v>43.57</v>
      </c>
      <c r="Y1131" s="175" t="str">
        <f t="shared" si="17"/>
        <v>081072</v>
      </c>
    </row>
    <row r="1132" spans="1:25" ht="9.6" customHeight="1" x14ac:dyDescent="0.2">
      <c r="A1132" s="401" t="s">
        <v>3360</v>
      </c>
      <c r="B1132" s="402"/>
      <c r="C1132" s="401" t="s">
        <v>1149</v>
      </c>
      <c r="D1132" s="403"/>
      <c r="E1132" s="403"/>
      <c r="F1132" s="403"/>
      <c r="G1132" s="403"/>
      <c r="H1132" s="403"/>
      <c r="I1132" s="403"/>
      <c r="J1132" s="403"/>
      <c r="K1132" s="403"/>
      <c r="L1132" s="403"/>
      <c r="M1132" s="403"/>
      <c r="N1132" s="403"/>
      <c r="O1132" s="402"/>
      <c r="P1132" s="404" t="s">
        <v>2001</v>
      </c>
      <c r="Q1132" s="405"/>
      <c r="R1132" s="427">
        <v>55.23</v>
      </c>
      <c r="S1132" s="428"/>
      <c r="T1132" s="429"/>
      <c r="U1132" s="427">
        <v>11.29</v>
      </c>
      <c r="V1132" s="428"/>
      <c r="W1132" s="429"/>
      <c r="X1132" s="178">
        <v>66.52</v>
      </c>
      <c r="Y1132" s="175" t="str">
        <f t="shared" si="17"/>
        <v>081073</v>
      </c>
    </row>
    <row r="1133" spans="1:25" ht="9.6" customHeight="1" x14ac:dyDescent="0.2">
      <c r="A1133" s="401" t="s">
        <v>3361</v>
      </c>
      <c r="B1133" s="402"/>
      <c r="C1133" s="401" t="s">
        <v>1150</v>
      </c>
      <c r="D1133" s="403"/>
      <c r="E1133" s="403"/>
      <c r="F1133" s="403"/>
      <c r="G1133" s="403"/>
      <c r="H1133" s="403"/>
      <c r="I1133" s="403"/>
      <c r="J1133" s="403"/>
      <c r="K1133" s="403"/>
      <c r="L1133" s="403"/>
      <c r="M1133" s="403"/>
      <c r="N1133" s="403"/>
      <c r="O1133" s="402"/>
      <c r="P1133" s="404" t="s">
        <v>2001</v>
      </c>
      <c r="Q1133" s="405"/>
      <c r="R1133" s="406">
        <v>3.45</v>
      </c>
      <c r="S1133" s="407"/>
      <c r="T1133" s="408"/>
      <c r="U1133" s="427">
        <v>12.28</v>
      </c>
      <c r="V1133" s="428"/>
      <c r="W1133" s="429"/>
      <c r="X1133" s="178">
        <v>15.73</v>
      </c>
      <c r="Y1133" s="175" t="str">
        <f t="shared" si="17"/>
        <v>081083</v>
      </c>
    </row>
    <row r="1134" spans="1:25" ht="9.6" customHeight="1" x14ac:dyDescent="0.2">
      <c r="A1134" s="401" t="s">
        <v>3362</v>
      </c>
      <c r="B1134" s="402"/>
      <c r="C1134" s="401" t="s">
        <v>1151</v>
      </c>
      <c r="D1134" s="403"/>
      <c r="E1134" s="403"/>
      <c r="F1134" s="403"/>
      <c r="G1134" s="403"/>
      <c r="H1134" s="403"/>
      <c r="I1134" s="403"/>
      <c r="J1134" s="403"/>
      <c r="K1134" s="403"/>
      <c r="L1134" s="403"/>
      <c r="M1134" s="403"/>
      <c r="N1134" s="403"/>
      <c r="O1134" s="402"/>
      <c r="P1134" s="404" t="s">
        <v>2001</v>
      </c>
      <c r="Q1134" s="405"/>
      <c r="R1134" s="406">
        <v>3.57</v>
      </c>
      <c r="S1134" s="407"/>
      <c r="T1134" s="408"/>
      <c r="U1134" s="406">
        <v>6.87</v>
      </c>
      <c r="V1134" s="407"/>
      <c r="W1134" s="408"/>
      <c r="X1134" s="178">
        <v>10.44</v>
      </c>
      <c r="Y1134" s="175" t="str">
        <f t="shared" si="17"/>
        <v>081084</v>
      </c>
    </row>
    <row r="1135" spans="1:25" ht="9.6" customHeight="1" x14ac:dyDescent="0.2">
      <c r="A1135" s="401" t="s">
        <v>3363</v>
      </c>
      <c r="B1135" s="402"/>
      <c r="C1135" s="401" t="s">
        <v>1152</v>
      </c>
      <c r="D1135" s="403"/>
      <c r="E1135" s="403"/>
      <c r="F1135" s="403"/>
      <c r="G1135" s="403"/>
      <c r="H1135" s="403"/>
      <c r="I1135" s="403"/>
      <c r="J1135" s="403"/>
      <c r="K1135" s="403"/>
      <c r="L1135" s="403"/>
      <c r="M1135" s="403"/>
      <c r="N1135" s="403"/>
      <c r="O1135" s="402"/>
      <c r="P1135" s="404" t="s">
        <v>2001</v>
      </c>
      <c r="Q1135" s="405"/>
      <c r="R1135" s="406">
        <v>1.72</v>
      </c>
      <c r="S1135" s="407"/>
      <c r="T1135" s="408"/>
      <c r="U1135" s="406">
        <v>6.87</v>
      </c>
      <c r="V1135" s="407"/>
      <c r="W1135" s="408"/>
      <c r="X1135" s="177">
        <v>8.59</v>
      </c>
      <c r="Y1135" s="175" t="str">
        <f t="shared" si="17"/>
        <v>081085</v>
      </c>
    </row>
    <row r="1136" spans="1:25" ht="9.6" customHeight="1" x14ac:dyDescent="0.2">
      <c r="A1136" s="401" t="s">
        <v>3364</v>
      </c>
      <c r="B1136" s="402"/>
      <c r="C1136" s="401" t="s">
        <v>3365</v>
      </c>
      <c r="D1136" s="403"/>
      <c r="E1136" s="403"/>
      <c r="F1136" s="403"/>
      <c r="G1136" s="403"/>
      <c r="H1136" s="403"/>
      <c r="I1136" s="403"/>
      <c r="J1136" s="403"/>
      <c r="K1136" s="403"/>
      <c r="L1136" s="403"/>
      <c r="M1136" s="403"/>
      <c r="N1136" s="403"/>
      <c r="O1136" s="402"/>
      <c r="P1136" s="404"/>
      <c r="Q1136" s="405"/>
      <c r="R1136" s="406">
        <v>0</v>
      </c>
      <c r="S1136" s="407"/>
      <c r="T1136" s="408"/>
      <c r="U1136" s="406">
        <v>0</v>
      </c>
      <c r="V1136" s="407"/>
      <c r="W1136" s="408"/>
      <c r="X1136" s="177">
        <v>0</v>
      </c>
      <c r="Y1136" s="175" t="str">
        <f t="shared" si="17"/>
        <v>081100</v>
      </c>
    </row>
    <row r="1137" spans="1:25" ht="9.6" customHeight="1" x14ac:dyDescent="0.2">
      <c r="A1137" s="401" t="s">
        <v>3366</v>
      </c>
      <c r="B1137" s="402"/>
      <c r="C1137" s="401" t="s">
        <v>1153</v>
      </c>
      <c r="D1137" s="403"/>
      <c r="E1137" s="403"/>
      <c r="F1137" s="403"/>
      <c r="G1137" s="403"/>
      <c r="H1137" s="403"/>
      <c r="I1137" s="403"/>
      <c r="J1137" s="403"/>
      <c r="K1137" s="403"/>
      <c r="L1137" s="403"/>
      <c r="M1137" s="403"/>
      <c r="N1137" s="403"/>
      <c r="O1137" s="402"/>
      <c r="P1137" s="404" t="s">
        <v>2001</v>
      </c>
      <c r="Q1137" s="405"/>
      <c r="R1137" s="406">
        <v>0.81</v>
      </c>
      <c r="S1137" s="407"/>
      <c r="T1137" s="408"/>
      <c r="U1137" s="406">
        <v>4.42</v>
      </c>
      <c r="V1137" s="407"/>
      <c r="W1137" s="408"/>
      <c r="X1137" s="177">
        <v>5.23</v>
      </c>
      <c r="Y1137" s="175" t="str">
        <f t="shared" si="17"/>
        <v>081101</v>
      </c>
    </row>
    <row r="1138" spans="1:25" ht="9.6" customHeight="1" x14ac:dyDescent="0.2">
      <c r="A1138" s="401" t="s">
        <v>3367</v>
      </c>
      <c r="B1138" s="402"/>
      <c r="C1138" s="401" t="s">
        <v>1154</v>
      </c>
      <c r="D1138" s="403"/>
      <c r="E1138" s="403"/>
      <c r="F1138" s="403"/>
      <c r="G1138" s="403"/>
      <c r="H1138" s="403"/>
      <c r="I1138" s="403"/>
      <c r="J1138" s="403"/>
      <c r="K1138" s="403"/>
      <c r="L1138" s="403"/>
      <c r="M1138" s="403"/>
      <c r="N1138" s="403"/>
      <c r="O1138" s="402"/>
      <c r="P1138" s="404" t="s">
        <v>2001</v>
      </c>
      <c r="Q1138" s="405"/>
      <c r="R1138" s="406">
        <v>0.87</v>
      </c>
      <c r="S1138" s="407"/>
      <c r="T1138" s="408"/>
      <c r="U1138" s="406">
        <v>4.42</v>
      </c>
      <c r="V1138" s="407"/>
      <c r="W1138" s="408"/>
      <c r="X1138" s="177">
        <v>5.29</v>
      </c>
      <c r="Y1138" s="175" t="str">
        <f t="shared" si="17"/>
        <v>081102</v>
      </c>
    </row>
    <row r="1139" spans="1:25" ht="9.6" customHeight="1" x14ac:dyDescent="0.2">
      <c r="A1139" s="401" t="s">
        <v>3368</v>
      </c>
      <c r="B1139" s="402"/>
      <c r="C1139" s="401" t="s">
        <v>1155</v>
      </c>
      <c r="D1139" s="403"/>
      <c r="E1139" s="403"/>
      <c r="F1139" s="403"/>
      <c r="G1139" s="403"/>
      <c r="H1139" s="403"/>
      <c r="I1139" s="403"/>
      <c r="J1139" s="403"/>
      <c r="K1139" s="403"/>
      <c r="L1139" s="403"/>
      <c r="M1139" s="403"/>
      <c r="N1139" s="403"/>
      <c r="O1139" s="402"/>
      <c r="P1139" s="404" t="s">
        <v>2001</v>
      </c>
      <c r="Q1139" s="405"/>
      <c r="R1139" s="406">
        <v>2.83</v>
      </c>
      <c r="S1139" s="407"/>
      <c r="T1139" s="408"/>
      <c r="U1139" s="406">
        <v>4.42</v>
      </c>
      <c r="V1139" s="407"/>
      <c r="W1139" s="408"/>
      <c r="X1139" s="177">
        <v>7.25</v>
      </c>
      <c r="Y1139" s="175" t="str">
        <f t="shared" si="17"/>
        <v>081103</v>
      </c>
    </row>
    <row r="1140" spans="1:25" ht="9.6" customHeight="1" x14ac:dyDescent="0.2">
      <c r="A1140" s="401" t="s">
        <v>3369</v>
      </c>
      <c r="B1140" s="402"/>
      <c r="C1140" s="401" t="s">
        <v>1156</v>
      </c>
      <c r="D1140" s="403"/>
      <c r="E1140" s="403"/>
      <c r="F1140" s="403"/>
      <c r="G1140" s="403"/>
      <c r="H1140" s="403"/>
      <c r="I1140" s="403"/>
      <c r="J1140" s="403"/>
      <c r="K1140" s="403"/>
      <c r="L1140" s="403"/>
      <c r="M1140" s="403"/>
      <c r="N1140" s="403"/>
      <c r="O1140" s="402"/>
      <c r="P1140" s="404" t="s">
        <v>2001</v>
      </c>
      <c r="Q1140" s="405"/>
      <c r="R1140" s="406">
        <v>5.46</v>
      </c>
      <c r="S1140" s="407"/>
      <c r="T1140" s="408"/>
      <c r="U1140" s="406">
        <v>6.87</v>
      </c>
      <c r="V1140" s="407"/>
      <c r="W1140" s="408"/>
      <c r="X1140" s="178">
        <v>12.33</v>
      </c>
      <c r="Y1140" s="175" t="str">
        <f t="shared" si="17"/>
        <v>081104</v>
      </c>
    </row>
    <row r="1141" spans="1:25" ht="9.6" customHeight="1" x14ac:dyDescent="0.2">
      <c r="A1141" s="401" t="s">
        <v>3370</v>
      </c>
      <c r="B1141" s="402"/>
      <c r="C1141" s="401" t="s">
        <v>1157</v>
      </c>
      <c r="D1141" s="403"/>
      <c r="E1141" s="403"/>
      <c r="F1141" s="403"/>
      <c r="G1141" s="403"/>
      <c r="H1141" s="403"/>
      <c r="I1141" s="403"/>
      <c r="J1141" s="403"/>
      <c r="K1141" s="403"/>
      <c r="L1141" s="403"/>
      <c r="M1141" s="403"/>
      <c r="N1141" s="403"/>
      <c r="O1141" s="402"/>
      <c r="P1141" s="404" t="s">
        <v>2001</v>
      </c>
      <c r="Q1141" s="405"/>
      <c r="R1141" s="406">
        <v>5.91</v>
      </c>
      <c r="S1141" s="407"/>
      <c r="T1141" s="408"/>
      <c r="U1141" s="406">
        <v>6.87</v>
      </c>
      <c r="V1141" s="407"/>
      <c r="W1141" s="408"/>
      <c r="X1141" s="178">
        <v>12.78</v>
      </c>
      <c r="Y1141" s="175" t="str">
        <f t="shared" si="17"/>
        <v>081105</v>
      </c>
    </row>
    <row r="1142" spans="1:25" ht="9.6" customHeight="1" x14ac:dyDescent="0.2">
      <c r="A1142" s="401" t="s">
        <v>3371</v>
      </c>
      <c r="B1142" s="402"/>
      <c r="C1142" s="401" t="s">
        <v>1158</v>
      </c>
      <c r="D1142" s="403"/>
      <c r="E1142" s="403"/>
      <c r="F1142" s="403"/>
      <c r="G1142" s="403"/>
      <c r="H1142" s="403"/>
      <c r="I1142" s="403"/>
      <c r="J1142" s="403"/>
      <c r="K1142" s="403"/>
      <c r="L1142" s="403"/>
      <c r="M1142" s="403"/>
      <c r="N1142" s="403"/>
      <c r="O1142" s="402"/>
      <c r="P1142" s="404" t="s">
        <v>2001</v>
      </c>
      <c r="Q1142" s="405"/>
      <c r="R1142" s="427">
        <v>16.75</v>
      </c>
      <c r="S1142" s="428"/>
      <c r="T1142" s="429"/>
      <c r="U1142" s="406">
        <v>6.87</v>
      </c>
      <c r="V1142" s="407"/>
      <c r="W1142" s="408"/>
      <c r="X1142" s="178">
        <v>23.62</v>
      </c>
      <c r="Y1142" s="175" t="str">
        <f t="shared" si="17"/>
        <v>081106</v>
      </c>
    </row>
    <row r="1143" spans="1:25" ht="9.6" customHeight="1" x14ac:dyDescent="0.2">
      <c r="A1143" s="401" t="s">
        <v>3372</v>
      </c>
      <c r="B1143" s="402"/>
      <c r="C1143" s="401" t="s">
        <v>1159</v>
      </c>
      <c r="D1143" s="403"/>
      <c r="E1143" s="403"/>
      <c r="F1143" s="403"/>
      <c r="G1143" s="403"/>
      <c r="H1143" s="403"/>
      <c r="I1143" s="403"/>
      <c r="J1143" s="403"/>
      <c r="K1143" s="403"/>
      <c r="L1143" s="403"/>
      <c r="M1143" s="403"/>
      <c r="N1143" s="403"/>
      <c r="O1143" s="402"/>
      <c r="P1143" s="404" t="s">
        <v>2001</v>
      </c>
      <c r="Q1143" s="405"/>
      <c r="R1143" s="427">
        <v>25.68</v>
      </c>
      <c r="S1143" s="428"/>
      <c r="T1143" s="429"/>
      <c r="U1143" s="406">
        <v>9.08</v>
      </c>
      <c r="V1143" s="407"/>
      <c r="W1143" s="408"/>
      <c r="X1143" s="178">
        <v>34.76</v>
      </c>
      <c r="Y1143" s="175" t="str">
        <f t="shared" si="17"/>
        <v>081107</v>
      </c>
    </row>
    <row r="1144" spans="1:25" ht="9.6" customHeight="1" x14ac:dyDescent="0.2">
      <c r="A1144" s="401" t="s">
        <v>3373</v>
      </c>
      <c r="B1144" s="402"/>
      <c r="C1144" s="401" t="s">
        <v>1160</v>
      </c>
      <c r="D1144" s="403"/>
      <c r="E1144" s="403"/>
      <c r="F1144" s="403"/>
      <c r="G1144" s="403"/>
      <c r="H1144" s="403"/>
      <c r="I1144" s="403"/>
      <c r="J1144" s="403"/>
      <c r="K1144" s="403"/>
      <c r="L1144" s="403"/>
      <c r="M1144" s="403"/>
      <c r="N1144" s="403"/>
      <c r="O1144" s="402"/>
      <c r="P1144" s="404" t="s">
        <v>2001</v>
      </c>
      <c r="Q1144" s="405"/>
      <c r="R1144" s="427">
        <v>42.51</v>
      </c>
      <c r="S1144" s="428"/>
      <c r="T1144" s="429"/>
      <c r="U1144" s="406">
        <v>9.08</v>
      </c>
      <c r="V1144" s="407"/>
      <c r="W1144" s="408"/>
      <c r="X1144" s="178">
        <v>51.59</v>
      </c>
      <c r="Y1144" s="175" t="str">
        <f t="shared" si="17"/>
        <v>081108</v>
      </c>
    </row>
    <row r="1145" spans="1:25" ht="9.6" customHeight="1" x14ac:dyDescent="0.2">
      <c r="A1145" s="401" t="s">
        <v>3374</v>
      </c>
      <c r="B1145" s="402"/>
      <c r="C1145" s="401" t="s">
        <v>1161</v>
      </c>
      <c r="D1145" s="403"/>
      <c r="E1145" s="403"/>
      <c r="F1145" s="403"/>
      <c r="G1145" s="403"/>
      <c r="H1145" s="403"/>
      <c r="I1145" s="403"/>
      <c r="J1145" s="403"/>
      <c r="K1145" s="403"/>
      <c r="L1145" s="403"/>
      <c r="M1145" s="403"/>
      <c r="N1145" s="403"/>
      <c r="O1145" s="402"/>
      <c r="P1145" s="404" t="s">
        <v>2001</v>
      </c>
      <c r="Q1145" s="405"/>
      <c r="R1145" s="427">
        <v>74.72</v>
      </c>
      <c r="S1145" s="428"/>
      <c r="T1145" s="429"/>
      <c r="U1145" s="427">
        <v>11.29</v>
      </c>
      <c r="V1145" s="428"/>
      <c r="W1145" s="429"/>
      <c r="X1145" s="178">
        <v>86.01</v>
      </c>
      <c r="Y1145" s="175" t="str">
        <f t="shared" si="17"/>
        <v>081109</v>
      </c>
    </row>
    <row r="1146" spans="1:25" ht="9.6" customHeight="1" x14ac:dyDescent="0.2">
      <c r="A1146" s="401" t="s">
        <v>3375</v>
      </c>
      <c r="B1146" s="402"/>
      <c r="C1146" s="401" t="s">
        <v>1162</v>
      </c>
      <c r="D1146" s="403"/>
      <c r="E1146" s="403"/>
      <c r="F1146" s="403"/>
      <c r="G1146" s="403"/>
      <c r="H1146" s="403"/>
      <c r="I1146" s="403"/>
      <c r="J1146" s="403"/>
      <c r="K1146" s="403"/>
      <c r="L1146" s="403"/>
      <c r="M1146" s="403"/>
      <c r="N1146" s="403"/>
      <c r="O1146" s="402"/>
      <c r="P1146" s="404" t="s">
        <v>2001</v>
      </c>
      <c r="Q1146" s="405"/>
      <c r="R1146" s="406">
        <v>1.5</v>
      </c>
      <c r="S1146" s="407"/>
      <c r="T1146" s="408"/>
      <c r="U1146" s="406">
        <v>4.42</v>
      </c>
      <c r="V1146" s="407"/>
      <c r="W1146" s="408"/>
      <c r="X1146" s="177">
        <v>5.92</v>
      </c>
      <c r="Y1146" s="175" t="str">
        <f t="shared" si="17"/>
        <v>081120</v>
      </c>
    </row>
    <row r="1147" spans="1:25" ht="9.6" customHeight="1" x14ac:dyDescent="0.2">
      <c r="A1147" s="401" t="s">
        <v>3376</v>
      </c>
      <c r="B1147" s="402"/>
      <c r="C1147" s="401" t="s">
        <v>1163</v>
      </c>
      <c r="D1147" s="403"/>
      <c r="E1147" s="403"/>
      <c r="F1147" s="403"/>
      <c r="G1147" s="403"/>
      <c r="H1147" s="403"/>
      <c r="I1147" s="403"/>
      <c r="J1147" s="403"/>
      <c r="K1147" s="403"/>
      <c r="L1147" s="403"/>
      <c r="M1147" s="403"/>
      <c r="N1147" s="403"/>
      <c r="O1147" s="402"/>
      <c r="P1147" s="404" t="s">
        <v>2001</v>
      </c>
      <c r="Q1147" s="405"/>
      <c r="R1147" s="406">
        <v>1.93</v>
      </c>
      <c r="S1147" s="407"/>
      <c r="T1147" s="408"/>
      <c r="U1147" s="406">
        <v>7.36</v>
      </c>
      <c r="V1147" s="407"/>
      <c r="W1147" s="408"/>
      <c r="X1147" s="177">
        <v>9.2899999999999991</v>
      </c>
      <c r="Y1147" s="175" t="str">
        <f t="shared" si="17"/>
        <v>081121</v>
      </c>
    </row>
    <row r="1148" spans="1:25" ht="9.6" customHeight="1" x14ac:dyDescent="0.2">
      <c r="A1148" s="401" t="s">
        <v>3377</v>
      </c>
      <c r="B1148" s="402"/>
      <c r="C1148" s="401" t="s">
        <v>1164</v>
      </c>
      <c r="D1148" s="403"/>
      <c r="E1148" s="403"/>
      <c r="F1148" s="403"/>
      <c r="G1148" s="403"/>
      <c r="H1148" s="403"/>
      <c r="I1148" s="403"/>
      <c r="J1148" s="403"/>
      <c r="K1148" s="403"/>
      <c r="L1148" s="403"/>
      <c r="M1148" s="403"/>
      <c r="N1148" s="403"/>
      <c r="O1148" s="402"/>
      <c r="P1148" s="404" t="s">
        <v>2001</v>
      </c>
      <c r="Q1148" s="405"/>
      <c r="R1148" s="406">
        <v>3.52</v>
      </c>
      <c r="S1148" s="407"/>
      <c r="T1148" s="408"/>
      <c r="U1148" s="406">
        <v>4.42</v>
      </c>
      <c r="V1148" s="407"/>
      <c r="W1148" s="408"/>
      <c r="X1148" s="177">
        <v>7.94</v>
      </c>
      <c r="Y1148" s="175" t="str">
        <f t="shared" si="17"/>
        <v>081122</v>
      </c>
    </row>
    <row r="1149" spans="1:25" ht="9.6" customHeight="1" x14ac:dyDescent="0.2">
      <c r="A1149" s="401" t="s">
        <v>3378</v>
      </c>
      <c r="B1149" s="402"/>
      <c r="C1149" s="401" t="s">
        <v>1165</v>
      </c>
      <c r="D1149" s="403"/>
      <c r="E1149" s="403"/>
      <c r="F1149" s="403"/>
      <c r="G1149" s="403"/>
      <c r="H1149" s="403"/>
      <c r="I1149" s="403"/>
      <c r="J1149" s="403"/>
      <c r="K1149" s="403"/>
      <c r="L1149" s="403"/>
      <c r="M1149" s="403"/>
      <c r="N1149" s="403"/>
      <c r="O1149" s="402"/>
      <c r="P1149" s="404" t="s">
        <v>2001</v>
      </c>
      <c r="Q1149" s="405"/>
      <c r="R1149" s="406">
        <v>1.95</v>
      </c>
      <c r="S1149" s="407"/>
      <c r="T1149" s="408"/>
      <c r="U1149" s="406">
        <v>7.36</v>
      </c>
      <c r="V1149" s="407"/>
      <c r="W1149" s="408"/>
      <c r="X1149" s="177">
        <v>9.31</v>
      </c>
      <c r="Y1149" s="175" t="str">
        <f t="shared" si="17"/>
        <v>081130</v>
      </c>
    </row>
    <row r="1150" spans="1:25" ht="9.6" customHeight="1" x14ac:dyDescent="0.2">
      <c r="A1150" s="401" t="s">
        <v>3379</v>
      </c>
      <c r="B1150" s="402"/>
      <c r="C1150" s="401" t="s">
        <v>1166</v>
      </c>
      <c r="D1150" s="403"/>
      <c r="E1150" s="403"/>
      <c r="F1150" s="403"/>
      <c r="G1150" s="403"/>
      <c r="H1150" s="403"/>
      <c r="I1150" s="403"/>
      <c r="J1150" s="403"/>
      <c r="K1150" s="403"/>
      <c r="L1150" s="403"/>
      <c r="M1150" s="403"/>
      <c r="N1150" s="403"/>
      <c r="O1150" s="402"/>
      <c r="P1150" s="404" t="s">
        <v>2001</v>
      </c>
      <c r="Q1150" s="405"/>
      <c r="R1150" s="406">
        <v>2.27</v>
      </c>
      <c r="S1150" s="407"/>
      <c r="T1150" s="408"/>
      <c r="U1150" s="406">
        <v>7.36</v>
      </c>
      <c r="V1150" s="407"/>
      <c r="W1150" s="408"/>
      <c r="X1150" s="177">
        <v>9.6300000000000008</v>
      </c>
      <c r="Y1150" s="175" t="str">
        <f t="shared" si="17"/>
        <v>081131</v>
      </c>
    </row>
    <row r="1151" spans="1:25" ht="9.6" customHeight="1" x14ac:dyDescent="0.2">
      <c r="A1151" s="401" t="s">
        <v>3380</v>
      </c>
      <c r="B1151" s="402"/>
      <c r="C1151" s="401" t="s">
        <v>1167</v>
      </c>
      <c r="D1151" s="403"/>
      <c r="E1151" s="403"/>
      <c r="F1151" s="403"/>
      <c r="G1151" s="403"/>
      <c r="H1151" s="403"/>
      <c r="I1151" s="403"/>
      <c r="J1151" s="403"/>
      <c r="K1151" s="403"/>
      <c r="L1151" s="403"/>
      <c r="M1151" s="403"/>
      <c r="N1151" s="403"/>
      <c r="O1151" s="402"/>
      <c r="P1151" s="404" t="s">
        <v>2001</v>
      </c>
      <c r="Q1151" s="405"/>
      <c r="R1151" s="406">
        <v>5.78</v>
      </c>
      <c r="S1151" s="407"/>
      <c r="T1151" s="408"/>
      <c r="U1151" s="406">
        <v>7.36</v>
      </c>
      <c r="V1151" s="407"/>
      <c r="W1151" s="408"/>
      <c r="X1151" s="178">
        <v>13.14</v>
      </c>
      <c r="Y1151" s="175" t="str">
        <f t="shared" si="17"/>
        <v>081132</v>
      </c>
    </row>
    <row r="1152" spans="1:25" ht="9.6" customHeight="1" x14ac:dyDescent="0.2">
      <c r="A1152" s="401" t="s">
        <v>3381</v>
      </c>
      <c r="B1152" s="402"/>
      <c r="C1152" s="401" t="s">
        <v>1168</v>
      </c>
      <c r="D1152" s="403"/>
      <c r="E1152" s="403"/>
      <c r="F1152" s="403"/>
      <c r="G1152" s="403"/>
      <c r="H1152" s="403"/>
      <c r="I1152" s="403"/>
      <c r="J1152" s="403"/>
      <c r="K1152" s="403"/>
      <c r="L1152" s="403"/>
      <c r="M1152" s="403"/>
      <c r="N1152" s="403"/>
      <c r="O1152" s="402"/>
      <c r="P1152" s="404" t="s">
        <v>2001</v>
      </c>
      <c r="Q1152" s="405"/>
      <c r="R1152" s="427">
        <v>13.05</v>
      </c>
      <c r="S1152" s="428"/>
      <c r="T1152" s="429"/>
      <c r="U1152" s="427">
        <v>12.28</v>
      </c>
      <c r="V1152" s="428"/>
      <c r="W1152" s="429"/>
      <c r="X1152" s="178">
        <v>25.33</v>
      </c>
      <c r="Y1152" s="175" t="str">
        <f t="shared" si="17"/>
        <v>081133</v>
      </c>
    </row>
    <row r="1153" spans="1:25" ht="9.6" customHeight="1" x14ac:dyDescent="0.2">
      <c r="A1153" s="401" t="s">
        <v>3382</v>
      </c>
      <c r="B1153" s="402"/>
      <c r="C1153" s="401" t="s">
        <v>1169</v>
      </c>
      <c r="D1153" s="403"/>
      <c r="E1153" s="403"/>
      <c r="F1153" s="403"/>
      <c r="G1153" s="403"/>
      <c r="H1153" s="403"/>
      <c r="I1153" s="403"/>
      <c r="J1153" s="403"/>
      <c r="K1153" s="403"/>
      <c r="L1153" s="403"/>
      <c r="M1153" s="403"/>
      <c r="N1153" s="403"/>
      <c r="O1153" s="402"/>
      <c r="P1153" s="404" t="s">
        <v>2001</v>
      </c>
      <c r="Q1153" s="405"/>
      <c r="R1153" s="427">
        <v>25.89</v>
      </c>
      <c r="S1153" s="428"/>
      <c r="T1153" s="429"/>
      <c r="U1153" s="427">
        <v>12.28</v>
      </c>
      <c r="V1153" s="428"/>
      <c r="W1153" s="429"/>
      <c r="X1153" s="178">
        <v>38.17</v>
      </c>
      <c r="Y1153" s="175" t="str">
        <f t="shared" si="17"/>
        <v>081134</v>
      </c>
    </row>
    <row r="1154" spans="1:25" ht="9.6" customHeight="1" x14ac:dyDescent="0.2">
      <c r="A1154" s="401" t="s">
        <v>3383</v>
      </c>
      <c r="B1154" s="402"/>
      <c r="C1154" s="401" t="s">
        <v>1170</v>
      </c>
      <c r="D1154" s="403"/>
      <c r="E1154" s="403"/>
      <c r="F1154" s="403"/>
      <c r="G1154" s="403"/>
      <c r="H1154" s="403"/>
      <c r="I1154" s="403"/>
      <c r="J1154" s="403"/>
      <c r="K1154" s="403"/>
      <c r="L1154" s="403"/>
      <c r="M1154" s="403"/>
      <c r="N1154" s="403"/>
      <c r="O1154" s="402"/>
      <c r="P1154" s="404" t="s">
        <v>2001</v>
      </c>
      <c r="Q1154" s="405"/>
      <c r="R1154" s="406">
        <v>5.33</v>
      </c>
      <c r="S1154" s="407"/>
      <c r="T1154" s="408"/>
      <c r="U1154" s="406">
        <v>7.36</v>
      </c>
      <c r="V1154" s="407"/>
      <c r="W1154" s="408"/>
      <c r="X1154" s="178">
        <v>12.69</v>
      </c>
      <c r="Y1154" s="175" t="str">
        <f t="shared" si="17"/>
        <v>081144</v>
      </c>
    </row>
    <row r="1155" spans="1:25" ht="9.6" customHeight="1" x14ac:dyDescent="0.2">
      <c r="A1155" s="401" t="s">
        <v>3384</v>
      </c>
      <c r="B1155" s="402"/>
      <c r="C1155" s="401" t="s">
        <v>1171</v>
      </c>
      <c r="D1155" s="403"/>
      <c r="E1155" s="403"/>
      <c r="F1155" s="403"/>
      <c r="G1155" s="403"/>
      <c r="H1155" s="403"/>
      <c r="I1155" s="403"/>
      <c r="J1155" s="403"/>
      <c r="K1155" s="403"/>
      <c r="L1155" s="403"/>
      <c r="M1155" s="403"/>
      <c r="N1155" s="403"/>
      <c r="O1155" s="402"/>
      <c r="P1155" s="404" t="s">
        <v>2001</v>
      </c>
      <c r="Q1155" s="405"/>
      <c r="R1155" s="406">
        <v>5.29</v>
      </c>
      <c r="S1155" s="407"/>
      <c r="T1155" s="408"/>
      <c r="U1155" s="406">
        <v>7.36</v>
      </c>
      <c r="V1155" s="407"/>
      <c r="W1155" s="408"/>
      <c r="X1155" s="178">
        <v>12.65</v>
      </c>
      <c r="Y1155" s="175" t="str">
        <f t="shared" si="17"/>
        <v>081145</v>
      </c>
    </row>
    <row r="1156" spans="1:25" ht="9.6" customHeight="1" x14ac:dyDescent="0.2">
      <c r="A1156" s="401" t="s">
        <v>3385</v>
      </c>
      <c r="B1156" s="402"/>
      <c r="C1156" s="401" t="s">
        <v>1172</v>
      </c>
      <c r="D1156" s="403"/>
      <c r="E1156" s="403"/>
      <c r="F1156" s="403"/>
      <c r="G1156" s="403"/>
      <c r="H1156" s="403"/>
      <c r="I1156" s="403"/>
      <c r="J1156" s="403"/>
      <c r="K1156" s="403"/>
      <c r="L1156" s="403"/>
      <c r="M1156" s="403"/>
      <c r="N1156" s="403"/>
      <c r="O1156" s="402"/>
      <c r="P1156" s="404" t="s">
        <v>2001</v>
      </c>
      <c r="Q1156" s="405"/>
      <c r="R1156" s="406">
        <v>6.25</v>
      </c>
      <c r="S1156" s="407"/>
      <c r="T1156" s="408"/>
      <c r="U1156" s="406">
        <v>7.36</v>
      </c>
      <c r="V1156" s="407"/>
      <c r="W1156" s="408"/>
      <c r="X1156" s="178">
        <v>13.61</v>
      </c>
      <c r="Y1156" s="175" t="str">
        <f t="shared" si="17"/>
        <v>081146</v>
      </c>
    </row>
    <row r="1157" spans="1:25" ht="9.6" customHeight="1" x14ac:dyDescent="0.2">
      <c r="A1157" s="401" t="s">
        <v>3386</v>
      </c>
      <c r="B1157" s="402"/>
      <c r="C1157" s="401" t="s">
        <v>3387</v>
      </c>
      <c r="D1157" s="403"/>
      <c r="E1157" s="403"/>
      <c r="F1157" s="403"/>
      <c r="G1157" s="403"/>
      <c r="H1157" s="403"/>
      <c r="I1157" s="403"/>
      <c r="J1157" s="403"/>
      <c r="K1157" s="403"/>
      <c r="L1157" s="403"/>
      <c r="M1157" s="403"/>
      <c r="N1157" s="403"/>
      <c r="O1157" s="402"/>
      <c r="P1157" s="404"/>
      <c r="Q1157" s="405"/>
      <c r="R1157" s="406">
        <v>0</v>
      </c>
      <c r="S1157" s="407"/>
      <c r="T1157" s="408"/>
      <c r="U1157" s="406">
        <v>0</v>
      </c>
      <c r="V1157" s="407"/>
      <c r="W1157" s="408"/>
      <c r="X1157" s="177">
        <v>0</v>
      </c>
      <c r="Y1157" s="175" t="str">
        <f t="shared" si="17"/>
        <v>081160</v>
      </c>
    </row>
    <row r="1158" spans="1:25" ht="9.6" customHeight="1" x14ac:dyDescent="0.2">
      <c r="A1158" s="401" t="s">
        <v>3388</v>
      </c>
      <c r="B1158" s="402"/>
      <c r="C1158" s="401" t="s">
        <v>1173</v>
      </c>
      <c r="D1158" s="403"/>
      <c r="E1158" s="403"/>
      <c r="F1158" s="403"/>
      <c r="G1158" s="403"/>
      <c r="H1158" s="403"/>
      <c r="I1158" s="403"/>
      <c r="J1158" s="403"/>
      <c r="K1158" s="403"/>
      <c r="L1158" s="403"/>
      <c r="M1158" s="403"/>
      <c r="N1158" s="403"/>
      <c r="O1158" s="402"/>
      <c r="P1158" s="404" t="s">
        <v>2001</v>
      </c>
      <c r="Q1158" s="405"/>
      <c r="R1158" s="406">
        <v>0.52</v>
      </c>
      <c r="S1158" s="407"/>
      <c r="T1158" s="408"/>
      <c r="U1158" s="406">
        <v>4.42</v>
      </c>
      <c r="V1158" s="407"/>
      <c r="W1158" s="408"/>
      <c r="X1158" s="177">
        <v>4.9400000000000004</v>
      </c>
      <c r="Y1158" s="175" t="str">
        <f t="shared" si="17"/>
        <v>081161</v>
      </c>
    </row>
    <row r="1159" spans="1:25" ht="9.6" customHeight="1" x14ac:dyDescent="0.2">
      <c r="A1159" s="401" t="s">
        <v>3389</v>
      </c>
      <c r="B1159" s="402"/>
      <c r="C1159" s="401" t="s">
        <v>1174</v>
      </c>
      <c r="D1159" s="403"/>
      <c r="E1159" s="403"/>
      <c r="F1159" s="403"/>
      <c r="G1159" s="403"/>
      <c r="H1159" s="403"/>
      <c r="I1159" s="403"/>
      <c r="J1159" s="403"/>
      <c r="K1159" s="403"/>
      <c r="L1159" s="403"/>
      <c r="M1159" s="403"/>
      <c r="N1159" s="403"/>
      <c r="O1159" s="402"/>
      <c r="P1159" s="404" t="s">
        <v>2001</v>
      </c>
      <c r="Q1159" s="405"/>
      <c r="R1159" s="406">
        <v>1.04</v>
      </c>
      <c r="S1159" s="407"/>
      <c r="T1159" s="408"/>
      <c r="U1159" s="406">
        <v>4.42</v>
      </c>
      <c r="V1159" s="407"/>
      <c r="W1159" s="408"/>
      <c r="X1159" s="177">
        <v>5.46</v>
      </c>
      <c r="Y1159" s="175" t="str">
        <f t="shared" si="17"/>
        <v>081162</v>
      </c>
    </row>
    <row r="1160" spans="1:25" ht="9.6" customHeight="1" x14ac:dyDescent="0.2">
      <c r="A1160" s="401" t="s">
        <v>3390</v>
      </c>
      <c r="B1160" s="402"/>
      <c r="C1160" s="401" t="s">
        <v>1175</v>
      </c>
      <c r="D1160" s="403"/>
      <c r="E1160" s="403"/>
      <c r="F1160" s="403"/>
      <c r="G1160" s="403"/>
      <c r="H1160" s="403"/>
      <c r="I1160" s="403"/>
      <c r="J1160" s="403"/>
      <c r="K1160" s="403"/>
      <c r="L1160" s="403"/>
      <c r="M1160" s="403"/>
      <c r="N1160" s="403"/>
      <c r="O1160" s="402"/>
      <c r="P1160" s="404" t="s">
        <v>2001</v>
      </c>
      <c r="Q1160" s="405"/>
      <c r="R1160" s="406">
        <v>2.31</v>
      </c>
      <c r="S1160" s="407"/>
      <c r="T1160" s="408"/>
      <c r="U1160" s="406">
        <v>6.87</v>
      </c>
      <c r="V1160" s="407"/>
      <c r="W1160" s="408"/>
      <c r="X1160" s="177">
        <v>9.18</v>
      </c>
      <c r="Y1160" s="175" t="str">
        <f t="shared" si="17"/>
        <v>081163</v>
      </c>
    </row>
    <row r="1161" spans="1:25" ht="9.6" customHeight="1" x14ac:dyDescent="0.2">
      <c r="A1161" s="401" t="s">
        <v>3391</v>
      </c>
      <c r="B1161" s="402"/>
      <c r="C1161" s="401" t="s">
        <v>1176</v>
      </c>
      <c r="D1161" s="403"/>
      <c r="E1161" s="403"/>
      <c r="F1161" s="403"/>
      <c r="G1161" s="403"/>
      <c r="H1161" s="403"/>
      <c r="I1161" s="403"/>
      <c r="J1161" s="403"/>
      <c r="K1161" s="403"/>
      <c r="L1161" s="403"/>
      <c r="M1161" s="403"/>
      <c r="N1161" s="403"/>
      <c r="O1161" s="402"/>
      <c r="P1161" s="404" t="s">
        <v>2001</v>
      </c>
      <c r="Q1161" s="405"/>
      <c r="R1161" s="406">
        <v>4.17</v>
      </c>
      <c r="S1161" s="407"/>
      <c r="T1161" s="408"/>
      <c r="U1161" s="406">
        <v>8.35</v>
      </c>
      <c r="V1161" s="407"/>
      <c r="W1161" s="408"/>
      <c r="X1161" s="178">
        <v>12.52</v>
      </c>
      <c r="Y1161" s="175" t="str">
        <f t="shared" ref="Y1161:Y1224" si="18">TRIM($A1161)</f>
        <v>081164</v>
      </c>
    </row>
    <row r="1162" spans="1:25" ht="9.6" customHeight="1" x14ac:dyDescent="0.2">
      <c r="A1162" s="401" t="s">
        <v>3392</v>
      </c>
      <c r="B1162" s="402"/>
      <c r="C1162" s="401" t="s">
        <v>1177</v>
      </c>
      <c r="D1162" s="403"/>
      <c r="E1162" s="403"/>
      <c r="F1162" s="403"/>
      <c r="G1162" s="403"/>
      <c r="H1162" s="403"/>
      <c r="I1162" s="403"/>
      <c r="J1162" s="403"/>
      <c r="K1162" s="403"/>
      <c r="L1162" s="403"/>
      <c r="M1162" s="403"/>
      <c r="N1162" s="403"/>
      <c r="O1162" s="402"/>
      <c r="P1162" s="404" t="s">
        <v>2001</v>
      </c>
      <c r="Q1162" s="405"/>
      <c r="R1162" s="406">
        <v>6.18</v>
      </c>
      <c r="S1162" s="407"/>
      <c r="T1162" s="408"/>
      <c r="U1162" s="406">
        <v>8.84</v>
      </c>
      <c r="V1162" s="407"/>
      <c r="W1162" s="408"/>
      <c r="X1162" s="178">
        <v>15.02</v>
      </c>
      <c r="Y1162" s="175" t="str">
        <f t="shared" si="18"/>
        <v>081165</v>
      </c>
    </row>
    <row r="1163" spans="1:25" ht="9.6" customHeight="1" x14ac:dyDescent="0.2">
      <c r="A1163" s="401" t="s">
        <v>3393</v>
      </c>
      <c r="B1163" s="402"/>
      <c r="C1163" s="401" t="s">
        <v>1178</v>
      </c>
      <c r="D1163" s="403"/>
      <c r="E1163" s="403"/>
      <c r="F1163" s="403"/>
      <c r="G1163" s="403"/>
      <c r="H1163" s="403"/>
      <c r="I1163" s="403"/>
      <c r="J1163" s="403"/>
      <c r="K1163" s="403"/>
      <c r="L1163" s="403"/>
      <c r="M1163" s="403"/>
      <c r="N1163" s="403"/>
      <c r="O1163" s="402"/>
      <c r="P1163" s="404" t="s">
        <v>2001</v>
      </c>
      <c r="Q1163" s="405"/>
      <c r="R1163" s="427">
        <v>17.100000000000001</v>
      </c>
      <c r="S1163" s="428"/>
      <c r="T1163" s="429"/>
      <c r="U1163" s="406">
        <v>9.08</v>
      </c>
      <c r="V1163" s="407"/>
      <c r="W1163" s="408"/>
      <c r="X1163" s="178">
        <v>26.18</v>
      </c>
      <c r="Y1163" s="175" t="str">
        <f t="shared" si="18"/>
        <v>081166</v>
      </c>
    </row>
    <row r="1164" spans="1:25" ht="9.6" customHeight="1" x14ac:dyDescent="0.2">
      <c r="A1164" s="401" t="s">
        <v>3394</v>
      </c>
      <c r="B1164" s="402"/>
      <c r="C1164" s="401" t="s">
        <v>1179</v>
      </c>
      <c r="D1164" s="403"/>
      <c r="E1164" s="403"/>
      <c r="F1164" s="403"/>
      <c r="G1164" s="403"/>
      <c r="H1164" s="403"/>
      <c r="I1164" s="403"/>
      <c r="J1164" s="403"/>
      <c r="K1164" s="403"/>
      <c r="L1164" s="403"/>
      <c r="M1164" s="403"/>
      <c r="N1164" s="403"/>
      <c r="O1164" s="402"/>
      <c r="P1164" s="404" t="s">
        <v>2001</v>
      </c>
      <c r="Q1164" s="405"/>
      <c r="R1164" s="427">
        <v>15.92</v>
      </c>
      <c r="S1164" s="428"/>
      <c r="T1164" s="429"/>
      <c r="U1164" s="406">
        <v>9.08</v>
      </c>
      <c r="V1164" s="407"/>
      <c r="W1164" s="408"/>
      <c r="X1164" s="178">
        <v>25</v>
      </c>
      <c r="Y1164" s="175" t="str">
        <f t="shared" si="18"/>
        <v>081167</v>
      </c>
    </row>
    <row r="1165" spans="1:25" ht="9.6" customHeight="1" x14ac:dyDescent="0.2">
      <c r="A1165" s="401" t="s">
        <v>3395</v>
      </c>
      <c r="B1165" s="402"/>
      <c r="C1165" s="401" t="s">
        <v>1180</v>
      </c>
      <c r="D1165" s="403"/>
      <c r="E1165" s="403"/>
      <c r="F1165" s="403"/>
      <c r="G1165" s="403"/>
      <c r="H1165" s="403"/>
      <c r="I1165" s="403"/>
      <c r="J1165" s="403"/>
      <c r="K1165" s="403"/>
      <c r="L1165" s="403"/>
      <c r="M1165" s="403"/>
      <c r="N1165" s="403"/>
      <c r="O1165" s="402"/>
      <c r="P1165" s="404" t="s">
        <v>2001</v>
      </c>
      <c r="Q1165" s="405"/>
      <c r="R1165" s="427">
        <v>82.87</v>
      </c>
      <c r="S1165" s="428"/>
      <c r="T1165" s="429"/>
      <c r="U1165" s="427">
        <v>11.29</v>
      </c>
      <c r="V1165" s="428"/>
      <c r="W1165" s="429"/>
      <c r="X1165" s="178">
        <v>94.16</v>
      </c>
      <c r="Y1165" s="175" t="str">
        <f t="shared" si="18"/>
        <v>081168</v>
      </c>
    </row>
    <row r="1166" spans="1:25" ht="9.6" customHeight="1" x14ac:dyDescent="0.2">
      <c r="A1166" s="401" t="s">
        <v>3396</v>
      </c>
      <c r="B1166" s="402"/>
      <c r="C1166" s="401" t="s">
        <v>1181</v>
      </c>
      <c r="D1166" s="403"/>
      <c r="E1166" s="403"/>
      <c r="F1166" s="403"/>
      <c r="G1166" s="403"/>
      <c r="H1166" s="403"/>
      <c r="I1166" s="403"/>
      <c r="J1166" s="403"/>
      <c r="K1166" s="403"/>
      <c r="L1166" s="403"/>
      <c r="M1166" s="403"/>
      <c r="N1166" s="403"/>
      <c r="O1166" s="402"/>
      <c r="P1166" s="404" t="s">
        <v>2001</v>
      </c>
      <c r="Q1166" s="405"/>
      <c r="R1166" s="406">
        <v>2.34</v>
      </c>
      <c r="S1166" s="407"/>
      <c r="T1166" s="408"/>
      <c r="U1166" s="406">
        <v>4.42</v>
      </c>
      <c r="V1166" s="407"/>
      <c r="W1166" s="408"/>
      <c r="X1166" s="177">
        <v>6.76</v>
      </c>
      <c r="Y1166" s="175" t="str">
        <f t="shared" si="18"/>
        <v>081175</v>
      </c>
    </row>
    <row r="1167" spans="1:25" ht="9.6" customHeight="1" x14ac:dyDescent="0.2">
      <c r="A1167" s="401" t="s">
        <v>3397</v>
      </c>
      <c r="B1167" s="402"/>
      <c r="C1167" s="401" t="s">
        <v>1182</v>
      </c>
      <c r="D1167" s="403"/>
      <c r="E1167" s="403"/>
      <c r="F1167" s="403"/>
      <c r="G1167" s="403"/>
      <c r="H1167" s="403"/>
      <c r="I1167" s="403"/>
      <c r="J1167" s="403"/>
      <c r="K1167" s="403"/>
      <c r="L1167" s="403"/>
      <c r="M1167" s="403"/>
      <c r="N1167" s="403"/>
      <c r="O1167" s="402"/>
      <c r="P1167" s="404" t="s">
        <v>2001</v>
      </c>
      <c r="Q1167" s="405"/>
      <c r="R1167" s="406">
        <v>3.27</v>
      </c>
      <c r="S1167" s="407"/>
      <c r="T1167" s="408"/>
      <c r="U1167" s="406">
        <v>6.87</v>
      </c>
      <c r="V1167" s="407"/>
      <c r="W1167" s="408"/>
      <c r="X1167" s="178">
        <v>10.14</v>
      </c>
      <c r="Y1167" s="175" t="str">
        <f t="shared" si="18"/>
        <v>081176</v>
      </c>
    </row>
    <row r="1168" spans="1:25" ht="9.6" customHeight="1" x14ac:dyDescent="0.2">
      <c r="A1168" s="401" t="s">
        <v>3398</v>
      </c>
      <c r="B1168" s="402"/>
      <c r="C1168" s="401" t="s">
        <v>1183</v>
      </c>
      <c r="D1168" s="403"/>
      <c r="E1168" s="403"/>
      <c r="F1168" s="403"/>
      <c r="G1168" s="403"/>
      <c r="H1168" s="403"/>
      <c r="I1168" s="403"/>
      <c r="J1168" s="403"/>
      <c r="K1168" s="403"/>
      <c r="L1168" s="403"/>
      <c r="M1168" s="403"/>
      <c r="N1168" s="403"/>
      <c r="O1168" s="402"/>
      <c r="P1168" s="404" t="s">
        <v>2001</v>
      </c>
      <c r="Q1168" s="405"/>
      <c r="R1168" s="406">
        <v>3.64</v>
      </c>
      <c r="S1168" s="407"/>
      <c r="T1168" s="408"/>
      <c r="U1168" s="406">
        <v>6.87</v>
      </c>
      <c r="V1168" s="407"/>
      <c r="W1168" s="408"/>
      <c r="X1168" s="178">
        <v>10.51</v>
      </c>
      <c r="Y1168" s="175" t="str">
        <f t="shared" si="18"/>
        <v>081177</v>
      </c>
    </row>
    <row r="1169" spans="1:25" ht="9.6" customHeight="1" x14ac:dyDescent="0.2">
      <c r="A1169" s="401" t="s">
        <v>3399</v>
      </c>
      <c r="B1169" s="402"/>
      <c r="C1169" s="401" t="s">
        <v>1184</v>
      </c>
      <c r="D1169" s="403"/>
      <c r="E1169" s="403"/>
      <c r="F1169" s="403"/>
      <c r="G1169" s="403"/>
      <c r="H1169" s="403"/>
      <c r="I1169" s="403"/>
      <c r="J1169" s="403"/>
      <c r="K1169" s="403"/>
      <c r="L1169" s="403"/>
      <c r="M1169" s="403"/>
      <c r="N1169" s="403"/>
      <c r="O1169" s="402"/>
      <c r="P1169" s="404" t="s">
        <v>2001</v>
      </c>
      <c r="Q1169" s="405"/>
      <c r="R1169" s="406">
        <v>4.8099999999999996</v>
      </c>
      <c r="S1169" s="407"/>
      <c r="T1169" s="408"/>
      <c r="U1169" s="406">
        <v>6.87</v>
      </c>
      <c r="V1169" s="407"/>
      <c r="W1169" s="408"/>
      <c r="X1169" s="178">
        <v>11.68</v>
      </c>
      <c r="Y1169" s="175" t="str">
        <f t="shared" si="18"/>
        <v>081178</v>
      </c>
    </row>
    <row r="1170" spans="1:25" ht="9.6" customHeight="1" x14ac:dyDescent="0.2">
      <c r="A1170" s="401" t="s">
        <v>3400</v>
      </c>
      <c r="B1170" s="402"/>
      <c r="C1170" s="401" t="s">
        <v>1185</v>
      </c>
      <c r="D1170" s="403"/>
      <c r="E1170" s="403"/>
      <c r="F1170" s="403"/>
      <c r="G1170" s="403"/>
      <c r="H1170" s="403"/>
      <c r="I1170" s="403"/>
      <c r="J1170" s="403"/>
      <c r="K1170" s="403"/>
      <c r="L1170" s="403"/>
      <c r="M1170" s="403"/>
      <c r="N1170" s="403"/>
      <c r="O1170" s="402"/>
      <c r="P1170" s="404" t="s">
        <v>2001</v>
      </c>
      <c r="Q1170" s="405"/>
      <c r="R1170" s="406">
        <v>4.4400000000000004</v>
      </c>
      <c r="S1170" s="407"/>
      <c r="T1170" s="408"/>
      <c r="U1170" s="406">
        <v>6.87</v>
      </c>
      <c r="V1170" s="407"/>
      <c r="W1170" s="408"/>
      <c r="X1170" s="178">
        <v>11.31</v>
      </c>
      <c r="Y1170" s="175" t="str">
        <f t="shared" si="18"/>
        <v>081179</v>
      </c>
    </row>
    <row r="1171" spans="1:25" ht="9.6" customHeight="1" x14ac:dyDescent="0.2">
      <c r="A1171" s="401" t="s">
        <v>3401</v>
      </c>
      <c r="B1171" s="402"/>
      <c r="C1171" s="401" t="s">
        <v>1186</v>
      </c>
      <c r="D1171" s="403"/>
      <c r="E1171" s="403"/>
      <c r="F1171" s="403"/>
      <c r="G1171" s="403"/>
      <c r="H1171" s="403"/>
      <c r="I1171" s="403"/>
      <c r="J1171" s="403"/>
      <c r="K1171" s="403"/>
      <c r="L1171" s="403"/>
      <c r="M1171" s="403"/>
      <c r="N1171" s="403"/>
      <c r="O1171" s="402"/>
      <c r="P1171" s="404" t="s">
        <v>2001</v>
      </c>
      <c r="Q1171" s="405"/>
      <c r="R1171" s="406">
        <v>5.52</v>
      </c>
      <c r="S1171" s="407"/>
      <c r="T1171" s="408"/>
      <c r="U1171" s="406">
        <v>6.87</v>
      </c>
      <c r="V1171" s="407"/>
      <c r="W1171" s="408"/>
      <c r="X1171" s="178">
        <v>12.39</v>
      </c>
      <c r="Y1171" s="175" t="str">
        <f t="shared" si="18"/>
        <v>081180</v>
      </c>
    </row>
    <row r="1172" spans="1:25" ht="9.6" customHeight="1" x14ac:dyDescent="0.2">
      <c r="A1172" s="401" t="s">
        <v>3402</v>
      </c>
      <c r="B1172" s="402"/>
      <c r="C1172" s="401" t="s">
        <v>1187</v>
      </c>
      <c r="D1172" s="403"/>
      <c r="E1172" s="403"/>
      <c r="F1172" s="403"/>
      <c r="G1172" s="403"/>
      <c r="H1172" s="403"/>
      <c r="I1172" s="403"/>
      <c r="J1172" s="403"/>
      <c r="K1172" s="403"/>
      <c r="L1172" s="403"/>
      <c r="M1172" s="403"/>
      <c r="N1172" s="403"/>
      <c r="O1172" s="402"/>
      <c r="P1172" s="404" t="s">
        <v>2001</v>
      </c>
      <c r="Q1172" s="405"/>
      <c r="R1172" s="406">
        <v>8.2799999999999994</v>
      </c>
      <c r="S1172" s="407"/>
      <c r="T1172" s="408"/>
      <c r="U1172" s="406">
        <v>6.87</v>
      </c>
      <c r="V1172" s="407"/>
      <c r="W1172" s="408"/>
      <c r="X1172" s="178">
        <v>15.15</v>
      </c>
      <c r="Y1172" s="175" t="str">
        <f t="shared" si="18"/>
        <v>081181</v>
      </c>
    </row>
    <row r="1173" spans="1:25" ht="9.6" customHeight="1" x14ac:dyDescent="0.2">
      <c r="A1173" s="401" t="s">
        <v>3403</v>
      </c>
      <c r="B1173" s="402"/>
      <c r="C1173" s="401" t="s">
        <v>1188</v>
      </c>
      <c r="D1173" s="403"/>
      <c r="E1173" s="403"/>
      <c r="F1173" s="403"/>
      <c r="G1173" s="403"/>
      <c r="H1173" s="403"/>
      <c r="I1173" s="403"/>
      <c r="J1173" s="403"/>
      <c r="K1173" s="403"/>
      <c r="L1173" s="403"/>
      <c r="M1173" s="403"/>
      <c r="N1173" s="403"/>
      <c r="O1173" s="402"/>
      <c r="P1173" s="404" t="s">
        <v>2001</v>
      </c>
      <c r="Q1173" s="405"/>
      <c r="R1173" s="406">
        <v>9.39</v>
      </c>
      <c r="S1173" s="407"/>
      <c r="T1173" s="408"/>
      <c r="U1173" s="406">
        <v>6.87</v>
      </c>
      <c r="V1173" s="407"/>
      <c r="W1173" s="408"/>
      <c r="X1173" s="178">
        <v>16.260000000000002</v>
      </c>
      <c r="Y1173" s="175" t="str">
        <f t="shared" si="18"/>
        <v>081182</v>
      </c>
    </row>
    <row r="1174" spans="1:25" ht="9.6" customHeight="1" x14ac:dyDescent="0.2">
      <c r="A1174" s="401" t="s">
        <v>3404</v>
      </c>
      <c r="B1174" s="402"/>
      <c r="C1174" s="401" t="s">
        <v>1189</v>
      </c>
      <c r="D1174" s="403"/>
      <c r="E1174" s="403"/>
      <c r="F1174" s="403"/>
      <c r="G1174" s="403"/>
      <c r="H1174" s="403"/>
      <c r="I1174" s="403"/>
      <c r="J1174" s="403"/>
      <c r="K1174" s="403"/>
      <c r="L1174" s="403"/>
      <c r="M1174" s="403"/>
      <c r="N1174" s="403"/>
      <c r="O1174" s="402"/>
      <c r="P1174" s="404" t="s">
        <v>2001</v>
      </c>
      <c r="Q1174" s="405"/>
      <c r="R1174" s="427">
        <v>10.65</v>
      </c>
      <c r="S1174" s="428"/>
      <c r="T1174" s="429"/>
      <c r="U1174" s="406">
        <v>6.87</v>
      </c>
      <c r="V1174" s="407"/>
      <c r="W1174" s="408"/>
      <c r="X1174" s="178">
        <v>17.52</v>
      </c>
      <c r="Y1174" s="175" t="str">
        <f t="shared" si="18"/>
        <v>081183</v>
      </c>
    </row>
    <row r="1175" spans="1:25" ht="9.6" customHeight="1" x14ac:dyDescent="0.2">
      <c r="A1175" s="401" t="s">
        <v>3405</v>
      </c>
      <c r="B1175" s="402"/>
      <c r="C1175" s="401" t="s">
        <v>1190</v>
      </c>
      <c r="D1175" s="403"/>
      <c r="E1175" s="403"/>
      <c r="F1175" s="403"/>
      <c r="G1175" s="403"/>
      <c r="H1175" s="403"/>
      <c r="I1175" s="403"/>
      <c r="J1175" s="403"/>
      <c r="K1175" s="403"/>
      <c r="L1175" s="403"/>
      <c r="M1175" s="403"/>
      <c r="N1175" s="403"/>
      <c r="O1175" s="402"/>
      <c r="P1175" s="404" t="s">
        <v>2001</v>
      </c>
      <c r="Q1175" s="405"/>
      <c r="R1175" s="427">
        <v>14.48</v>
      </c>
      <c r="S1175" s="428"/>
      <c r="T1175" s="429"/>
      <c r="U1175" s="406">
        <v>6.87</v>
      </c>
      <c r="V1175" s="407"/>
      <c r="W1175" s="408"/>
      <c r="X1175" s="178">
        <v>21.35</v>
      </c>
      <c r="Y1175" s="175" t="str">
        <f t="shared" si="18"/>
        <v>081184</v>
      </c>
    </row>
    <row r="1176" spans="1:25" ht="9.6" customHeight="1" x14ac:dyDescent="0.2">
      <c r="A1176" s="401" t="s">
        <v>3406</v>
      </c>
      <c r="B1176" s="402"/>
      <c r="C1176" s="401" t="s">
        <v>1191</v>
      </c>
      <c r="D1176" s="403"/>
      <c r="E1176" s="403"/>
      <c r="F1176" s="403"/>
      <c r="G1176" s="403"/>
      <c r="H1176" s="403"/>
      <c r="I1176" s="403"/>
      <c r="J1176" s="403"/>
      <c r="K1176" s="403"/>
      <c r="L1176" s="403"/>
      <c r="M1176" s="403"/>
      <c r="N1176" s="403"/>
      <c r="O1176" s="402"/>
      <c r="P1176" s="404" t="s">
        <v>2081</v>
      </c>
      <c r="Q1176" s="405"/>
      <c r="R1176" s="427">
        <v>17.53</v>
      </c>
      <c r="S1176" s="428"/>
      <c r="T1176" s="429"/>
      <c r="U1176" s="406">
        <v>9.08</v>
      </c>
      <c r="V1176" s="407"/>
      <c r="W1176" s="408"/>
      <c r="X1176" s="178">
        <v>26.61</v>
      </c>
      <c r="Y1176" s="175" t="str">
        <f t="shared" si="18"/>
        <v>081185</v>
      </c>
    </row>
    <row r="1177" spans="1:25" ht="9.6" customHeight="1" x14ac:dyDescent="0.2">
      <c r="A1177" s="401" t="s">
        <v>3407</v>
      </c>
      <c r="B1177" s="402"/>
      <c r="C1177" s="401" t="s">
        <v>1192</v>
      </c>
      <c r="D1177" s="403"/>
      <c r="E1177" s="403"/>
      <c r="F1177" s="403"/>
      <c r="G1177" s="403"/>
      <c r="H1177" s="403"/>
      <c r="I1177" s="403"/>
      <c r="J1177" s="403"/>
      <c r="K1177" s="403"/>
      <c r="L1177" s="403"/>
      <c r="M1177" s="403"/>
      <c r="N1177" s="403"/>
      <c r="O1177" s="402"/>
      <c r="P1177" s="404" t="s">
        <v>2081</v>
      </c>
      <c r="Q1177" s="405"/>
      <c r="R1177" s="427">
        <v>60</v>
      </c>
      <c r="S1177" s="428"/>
      <c r="T1177" s="429"/>
      <c r="U1177" s="427">
        <v>11.29</v>
      </c>
      <c r="V1177" s="428"/>
      <c r="W1177" s="429"/>
      <c r="X1177" s="178">
        <v>71.290000000000006</v>
      </c>
      <c r="Y1177" s="175" t="str">
        <f t="shared" si="18"/>
        <v>081187</v>
      </c>
    </row>
    <row r="1178" spans="1:25" ht="9.6" customHeight="1" x14ac:dyDescent="0.2">
      <c r="A1178" s="401" t="s">
        <v>3408</v>
      </c>
      <c r="B1178" s="402"/>
      <c r="C1178" s="401" t="s">
        <v>3409</v>
      </c>
      <c r="D1178" s="403"/>
      <c r="E1178" s="403"/>
      <c r="F1178" s="403"/>
      <c r="G1178" s="403"/>
      <c r="H1178" s="403"/>
      <c r="I1178" s="403"/>
      <c r="J1178" s="403"/>
      <c r="K1178" s="403"/>
      <c r="L1178" s="403"/>
      <c r="M1178" s="403"/>
      <c r="N1178" s="403"/>
      <c r="O1178" s="402"/>
      <c r="P1178" s="404"/>
      <c r="Q1178" s="405"/>
      <c r="R1178" s="406">
        <v>0</v>
      </c>
      <c r="S1178" s="407"/>
      <c r="T1178" s="408"/>
      <c r="U1178" s="406">
        <v>0</v>
      </c>
      <c r="V1178" s="407"/>
      <c r="W1178" s="408"/>
      <c r="X1178" s="177">
        <v>0</v>
      </c>
      <c r="Y1178" s="175" t="str">
        <f t="shared" si="18"/>
        <v>081200</v>
      </c>
    </row>
    <row r="1179" spans="1:25" ht="9.6" customHeight="1" x14ac:dyDescent="0.2">
      <c r="A1179" s="401" t="s">
        <v>3410</v>
      </c>
      <c r="B1179" s="402"/>
      <c r="C1179" s="401" t="s">
        <v>1193</v>
      </c>
      <c r="D1179" s="403"/>
      <c r="E1179" s="403"/>
      <c r="F1179" s="403"/>
      <c r="G1179" s="403"/>
      <c r="H1179" s="403"/>
      <c r="I1179" s="403"/>
      <c r="J1179" s="403"/>
      <c r="K1179" s="403"/>
      <c r="L1179" s="403"/>
      <c r="M1179" s="403"/>
      <c r="N1179" s="403"/>
      <c r="O1179" s="402"/>
      <c r="P1179" s="404" t="s">
        <v>2001</v>
      </c>
      <c r="Q1179" s="405"/>
      <c r="R1179" s="406">
        <v>1.31</v>
      </c>
      <c r="S1179" s="407"/>
      <c r="T1179" s="408"/>
      <c r="U1179" s="406">
        <v>9.82</v>
      </c>
      <c r="V1179" s="407"/>
      <c r="W1179" s="408"/>
      <c r="X1179" s="178">
        <v>11.13</v>
      </c>
      <c r="Y1179" s="175" t="str">
        <f t="shared" si="18"/>
        <v>081201</v>
      </c>
    </row>
    <row r="1180" spans="1:25" ht="9.6" customHeight="1" x14ac:dyDescent="0.2">
      <c r="A1180" s="401" t="s">
        <v>3411</v>
      </c>
      <c r="B1180" s="402"/>
      <c r="C1180" s="401" t="s">
        <v>1194</v>
      </c>
      <c r="D1180" s="403"/>
      <c r="E1180" s="403"/>
      <c r="F1180" s="403"/>
      <c r="G1180" s="403"/>
      <c r="H1180" s="403"/>
      <c r="I1180" s="403"/>
      <c r="J1180" s="403"/>
      <c r="K1180" s="403"/>
      <c r="L1180" s="403"/>
      <c r="M1180" s="403"/>
      <c r="N1180" s="403"/>
      <c r="O1180" s="402"/>
      <c r="P1180" s="404" t="s">
        <v>2001</v>
      </c>
      <c r="Q1180" s="405"/>
      <c r="R1180" s="406">
        <v>1.97</v>
      </c>
      <c r="S1180" s="407"/>
      <c r="T1180" s="408"/>
      <c r="U1180" s="406">
        <v>9.82</v>
      </c>
      <c r="V1180" s="407"/>
      <c r="W1180" s="408"/>
      <c r="X1180" s="178">
        <v>11.79</v>
      </c>
      <c r="Y1180" s="175" t="str">
        <f t="shared" si="18"/>
        <v>081202</v>
      </c>
    </row>
    <row r="1181" spans="1:25" ht="9.6" customHeight="1" x14ac:dyDescent="0.2">
      <c r="A1181" s="401" t="s">
        <v>3412</v>
      </c>
      <c r="B1181" s="402"/>
      <c r="C1181" s="401" t="s">
        <v>1195</v>
      </c>
      <c r="D1181" s="403"/>
      <c r="E1181" s="403"/>
      <c r="F1181" s="403"/>
      <c r="G1181" s="403"/>
      <c r="H1181" s="403"/>
      <c r="I1181" s="403"/>
      <c r="J1181" s="403"/>
      <c r="K1181" s="403"/>
      <c r="L1181" s="403"/>
      <c r="M1181" s="403"/>
      <c r="N1181" s="403"/>
      <c r="O1181" s="402"/>
      <c r="P1181" s="404" t="s">
        <v>2001</v>
      </c>
      <c r="Q1181" s="405"/>
      <c r="R1181" s="406">
        <v>3.63</v>
      </c>
      <c r="S1181" s="407"/>
      <c r="T1181" s="408"/>
      <c r="U1181" s="406">
        <v>9.82</v>
      </c>
      <c r="V1181" s="407"/>
      <c r="W1181" s="408"/>
      <c r="X1181" s="178">
        <v>13.45</v>
      </c>
      <c r="Y1181" s="175" t="str">
        <f t="shared" si="18"/>
        <v>081203</v>
      </c>
    </row>
    <row r="1182" spans="1:25" ht="9.6" customHeight="1" x14ac:dyDescent="0.2">
      <c r="A1182" s="401" t="s">
        <v>3413</v>
      </c>
      <c r="B1182" s="402"/>
      <c r="C1182" s="401" t="s">
        <v>1196</v>
      </c>
      <c r="D1182" s="403"/>
      <c r="E1182" s="403"/>
      <c r="F1182" s="403"/>
      <c r="G1182" s="403"/>
      <c r="H1182" s="403"/>
      <c r="I1182" s="403"/>
      <c r="J1182" s="403"/>
      <c r="K1182" s="403"/>
      <c r="L1182" s="403"/>
      <c r="M1182" s="403"/>
      <c r="N1182" s="403"/>
      <c r="O1182" s="402"/>
      <c r="P1182" s="404" t="s">
        <v>2001</v>
      </c>
      <c r="Q1182" s="405"/>
      <c r="R1182" s="406">
        <v>6.84</v>
      </c>
      <c r="S1182" s="407"/>
      <c r="T1182" s="408"/>
      <c r="U1182" s="427">
        <v>17.190000000000001</v>
      </c>
      <c r="V1182" s="428"/>
      <c r="W1182" s="429"/>
      <c r="X1182" s="178">
        <v>24.03</v>
      </c>
      <c r="Y1182" s="175" t="str">
        <f t="shared" si="18"/>
        <v>081204</v>
      </c>
    </row>
    <row r="1183" spans="1:25" ht="9.6" customHeight="1" x14ac:dyDescent="0.2">
      <c r="A1183" s="401" t="s">
        <v>3414</v>
      </c>
      <c r="B1183" s="402"/>
      <c r="C1183" s="401" t="s">
        <v>1197</v>
      </c>
      <c r="D1183" s="403"/>
      <c r="E1183" s="403"/>
      <c r="F1183" s="403"/>
      <c r="G1183" s="403"/>
      <c r="H1183" s="403"/>
      <c r="I1183" s="403"/>
      <c r="J1183" s="403"/>
      <c r="K1183" s="403"/>
      <c r="L1183" s="403"/>
      <c r="M1183" s="403"/>
      <c r="N1183" s="403"/>
      <c r="O1183" s="402"/>
      <c r="P1183" s="404" t="s">
        <v>2001</v>
      </c>
      <c r="Q1183" s="405"/>
      <c r="R1183" s="406">
        <v>9.41</v>
      </c>
      <c r="S1183" s="407"/>
      <c r="T1183" s="408"/>
      <c r="U1183" s="427">
        <v>17.190000000000001</v>
      </c>
      <c r="V1183" s="428"/>
      <c r="W1183" s="429"/>
      <c r="X1183" s="178">
        <v>26.6</v>
      </c>
      <c r="Y1183" s="175" t="str">
        <f t="shared" si="18"/>
        <v>081205</v>
      </c>
    </row>
    <row r="1184" spans="1:25" ht="9.6" customHeight="1" x14ac:dyDescent="0.2">
      <c r="A1184" s="401" t="s">
        <v>3415</v>
      </c>
      <c r="B1184" s="402"/>
      <c r="C1184" s="401" t="s">
        <v>1198</v>
      </c>
      <c r="D1184" s="403"/>
      <c r="E1184" s="403"/>
      <c r="F1184" s="403"/>
      <c r="G1184" s="403"/>
      <c r="H1184" s="403"/>
      <c r="I1184" s="403"/>
      <c r="J1184" s="403"/>
      <c r="K1184" s="403"/>
      <c r="L1184" s="403"/>
      <c r="M1184" s="403"/>
      <c r="N1184" s="403"/>
      <c r="O1184" s="402"/>
      <c r="P1184" s="404" t="s">
        <v>2001</v>
      </c>
      <c r="Q1184" s="405"/>
      <c r="R1184" s="427">
        <v>21.3</v>
      </c>
      <c r="S1184" s="428"/>
      <c r="T1184" s="429"/>
      <c r="U1184" s="427">
        <v>17.190000000000001</v>
      </c>
      <c r="V1184" s="428"/>
      <c r="W1184" s="429"/>
      <c r="X1184" s="178">
        <v>38.49</v>
      </c>
      <c r="Y1184" s="175" t="str">
        <f t="shared" si="18"/>
        <v>081206</v>
      </c>
    </row>
    <row r="1185" spans="1:25" ht="9.6" customHeight="1" x14ac:dyDescent="0.2">
      <c r="A1185" s="401" t="s">
        <v>3416</v>
      </c>
      <c r="B1185" s="402"/>
      <c r="C1185" s="401" t="s">
        <v>1199</v>
      </c>
      <c r="D1185" s="403"/>
      <c r="E1185" s="403"/>
      <c r="F1185" s="403"/>
      <c r="G1185" s="403"/>
      <c r="H1185" s="403"/>
      <c r="I1185" s="403"/>
      <c r="J1185" s="403"/>
      <c r="K1185" s="403"/>
      <c r="L1185" s="403"/>
      <c r="M1185" s="403"/>
      <c r="N1185" s="403"/>
      <c r="O1185" s="402"/>
      <c r="P1185" s="404" t="s">
        <v>2001</v>
      </c>
      <c r="Q1185" s="405"/>
      <c r="R1185" s="427">
        <v>29.59</v>
      </c>
      <c r="S1185" s="428"/>
      <c r="T1185" s="429"/>
      <c r="U1185" s="427">
        <v>19.649999999999999</v>
      </c>
      <c r="V1185" s="428"/>
      <c r="W1185" s="429"/>
      <c r="X1185" s="178">
        <v>49.24</v>
      </c>
      <c r="Y1185" s="175" t="str">
        <f t="shared" si="18"/>
        <v>081207</v>
      </c>
    </row>
    <row r="1186" spans="1:25" ht="9.6" customHeight="1" x14ac:dyDescent="0.2">
      <c r="A1186" s="401" t="s">
        <v>3417</v>
      </c>
      <c r="B1186" s="402"/>
      <c r="C1186" s="401" t="s">
        <v>1200</v>
      </c>
      <c r="D1186" s="403"/>
      <c r="E1186" s="403"/>
      <c r="F1186" s="403"/>
      <c r="G1186" s="403"/>
      <c r="H1186" s="403"/>
      <c r="I1186" s="403"/>
      <c r="J1186" s="403"/>
      <c r="K1186" s="403"/>
      <c r="L1186" s="403"/>
      <c r="M1186" s="403"/>
      <c r="N1186" s="403"/>
      <c r="O1186" s="402"/>
      <c r="P1186" s="404" t="s">
        <v>2001</v>
      </c>
      <c r="Q1186" s="405"/>
      <c r="R1186" s="427">
        <v>32.86</v>
      </c>
      <c r="S1186" s="428"/>
      <c r="T1186" s="429"/>
      <c r="U1186" s="427">
        <v>19.649999999999999</v>
      </c>
      <c r="V1186" s="428"/>
      <c r="W1186" s="429"/>
      <c r="X1186" s="178">
        <v>52.51</v>
      </c>
      <c r="Y1186" s="175" t="str">
        <f t="shared" si="18"/>
        <v>081208</v>
      </c>
    </row>
    <row r="1187" spans="1:25" ht="9.6" customHeight="1" x14ac:dyDescent="0.2">
      <c r="A1187" s="401" t="s">
        <v>3418</v>
      </c>
      <c r="B1187" s="402"/>
      <c r="C1187" s="401" t="s">
        <v>1201</v>
      </c>
      <c r="D1187" s="403"/>
      <c r="E1187" s="403"/>
      <c r="F1187" s="403"/>
      <c r="G1187" s="403"/>
      <c r="H1187" s="403"/>
      <c r="I1187" s="403"/>
      <c r="J1187" s="403"/>
      <c r="K1187" s="403"/>
      <c r="L1187" s="403"/>
      <c r="M1187" s="403"/>
      <c r="N1187" s="403"/>
      <c r="O1187" s="402"/>
      <c r="P1187" s="404" t="s">
        <v>2001</v>
      </c>
      <c r="Q1187" s="405"/>
      <c r="R1187" s="427">
        <v>66.84</v>
      </c>
      <c r="S1187" s="428"/>
      <c r="T1187" s="429"/>
      <c r="U1187" s="427">
        <v>24.56</v>
      </c>
      <c r="V1187" s="428"/>
      <c r="W1187" s="429"/>
      <c r="X1187" s="178">
        <v>91.4</v>
      </c>
      <c r="Y1187" s="175" t="str">
        <f t="shared" si="18"/>
        <v>081209</v>
      </c>
    </row>
    <row r="1188" spans="1:25" ht="9.6" customHeight="1" x14ac:dyDescent="0.2">
      <c r="A1188" s="401" t="s">
        <v>3419</v>
      </c>
      <c r="B1188" s="402"/>
      <c r="C1188" s="401" t="s">
        <v>3420</v>
      </c>
      <c r="D1188" s="403"/>
      <c r="E1188" s="403"/>
      <c r="F1188" s="403"/>
      <c r="G1188" s="403"/>
      <c r="H1188" s="403"/>
      <c r="I1188" s="403"/>
      <c r="J1188" s="403"/>
      <c r="K1188" s="403"/>
      <c r="L1188" s="403"/>
      <c r="M1188" s="403"/>
      <c r="N1188" s="403"/>
      <c r="O1188" s="402"/>
      <c r="P1188" s="404"/>
      <c r="Q1188" s="405"/>
      <c r="R1188" s="406">
        <v>0</v>
      </c>
      <c r="S1188" s="407"/>
      <c r="T1188" s="408"/>
      <c r="U1188" s="406">
        <v>0</v>
      </c>
      <c r="V1188" s="407"/>
      <c r="W1188" s="408"/>
      <c r="X1188" s="177">
        <v>0</v>
      </c>
      <c r="Y1188" s="175" t="str">
        <f t="shared" si="18"/>
        <v>081230</v>
      </c>
    </row>
    <row r="1189" spans="1:25" ht="9.6" customHeight="1" x14ac:dyDescent="0.2">
      <c r="A1189" s="401" t="s">
        <v>3421</v>
      </c>
      <c r="B1189" s="402"/>
      <c r="C1189" s="401" t="s">
        <v>1202</v>
      </c>
      <c r="D1189" s="403"/>
      <c r="E1189" s="403"/>
      <c r="F1189" s="403"/>
      <c r="G1189" s="403"/>
      <c r="H1189" s="403"/>
      <c r="I1189" s="403"/>
      <c r="J1189" s="403"/>
      <c r="K1189" s="403"/>
      <c r="L1189" s="403"/>
      <c r="M1189" s="403"/>
      <c r="N1189" s="403"/>
      <c r="O1189" s="402"/>
      <c r="P1189" s="404" t="s">
        <v>2001</v>
      </c>
      <c r="Q1189" s="405"/>
      <c r="R1189" s="406">
        <v>2.04</v>
      </c>
      <c r="S1189" s="407"/>
      <c r="T1189" s="408"/>
      <c r="U1189" s="406">
        <v>4.42</v>
      </c>
      <c r="V1189" s="407"/>
      <c r="W1189" s="408"/>
      <c r="X1189" s="177">
        <v>6.46</v>
      </c>
      <c r="Y1189" s="175" t="str">
        <f t="shared" si="18"/>
        <v>081231</v>
      </c>
    </row>
    <row r="1190" spans="1:25" ht="9.6" customHeight="1" x14ac:dyDescent="0.2">
      <c r="A1190" s="401" t="s">
        <v>3422</v>
      </c>
      <c r="B1190" s="402"/>
      <c r="C1190" s="401" t="s">
        <v>1203</v>
      </c>
      <c r="D1190" s="403"/>
      <c r="E1190" s="403"/>
      <c r="F1190" s="403"/>
      <c r="G1190" s="403"/>
      <c r="H1190" s="403"/>
      <c r="I1190" s="403"/>
      <c r="J1190" s="403"/>
      <c r="K1190" s="403"/>
      <c r="L1190" s="403"/>
      <c r="M1190" s="403"/>
      <c r="N1190" s="403"/>
      <c r="O1190" s="402"/>
      <c r="P1190" s="404" t="s">
        <v>2001</v>
      </c>
      <c r="Q1190" s="405"/>
      <c r="R1190" s="406">
        <v>2.74</v>
      </c>
      <c r="S1190" s="407"/>
      <c r="T1190" s="408"/>
      <c r="U1190" s="406">
        <v>4.42</v>
      </c>
      <c r="V1190" s="407"/>
      <c r="W1190" s="408"/>
      <c r="X1190" s="177">
        <v>7.16</v>
      </c>
      <c r="Y1190" s="175" t="str">
        <f t="shared" si="18"/>
        <v>081232</v>
      </c>
    </row>
    <row r="1191" spans="1:25" ht="9.6" customHeight="1" x14ac:dyDescent="0.2">
      <c r="A1191" s="401" t="s">
        <v>3423</v>
      </c>
      <c r="B1191" s="402"/>
      <c r="C1191" s="401" t="s">
        <v>1204</v>
      </c>
      <c r="D1191" s="403"/>
      <c r="E1191" s="403"/>
      <c r="F1191" s="403"/>
      <c r="G1191" s="403"/>
      <c r="H1191" s="403"/>
      <c r="I1191" s="403"/>
      <c r="J1191" s="403"/>
      <c r="K1191" s="403"/>
      <c r="L1191" s="403"/>
      <c r="M1191" s="403"/>
      <c r="N1191" s="403"/>
      <c r="O1191" s="402"/>
      <c r="P1191" s="404" t="s">
        <v>2001</v>
      </c>
      <c r="Q1191" s="405"/>
      <c r="R1191" s="406">
        <v>5.46</v>
      </c>
      <c r="S1191" s="407"/>
      <c r="T1191" s="408"/>
      <c r="U1191" s="406">
        <v>4.42</v>
      </c>
      <c r="V1191" s="407"/>
      <c r="W1191" s="408"/>
      <c r="X1191" s="177">
        <v>9.8800000000000008</v>
      </c>
      <c r="Y1191" s="175" t="str">
        <f t="shared" si="18"/>
        <v>081233</v>
      </c>
    </row>
    <row r="1192" spans="1:25" ht="9.6" customHeight="1" x14ac:dyDescent="0.2">
      <c r="A1192" s="401" t="s">
        <v>3424</v>
      </c>
      <c r="B1192" s="402"/>
      <c r="C1192" s="401" t="s">
        <v>1205</v>
      </c>
      <c r="D1192" s="403"/>
      <c r="E1192" s="403"/>
      <c r="F1192" s="403"/>
      <c r="G1192" s="403"/>
      <c r="H1192" s="403"/>
      <c r="I1192" s="403"/>
      <c r="J1192" s="403"/>
      <c r="K1192" s="403"/>
      <c r="L1192" s="403"/>
      <c r="M1192" s="403"/>
      <c r="N1192" s="403"/>
      <c r="O1192" s="402"/>
      <c r="P1192" s="404" t="s">
        <v>2001</v>
      </c>
      <c r="Q1192" s="405"/>
      <c r="R1192" s="427">
        <v>11.31</v>
      </c>
      <c r="S1192" s="428"/>
      <c r="T1192" s="429"/>
      <c r="U1192" s="406">
        <v>6.87</v>
      </c>
      <c r="V1192" s="407"/>
      <c r="W1192" s="408"/>
      <c r="X1192" s="178">
        <v>18.18</v>
      </c>
      <c r="Y1192" s="175" t="str">
        <f t="shared" si="18"/>
        <v>081234</v>
      </c>
    </row>
    <row r="1193" spans="1:25" ht="9.6" customHeight="1" x14ac:dyDescent="0.2">
      <c r="A1193" s="401" t="s">
        <v>3425</v>
      </c>
      <c r="B1193" s="402"/>
      <c r="C1193" s="401" t="s">
        <v>1206</v>
      </c>
      <c r="D1193" s="403"/>
      <c r="E1193" s="403"/>
      <c r="F1193" s="403"/>
      <c r="G1193" s="403"/>
      <c r="H1193" s="403"/>
      <c r="I1193" s="403"/>
      <c r="J1193" s="403"/>
      <c r="K1193" s="403"/>
      <c r="L1193" s="403"/>
      <c r="M1193" s="403"/>
      <c r="N1193" s="403"/>
      <c r="O1193" s="402"/>
      <c r="P1193" s="404" t="s">
        <v>2001</v>
      </c>
      <c r="Q1193" s="405"/>
      <c r="R1193" s="427">
        <v>17.940000000000001</v>
      </c>
      <c r="S1193" s="428"/>
      <c r="T1193" s="429"/>
      <c r="U1193" s="406">
        <v>6.87</v>
      </c>
      <c r="V1193" s="407"/>
      <c r="W1193" s="408"/>
      <c r="X1193" s="178">
        <v>24.81</v>
      </c>
      <c r="Y1193" s="175" t="str">
        <f t="shared" si="18"/>
        <v>081235</v>
      </c>
    </row>
    <row r="1194" spans="1:25" ht="9.6" customHeight="1" x14ac:dyDescent="0.2">
      <c r="A1194" s="401" t="s">
        <v>3426</v>
      </c>
      <c r="B1194" s="402"/>
      <c r="C1194" s="401" t="s">
        <v>1207</v>
      </c>
      <c r="D1194" s="403"/>
      <c r="E1194" s="403"/>
      <c r="F1194" s="403"/>
      <c r="G1194" s="403"/>
      <c r="H1194" s="403"/>
      <c r="I1194" s="403"/>
      <c r="J1194" s="403"/>
      <c r="K1194" s="403"/>
      <c r="L1194" s="403"/>
      <c r="M1194" s="403"/>
      <c r="N1194" s="403"/>
      <c r="O1194" s="402"/>
      <c r="P1194" s="404" t="s">
        <v>2001</v>
      </c>
      <c r="Q1194" s="405"/>
      <c r="R1194" s="427">
        <v>21.8</v>
      </c>
      <c r="S1194" s="428"/>
      <c r="T1194" s="429"/>
      <c r="U1194" s="406">
        <v>9.33</v>
      </c>
      <c r="V1194" s="407"/>
      <c r="W1194" s="408"/>
      <c r="X1194" s="178">
        <v>31.13</v>
      </c>
      <c r="Y1194" s="175" t="str">
        <f t="shared" si="18"/>
        <v>081236</v>
      </c>
    </row>
    <row r="1195" spans="1:25" ht="9.6" customHeight="1" x14ac:dyDescent="0.2">
      <c r="A1195" s="401" t="s">
        <v>3427</v>
      </c>
      <c r="B1195" s="402"/>
      <c r="C1195" s="401" t="s">
        <v>1208</v>
      </c>
      <c r="D1195" s="403"/>
      <c r="E1195" s="403"/>
      <c r="F1195" s="403"/>
      <c r="G1195" s="403"/>
      <c r="H1195" s="403"/>
      <c r="I1195" s="403"/>
      <c r="J1195" s="403"/>
      <c r="K1195" s="403"/>
      <c r="L1195" s="403"/>
      <c r="M1195" s="403"/>
      <c r="N1195" s="403"/>
      <c r="O1195" s="402"/>
      <c r="P1195" s="404" t="s">
        <v>2001</v>
      </c>
      <c r="Q1195" s="405"/>
      <c r="R1195" s="406">
        <v>1.36</v>
      </c>
      <c r="S1195" s="407"/>
      <c r="T1195" s="408"/>
      <c r="U1195" s="406">
        <v>2.21</v>
      </c>
      <c r="V1195" s="407"/>
      <c r="W1195" s="408"/>
      <c r="X1195" s="177">
        <v>3.57</v>
      </c>
      <c r="Y1195" s="175" t="str">
        <f t="shared" si="18"/>
        <v>081250</v>
      </c>
    </row>
    <row r="1196" spans="1:25" ht="9.6" customHeight="1" x14ac:dyDescent="0.2">
      <c r="A1196" s="401" t="s">
        <v>3428</v>
      </c>
      <c r="B1196" s="402"/>
      <c r="C1196" s="401" t="s">
        <v>1209</v>
      </c>
      <c r="D1196" s="403"/>
      <c r="E1196" s="403"/>
      <c r="F1196" s="403"/>
      <c r="G1196" s="403"/>
      <c r="H1196" s="403"/>
      <c r="I1196" s="403"/>
      <c r="J1196" s="403"/>
      <c r="K1196" s="403"/>
      <c r="L1196" s="403"/>
      <c r="M1196" s="403"/>
      <c r="N1196" s="403"/>
      <c r="O1196" s="402"/>
      <c r="P1196" s="404" t="s">
        <v>2001</v>
      </c>
      <c r="Q1196" s="405"/>
      <c r="R1196" s="406">
        <v>1.37</v>
      </c>
      <c r="S1196" s="407"/>
      <c r="T1196" s="408"/>
      <c r="U1196" s="406">
        <v>2.21</v>
      </c>
      <c r="V1196" s="407"/>
      <c r="W1196" s="408"/>
      <c r="X1196" s="177">
        <v>3.58</v>
      </c>
      <c r="Y1196" s="175" t="str">
        <f t="shared" si="18"/>
        <v>081251</v>
      </c>
    </row>
    <row r="1197" spans="1:25" ht="9.6" customHeight="1" x14ac:dyDescent="0.2">
      <c r="A1197" s="401" t="s">
        <v>3429</v>
      </c>
      <c r="B1197" s="402"/>
      <c r="C1197" s="401" t="s">
        <v>1210</v>
      </c>
      <c r="D1197" s="403"/>
      <c r="E1197" s="403"/>
      <c r="F1197" s="403"/>
      <c r="G1197" s="403"/>
      <c r="H1197" s="403"/>
      <c r="I1197" s="403"/>
      <c r="J1197" s="403"/>
      <c r="K1197" s="403"/>
      <c r="L1197" s="403"/>
      <c r="M1197" s="403"/>
      <c r="N1197" s="403"/>
      <c r="O1197" s="402"/>
      <c r="P1197" s="404" t="s">
        <v>2001</v>
      </c>
      <c r="Q1197" s="405"/>
      <c r="R1197" s="406">
        <v>2.2200000000000002</v>
      </c>
      <c r="S1197" s="407"/>
      <c r="T1197" s="408"/>
      <c r="U1197" s="406">
        <v>2.21</v>
      </c>
      <c r="V1197" s="407"/>
      <c r="W1197" s="408"/>
      <c r="X1197" s="177">
        <v>4.43</v>
      </c>
      <c r="Y1197" s="175" t="str">
        <f t="shared" si="18"/>
        <v>081252</v>
      </c>
    </row>
    <row r="1198" spans="1:25" ht="9.6" customHeight="1" x14ac:dyDescent="0.2">
      <c r="A1198" s="401" t="s">
        <v>3430</v>
      </c>
      <c r="B1198" s="402"/>
      <c r="C1198" s="401" t="s">
        <v>1211</v>
      </c>
      <c r="D1198" s="403"/>
      <c r="E1198" s="403"/>
      <c r="F1198" s="403"/>
      <c r="G1198" s="403"/>
      <c r="H1198" s="403"/>
      <c r="I1198" s="403"/>
      <c r="J1198" s="403"/>
      <c r="K1198" s="403"/>
      <c r="L1198" s="403"/>
      <c r="M1198" s="403"/>
      <c r="N1198" s="403"/>
      <c r="O1198" s="402"/>
      <c r="P1198" s="404" t="s">
        <v>2001</v>
      </c>
      <c r="Q1198" s="405"/>
      <c r="R1198" s="406">
        <v>4.43</v>
      </c>
      <c r="S1198" s="407"/>
      <c r="T1198" s="408"/>
      <c r="U1198" s="406">
        <v>3.43</v>
      </c>
      <c r="V1198" s="407"/>
      <c r="W1198" s="408"/>
      <c r="X1198" s="177">
        <v>7.86</v>
      </c>
      <c r="Y1198" s="175" t="str">
        <f t="shared" si="18"/>
        <v>081253</v>
      </c>
    </row>
    <row r="1199" spans="1:25" ht="9.6" customHeight="1" x14ac:dyDescent="0.2">
      <c r="A1199" s="401" t="s">
        <v>3431</v>
      </c>
      <c r="B1199" s="402"/>
      <c r="C1199" s="401" t="s">
        <v>1212</v>
      </c>
      <c r="D1199" s="403"/>
      <c r="E1199" s="403"/>
      <c r="F1199" s="403"/>
      <c r="G1199" s="403"/>
      <c r="H1199" s="403"/>
      <c r="I1199" s="403"/>
      <c r="J1199" s="403"/>
      <c r="K1199" s="403"/>
      <c r="L1199" s="403"/>
      <c r="M1199" s="403"/>
      <c r="N1199" s="403"/>
      <c r="O1199" s="402"/>
      <c r="P1199" s="404" t="s">
        <v>2001</v>
      </c>
      <c r="Q1199" s="405"/>
      <c r="R1199" s="406">
        <v>8.0500000000000007</v>
      </c>
      <c r="S1199" s="407"/>
      <c r="T1199" s="408"/>
      <c r="U1199" s="406">
        <v>3.43</v>
      </c>
      <c r="V1199" s="407"/>
      <c r="W1199" s="408"/>
      <c r="X1199" s="178">
        <v>11.48</v>
      </c>
      <c r="Y1199" s="175" t="str">
        <f t="shared" si="18"/>
        <v>081254</v>
      </c>
    </row>
    <row r="1200" spans="1:25" ht="9.6" customHeight="1" x14ac:dyDescent="0.2">
      <c r="A1200" s="401" t="s">
        <v>3432</v>
      </c>
      <c r="B1200" s="402"/>
      <c r="C1200" s="401" t="s">
        <v>1213</v>
      </c>
      <c r="D1200" s="403"/>
      <c r="E1200" s="403"/>
      <c r="F1200" s="403"/>
      <c r="G1200" s="403"/>
      <c r="H1200" s="403"/>
      <c r="I1200" s="403"/>
      <c r="J1200" s="403"/>
      <c r="K1200" s="403"/>
      <c r="L1200" s="403"/>
      <c r="M1200" s="403"/>
      <c r="N1200" s="403"/>
      <c r="O1200" s="402"/>
      <c r="P1200" s="404" t="s">
        <v>2001</v>
      </c>
      <c r="Q1200" s="405"/>
      <c r="R1200" s="427">
        <v>12.36</v>
      </c>
      <c r="S1200" s="428"/>
      <c r="T1200" s="429"/>
      <c r="U1200" s="406">
        <v>3.43</v>
      </c>
      <c r="V1200" s="407"/>
      <c r="W1200" s="408"/>
      <c r="X1200" s="178">
        <v>15.79</v>
      </c>
      <c r="Y1200" s="175" t="str">
        <f t="shared" si="18"/>
        <v>081255</v>
      </c>
    </row>
    <row r="1201" spans="1:25" ht="9.6" customHeight="1" x14ac:dyDescent="0.2">
      <c r="A1201" s="401" t="s">
        <v>3433</v>
      </c>
      <c r="B1201" s="402"/>
      <c r="C1201" s="401" t="s">
        <v>1214</v>
      </c>
      <c r="D1201" s="403"/>
      <c r="E1201" s="403"/>
      <c r="F1201" s="403"/>
      <c r="G1201" s="403"/>
      <c r="H1201" s="403"/>
      <c r="I1201" s="403"/>
      <c r="J1201" s="403"/>
      <c r="K1201" s="403"/>
      <c r="L1201" s="403"/>
      <c r="M1201" s="403"/>
      <c r="N1201" s="403"/>
      <c r="O1201" s="402"/>
      <c r="P1201" s="404" t="s">
        <v>2001</v>
      </c>
      <c r="Q1201" s="405"/>
      <c r="R1201" s="427">
        <v>23.2</v>
      </c>
      <c r="S1201" s="428"/>
      <c r="T1201" s="429"/>
      <c r="U1201" s="406">
        <v>4.42</v>
      </c>
      <c r="V1201" s="407"/>
      <c r="W1201" s="408"/>
      <c r="X1201" s="178">
        <v>27.62</v>
      </c>
      <c r="Y1201" s="175" t="str">
        <f t="shared" si="18"/>
        <v>081256</v>
      </c>
    </row>
    <row r="1202" spans="1:25" ht="9.6" customHeight="1" x14ac:dyDescent="0.2">
      <c r="A1202" s="401" t="s">
        <v>3434</v>
      </c>
      <c r="B1202" s="402"/>
      <c r="C1202" s="401" t="s">
        <v>1215</v>
      </c>
      <c r="D1202" s="403"/>
      <c r="E1202" s="403"/>
      <c r="F1202" s="403"/>
      <c r="G1202" s="403"/>
      <c r="H1202" s="403"/>
      <c r="I1202" s="403"/>
      <c r="J1202" s="403"/>
      <c r="K1202" s="403"/>
      <c r="L1202" s="403"/>
      <c r="M1202" s="403"/>
      <c r="N1202" s="403"/>
      <c r="O1202" s="402"/>
      <c r="P1202" s="404" t="s">
        <v>2001</v>
      </c>
      <c r="Q1202" s="405"/>
      <c r="R1202" s="427">
        <v>66.41</v>
      </c>
      <c r="S1202" s="428"/>
      <c r="T1202" s="429"/>
      <c r="U1202" s="406">
        <v>4.51</v>
      </c>
      <c r="V1202" s="407"/>
      <c r="W1202" s="408"/>
      <c r="X1202" s="178">
        <v>70.92</v>
      </c>
      <c r="Y1202" s="175" t="str">
        <f t="shared" si="18"/>
        <v>081257</v>
      </c>
    </row>
    <row r="1203" spans="1:25" ht="9.6" customHeight="1" x14ac:dyDescent="0.2">
      <c r="A1203" s="401" t="s">
        <v>3435</v>
      </c>
      <c r="B1203" s="402"/>
      <c r="C1203" s="401" t="s">
        <v>1216</v>
      </c>
      <c r="D1203" s="403"/>
      <c r="E1203" s="403"/>
      <c r="F1203" s="403"/>
      <c r="G1203" s="403"/>
      <c r="H1203" s="403"/>
      <c r="I1203" s="403"/>
      <c r="J1203" s="403"/>
      <c r="K1203" s="403"/>
      <c r="L1203" s="403"/>
      <c r="M1203" s="403"/>
      <c r="N1203" s="403"/>
      <c r="O1203" s="402"/>
      <c r="P1203" s="404" t="s">
        <v>2001</v>
      </c>
      <c r="Q1203" s="405"/>
      <c r="R1203" s="427">
        <v>71.94</v>
      </c>
      <c r="S1203" s="428"/>
      <c r="T1203" s="429"/>
      <c r="U1203" s="427">
        <v>11.29</v>
      </c>
      <c r="V1203" s="428"/>
      <c r="W1203" s="429"/>
      <c r="X1203" s="178">
        <v>83.23</v>
      </c>
      <c r="Y1203" s="175" t="str">
        <f t="shared" si="18"/>
        <v>081258</v>
      </c>
    </row>
    <row r="1204" spans="1:25" ht="9.6" customHeight="1" x14ac:dyDescent="0.2">
      <c r="A1204" s="401" t="s">
        <v>3436</v>
      </c>
      <c r="B1204" s="402"/>
      <c r="C1204" s="401" t="s">
        <v>3437</v>
      </c>
      <c r="D1204" s="403"/>
      <c r="E1204" s="403"/>
      <c r="F1204" s="403"/>
      <c r="G1204" s="403"/>
      <c r="H1204" s="403"/>
      <c r="I1204" s="403"/>
      <c r="J1204" s="403"/>
      <c r="K1204" s="403"/>
      <c r="L1204" s="403"/>
      <c r="M1204" s="403"/>
      <c r="N1204" s="403"/>
      <c r="O1204" s="402"/>
      <c r="P1204" s="404"/>
      <c r="Q1204" s="405"/>
      <c r="R1204" s="406">
        <v>0</v>
      </c>
      <c r="S1204" s="407"/>
      <c r="T1204" s="408"/>
      <c r="U1204" s="406">
        <v>0</v>
      </c>
      <c r="V1204" s="407"/>
      <c r="W1204" s="408"/>
      <c r="X1204" s="177">
        <v>0</v>
      </c>
      <c r="Y1204" s="175" t="str">
        <f t="shared" si="18"/>
        <v>081300</v>
      </c>
    </row>
    <row r="1205" spans="1:25" ht="9.6" customHeight="1" x14ac:dyDescent="0.2">
      <c r="A1205" s="401" t="s">
        <v>3438</v>
      </c>
      <c r="B1205" s="402"/>
      <c r="C1205" s="401" t="s">
        <v>1217</v>
      </c>
      <c r="D1205" s="403"/>
      <c r="E1205" s="403"/>
      <c r="F1205" s="403"/>
      <c r="G1205" s="403"/>
      <c r="H1205" s="403"/>
      <c r="I1205" s="403"/>
      <c r="J1205" s="403"/>
      <c r="K1205" s="403"/>
      <c r="L1205" s="403"/>
      <c r="M1205" s="403"/>
      <c r="N1205" s="403"/>
      <c r="O1205" s="402"/>
      <c r="P1205" s="404" t="s">
        <v>2001</v>
      </c>
      <c r="Q1205" s="405"/>
      <c r="R1205" s="406">
        <v>1.43</v>
      </c>
      <c r="S1205" s="407"/>
      <c r="T1205" s="408"/>
      <c r="U1205" s="406">
        <v>8.84</v>
      </c>
      <c r="V1205" s="407"/>
      <c r="W1205" s="408"/>
      <c r="X1205" s="178">
        <v>10.27</v>
      </c>
      <c r="Y1205" s="175" t="str">
        <f t="shared" si="18"/>
        <v>081301</v>
      </c>
    </row>
    <row r="1206" spans="1:25" ht="9.6" customHeight="1" x14ac:dyDescent="0.2">
      <c r="A1206" s="401" t="s">
        <v>3439</v>
      </c>
      <c r="B1206" s="402"/>
      <c r="C1206" s="401" t="s">
        <v>1218</v>
      </c>
      <c r="D1206" s="403"/>
      <c r="E1206" s="403"/>
      <c r="F1206" s="403"/>
      <c r="G1206" s="403"/>
      <c r="H1206" s="403"/>
      <c r="I1206" s="403"/>
      <c r="J1206" s="403"/>
      <c r="K1206" s="403"/>
      <c r="L1206" s="403"/>
      <c r="M1206" s="403"/>
      <c r="N1206" s="403"/>
      <c r="O1206" s="402"/>
      <c r="P1206" s="404" t="s">
        <v>2001</v>
      </c>
      <c r="Q1206" s="405"/>
      <c r="R1206" s="406">
        <v>1.82</v>
      </c>
      <c r="S1206" s="407"/>
      <c r="T1206" s="408"/>
      <c r="U1206" s="406">
        <v>8.84</v>
      </c>
      <c r="V1206" s="407"/>
      <c r="W1206" s="408"/>
      <c r="X1206" s="178">
        <v>10.66</v>
      </c>
      <c r="Y1206" s="175" t="str">
        <f t="shared" si="18"/>
        <v>081302</v>
      </c>
    </row>
    <row r="1207" spans="1:25" ht="9.6" customHeight="1" x14ac:dyDescent="0.2">
      <c r="A1207" s="401" t="s">
        <v>3440</v>
      </c>
      <c r="B1207" s="402"/>
      <c r="C1207" s="401" t="s">
        <v>1219</v>
      </c>
      <c r="D1207" s="403"/>
      <c r="E1207" s="403"/>
      <c r="F1207" s="403"/>
      <c r="G1207" s="403"/>
      <c r="H1207" s="403"/>
      <c r="I1207" s="403"/>
      <c r="J1207" s="403"/>
      <c r="K1207" s="403"/>
      <c r="L1207" s="403"/>
      <c r="M1207" s="403"/>
      <c r="N1207" s="403"/>
      <c r="O1207" s="402"/>
      <c r="P1207" s="404" t="s">
        <v>2001</v>
      </c>
      <c r="Q1207" s="405"/>
      <c r="R1207" s="406">
        <v>5.39</v>
      </c>
      <c r="S1207" s="407"/>
      <c r="T1207" s="408"/>
      <c r="U1207" s="406">
        <v>8.84</v>
      </c>
      <c r="V1207" s="407"/>
      <c r="W1207" s="408"/>
      <c r="X1207" s="178">
        <v>14.23</v>
      </c>
      <c r="Y1207" s="175" t="str">
        <f t="shared" si="18"/>
        <v>081303</v>
      </c>
    </row>
    <row r="1208" spans="1:25" ht="9.6" customHeight="1" x14ac:dyDescent="0.2">
      <c r="A1208" s="401" t="s">
        <v>3441</v>
      </c>
      <c r="B1208" s="402"/>
      <c r="C1208" s="401" t="s">
        <v>1220</v>
      </c>
      <c r="D1208" s="403"/>
      <c r="E1208" s="403"/>
      <c r="F1208" s="403"/>
      <c r="G1208" s="403"/>
      <c r="H1208" s="403"/>
      <c r="I1208" s="403"/>
      <c r="J1208" s="403"/>
      <c r="K1208" s="403"/>
      <c r="L1208" s="403"/>
      <c r="M1208" s="403"/>
      <c r="N1208" s="403"/>
      <c r="O1208" s="402"/>
      <c r="P1208" s="404" t="s">
        <v>2001</v>
      </c>
      <c r="Q1208" s="405"/>
      <c r="R1208" s="406">
        <v>7.59</v>
      </c>
      <c r="S1208" s="407"/>
      <c r="T1208" s="408"/>
      <c r="U1208" s="427">
        <v>13.75</v>
      </c>
      <c r="V1208" s="428"/>
      <c r="W1208" s="429"/>
      <c r="X1208" s="178">
        <v>21.34</v>
      </c>
      <c r="Y1208" s="175" t="str">
        <f t="shared" si="18"/>
        <v>081304</v>
      </c>
    </row>
    <row r="1209" spans="1:25" ht="9.6" customHeight="1" x14ac:dyDescent="0.2">
      <c r="A1209" s="401" t="s">
        <v>3442</v>
      </c>
      <c r="B1209" s="402"/>
      <c r="C1209" s="401" t="s">
        <v>1221</v>
      </c>
      <c r="D1209" s="403"/>
      <c r="E1209" s="403"/>
      <c r="F1209" s="403"/>
      <c r="G1209" s="403"/>
      <c r="H1209" s="403"/>
      <c r="I1209" s="403"/>
      <c r="J1209" s="403"/>
      <c r="K1209" s="403"/>
      <c r="L1209" s="403"/>
      <c r="M1209" s="403"/>
      <c r="N1209" s="403"/>
      <c r="O1209" s="402"/>
      <c r="P1209" s="404" t="s">
        <v>2001</v>
      </c>
      <c r="Q1209" s="405"/>
      <c r="R1209" s="406">
        <v>9.35</v>
      </c>
      <c r="S1209" s="407"/>
      <c r="T1209" s="408"/>
      <c r="U1209" s="427">
        <v>13.75</v>
      </c>
      <c r="V1209" s="428"/>
      <c r="W1209" s="429"/>
      <c r="X1209" s="178">
        <v>23.1</v>
      </c>
      <c r="Y1209" s="175" t="str">
        <f t="shared" si="18"/>
        <v>081305</v>
      </c>
    </row>
    <row r="1210" spans="1:25" ht="9.6" customHeight="1" x14ac:dyDescent="0.2">
      <c r="A1210" s="401" t="s">
        <v>3443</v>
      </c>
      <c r="B1210" s="402"/>
      <c r="C1210" s="401" t="s">
        <v>1222</v>
      </c>
      <c r="D1210" s="403"/>
      <c r="E1210" s="403"/>
      <c r="F1210" s="403"/>
      <c r="G1210" s="403"/>
      <c r="H1210" s="403"/>
      <c r="I1210" s="403"/>
      <c r="J1210" s="403"/>
      <c r="K1210" s="403"/>
      <c r="L1210" s="403"/>
      <c r="M1210" s="403"/>
      <c r="N1210" s="403"/>
      <c r="O1210" s="402"/>
      <c r="P1210" s="404" t="s">
        <v>2001</v>
      </c>
      <c r="Q1210" s="405"/>
      <c r="R1210" s="427">
        <v>33.5</v>
      </c>
      <c r="S1210" s="428"/>
      <c r="T1210" s="429"/>
      <c r="U1210" s="427">
        <v>13.75</v>
      </c>
      <c r="V1210" s="428"/>
      <c r="W1210" s="429"/>
      <c r="X1210" s="178">
        <v>47.25</v>
      </c>
      <c r="Y1210" s="175" t="str">
        <f t="shared" si="18"/>
        <v>081306</v>
      </c>
    </row>
    <row r="1211" spans="1:25" ht="9.6" customHeight="1" x14ac:dyDescent="0.2">
      <c r="A1211" s="401" t="s">
        <v>3444</v>
      </c>
      <c r="B1211" s="402"/>
      <c r="C1211" s="401" t="s">
        <v>1224</v>
      </c>
      <c r="D1211" s="403"/>
      <c r="E1211" s="403"/>
      <c r="F1211" s="403"/>
      <c r="G1211" s="403"/>
      <c r="H1211" s="403"/>
      <c r="I1211" s="403"/>
      <c r="J1211" s="403"/>
      <c r="K1211" s="403"/>
      <c r="L1211" s="403"/>
      <c r="M1211" s="403"/>
      <c r="N1211" s="403"/>
      <c r="O1211" s="402"/>
      <c r="P1211" s="404" t="s">
        <v>2001</v>
      </c>
      <c r="Q1211" s="405"/>
      <c r="R1211" s="427">
        <v>62.99</v>
      </c>
      <c r="S1211" s="428"/>
      <c r="T1211" s="429"/>
      <c r="U1211" s="427">
        <v>18.170000000000002</v>
      </c>
      <c r="V1211" s="428"/>
      <c r="W1211" s="429"/>
      <c r="X1211" s="178">
        <v>81.16</v>
      </c>
      <c r="Y1211" s="175" t="str">
        <f t="shared" si="18"/>
        <v>081307</v>
      </c>
    </row>
    <row r="1212" spans="1:25" ht="9.6" customHeight="1" x14ac:dyDescent="0.2">
      <c r="A1212" s="401" t="s">
        <v>3445</v>
      </c>
      <c r="B1212" s="402"/>
      <c r="C1212" s="401" t="s">
        <v>1225</v>
      </c>
      <c r="D1212" s="403"/>
      <c r="E1212" s="403"/>
      <c r="F1212" s="403"/>
      <c r="G1212" s="403"/>
      <c r="H1212" s="403"/>
      <c r="I1212" s="403"/>
      <c r="J1212" s="403"/>
      <c r="K1212" s="403"/>
      <c r="L1212" s="403"/>
      <c r="M1212" s="403"/>
      <c r="N1212" s="403"/>
      <c r="O1212" s="402"/>
      <c r="P1212" s="404" t="s">
        <v>2001</v>
      </c>
      <c r="Q1212" s="405"/>
      <c r="R1212" s="427">
        <v>84.85</v>
      </c>
      <c r="S1212" s="428"/>
      <c r="T1212" s="429"/>
      <c r="U1212" s="427">
        <v>18.170000000000002</v>
      </c>
      <c r="V1212" s="428"/>
      <c r="W1212" s="429"/>
      <c r="X1212" s="179">
        <v>103.02</v>
      </c>
      <c r="Y1212" s="175" t="str">
        <f t="shared" si="18"/>
        <v>081308</v>
      </c>
    </row>
    <row r="1213" spans="1:25" ht="9.6" customHeight="1" x14ac:dyDescent="0.2">
      <c r="A1213" s="401" t="s">
        <v>3446</v>
      </c>
      <c r="B1213" s="402"/>
      <c r="C1213" s="401" t="s">
        <v>1226</v>
      </c>
      <c r="D1213" s="403"/>
      <c r="E1213" s="403"/>
      <c r="F1213" s="403"/>
      <c r="G1213" s="403"/>
      <c r="H1213" s="403"/>
      <c r="I1213" s="403"/>
      <c r="J1213" s="403"/>
      <c r="K1213" s="403"/>
      <c r="L1213" s="403"/>
      <c r="M1213" s="403"/>
      <c r="N1213" s="403"/>
      <c r="O1213" s="402"/>
      <c r="P1213" s="404" t="s">
        <v>2001</v>
      </c>
      <c r="Q1213" s="405"/>
      <c r="R1213" s="430">
        <v>206.95</v>
      </c>
      <c r="S1213" s="431"/>
      <c r="T1213" s="432"/>
      <c r="U1213" s="427">
        <v>22.1</v>
      </c>
      <c r="V1213" s="428"/>
      <c r="W1213" s="429"/>
      <c r="X1213" s="179">
        <v>229.05</v>
      </c>
      <c r="Y1213" s="175" t="str">
        <f t="shared" si="18"/>
        <v>081309</v>
      </c>
    </row>
    <row r="1214" spans="1:25" ht="9.6" customHeight="1" x14ac:dyDescent="0.2">
      <c r="A1214" s="401" t="s">
        <v>3447</v>
      </c>
      <c r="B1214" s="402"/>
      <c r="C1214" s="401" t="s">
        <v>1227</v>
      </c>
      <c r="D1214" s="403"/>
      <c r="E1214" s="403"/>
      <c r="F1214" s="403"/>
      <c r="G1214" s="403"/>
      <c r="H1214" s="403"/>
      <c r="I1214" s="403"/>
      <c r="J1214" s="403"/>
      <c r="K1214" s="403"/>
      <c r="L1214" s="403"/>
      <c r="M1214" s="403"/>
      <c r="N1214" s="403"/>
      <c r="O1214" s="402"/>
      <c r="P1214" s="404" t="s">
        <v>2001</v>
      </c>
      <c r="Q1214" s="405"/>
      <c r="R1214" s="406">
        <v>0.65</v>
      </c>
      <c r="S1214" s="407"/>
      <c r="T1214" s="408"/>
      <c r="U1214" s="406">
        <v>8.84</v>
      </c>
      <c r="V1214" s="407"/>
      <c r="W1214" s="408"/>
      <c r="X1214" s="177">
        <v>9.49</v>
      </c>
      <c r="Y1214" s="175" t="str">
        <f t="shared" si="18"/>
        <v>081320</v>
      </c>
    </row>
    <row r="1215" spans="1:25" ht="9.6" customHeight="1" x14ac:dyDescent="0.2">
      <c r="A1215" s="401" t="s">
        <v>3448</v>
      </c>
      <c r="B1215" s="402"/>
      <c r="C1215" s="401" t="s">
        <v>1229</v>
      </c>
      <c r="D1215" s="403"/>
      <c r="E1215" s="403"/>
      <c r="F1215" s="403"/>
      <c r="G1215" s="403"/>
      <c r="H1215" s="403"/>
      <c r="I1215" s="403"/>
      <c r="J1215" s="403"/>
      <c r="K1215" s="403"/>
      <c r="L1215" s="403"/>
      <c r="M1215" s="403"/>
      <c r="N1215" s="403"/>
      <c r="O1215" s="402"/>
      <c r="P1215" s="404" t="s">
        <v>2001</v>
      </c>
      <c r="Q1215" s="405"/>
      <c r="R1215" s="406">
        <v>0.89</v>
      </c>
      <c r="S1215" s="407"/>
      <c r="T1215" s="408"/>
      <c r="U1215" s="406">
        <v>8.84</v>
      </c>
      <c r="V1215" s="407"/>
      <c r="W1215" s="408"/>
      <c r="X1215" s="177">
        <v>9.73</v>
      </c>
      <c r="Y1215" s="175" t="str">
        <f t="shared" si="18"/>
        <v>081321</v>
      </c>
    </row>
    <row r="1216" spans="1:25" ht="9.6" customHeight="1" x14ac:dyDescent="0.2">
      <c r="A1216" s="401" t="s">
        <v>3449</v>
      </c>
      <c r="B1216" s="402"/>
      <c r="C1216" s="401" t="s">
        <v>1230</v>
      </c>
      <c r="D1216" s="403"/>
      <c r="E1216" s="403"/>
      <c r="F1216" s="403"/>
      <c r="G1216" s="403"/>
      <c r="H1216" s="403"/>
      <c r="I1216" s="403"/>
      <c r="J1216" s="403"/>
      <c r="K1216" s="403"/>
      <c r="L1216" s="403"/>
      <c r="M1216" s="403"/>
      <c r="N1216" s="403"/>
      <c r="O1216" s="402"/>
      <c r="P1216" s="404" t="s">
        <v>2001</v>
      </c>
      <c r="Q1216" s="405"/>
      <c r="R1216" s="406">
        <v>2.5</v>
      </c>
      <c r="S1216" s="407"/>
      <c r="T1216" s="408"/>
      <c r="U1216" s="406">
        <v>8.84</v>
      </c>
      <c r="V1216" s="407"/>
      <c r="W1216" s="408"/>
      <c r="X1216" s="178">
        <v>11.34</v>
      </c>
      <c r="Y1216" s="175" t="str">
        <f t="shared" si="18"/>
        <v>081322</v>
      </c>
    </row>
    <row r="1217" spans="1:25" ht="9.6" customHeight="1" x14ac:dyDescent="0.2">
      <c r="A1217" s="401" t="s">
        <v>3450</v>
      </c>
      <c r="B1217" s="402"/>
      <c r="C1217" s="401" t="s">
        <v>1231</v>
      </c>
      <c r="D1217" s="403"/>
      <c r="E1217" s="403"/>
      <c r="F1217" s="403"/>
      <c r="G1217" s="403"/>
      <c r="H1217" s="403"/>
      <c r="I1217" s="403"/>
      <c r="J1217" s="403"/>
      <c r="K1217" s="403"/>
      <c r="L1217" s="403"/>
      <c r="M1217" s="403"/>
      <c r="N1217" s="403"/>
      <c r="O1217" s="402"/>
      <c r="P1217" s="404" t="s">
        <v>2001</v>
      </c>
      <c r="Q1217" s="405"/>
      <c r="R1217" s="406">
        <v>5.79</v>
      </c>
      <c r="S1217" s="407"/>
      <c r="T1217" s="408"/>
      <c r="U1217" s="427">
        <v>13.75</v>
      </c>
      <c r="V1217" s="428"/>
      <c r="W1217" s="429"/>
      <c r="X1217" s="178">
        <v>19.54</v>
      </c>
      <c r="Y1217" s="175" t="str">
        <f t="shared" si="18"/>
        <v>081323</v>
      </c>
    </row>
    <row r="1218" spans="1:25" ht="9.6" customHeight="1" x14ac:dyDescent="0.2">
      <c r="A1218" s="401" t="s">
        <v>3451</v>
      </c>
      <c r="B1218" s="402"/>
      <c r="C1218" s="401" t="s">
        <v>1232</v>
      </c>
      <c r="D1218" s="403"/>
      <c r="E1218" s="403"/>
      <c r="F1218" s="403"/>
      <c r="G1218" s="403"/>
      <c r="H1218" s="403"/>
      <c r="I1218" s="403"/>
      <c r="J1218" s="403"/>
      <c r="K1218" s="403"/>
      <c r="L1218" s="403"/>
      <c r="M1218" s="403"/>
      <c r="N1218" s="403"/>
      <c r="O1218" s="402"/>
      <c r="P1218" s="404" t="s">
        <v>2001</v>
      </c>
      <c r="Q1218" s="405"/>
      <c r="R1218" s="406">
        <v>4.84</v>
      </c>
      <c r="S1218" s="407"/>
      <c r="T1218" s="408"/>
      <c r="U1218" s="427">
        <v>13.75</v>
      </c>
      <c r="V1218" s="428"/>
      <c r="W1218" s="429"/>
      <c r="X1218" s="178">
        <v>18.59</v>
      </c>
      <c r="Y1218" s="175" t="str">
        <f t="shared" si="18"/>
        <v>081324</v>
      </c>
    </row>
    <row r="1219" spans="1:25" ht="9.6" customHeight="1" x14ac:dyDescent="0.2">
      <c r="A1219" s="401" t="s">
        <v>3452</v>
      </c>
      <c r="B1219" s="402"/>
      <c r="C1219" s="401" t="s">
        <v>1233</v>
      </c>
      <c r="D1219" s="403"/>
      <c r="E1219" s="403"/>
      <c r="F1219" s="403"/>
      <c r="G1219" s="403"/>
      <c r="H1219" s="403"/>
      <c r="I1219" s="403"/>
      <c r="J1219" s="403"/>
      <c r="K1219" s="403"/>
      <c r="L1219" s="403"/>
      <c r="M1219" s="403"/>
      <c r="N1219" s="403"/>
      <c r="O1219" s="402"/>
      <c r="P1219" s="404" t="s">
        <v>2001</v>
      </c>
      <c r="Q1219" s="405"/>
      <c r="R1219" s="427">
        <v>25.66</v>
      </c>
      <c r="S1219" s="428"/>
      <c r="T1219" s="429"/>
      <c r="U1219" s="427">
        <v>13.75</v>
      </c>
      <c r="V1219" s="428"/>
      <c r="W1219" s="429"/>
      <c r="X1219" s="178">
        <v>39.409999999999997</v>
      </c>
      <c r="Y1219" s="175" t="str">
        <f t="shared" si="18"/>
        <v>081325</v>
      </c>
    </row>
    <row r="1220" spans="1:25" ht="9.6" customHeight="1" x14ac:dyDescent="0.2">
      <c r="A1220" s="401" t="s">
        <v>3453</v>
      </c>
      <c r="B1220" s="402"/>
      <c r="C1220" s="401" t="s">
        <v>1235</v>
      </c>
      <c r="D1220" s="403"/>
      <c r="E1220" s="403"/>
      <c r="F1220" s="403"/>
      <c r="G1220" s="403"/>
      <c r="H1220" s="403"/>
      <c r="I1220" s="403"/>
      <c r="J1220" s="403"/>
      <c r="K1220" s="403"/>
      <c r="L1220" s="403"/>
      <c r="M1220" s="403"/>
      <c r="N1220" s="403"/>
      <c r="O1220" s="402"/>
      <c r="P1220" s="404" t="s">
        <v>2001</v>
      </c>
      <c r="Q1220" s="405"/>
      <c r="R1220" s="427">
        <v>95.44</v>
      </c>
      <c r="S1220" s="428"/>
      <c r="T1220" s="429"/>
      <c r="U1220" s="427">
        <v>18.170000000000002</v>
      </c>
      <c r="V1220" s="428"/>
      <c r="W1220" s="429"/>
      <c r="X1220" s="179">
        <v>113.61</v>
      </c>
      <c r="Y1220" s="175" t="str">
        <f t="shared" si="18"/>
        <v>081326</v>
      </c>
    </row>
    <row r="1221" spans="1:25" ht="9.6" customHeight="1" x14ac:dyDescent="0.2">
      <c r="A1221" s="401" t="s">
        <v>3454</v>
      </c>
      <c r="B1221" s="402"/>
      <c r="C1221" s="401" t="s">
        <v>1236</v>
      </c>
      <c r="D1221" s="403"/>
      <c r="E1221" s="403"/>
      <c r="F1221" s="403"/>
      <c r="G1221" s="403"/>
      <c r="H1221" s="403"/>
      <c r="I1221" s="403"/>
      <c r="J1221" s="403"/>
      <c r="K1221" s="403"/>
      <c r="L1221" s="403"/>
      <c r="M1221" s="403"/>
      <c r="N1221" s="403"/>
      <c r="O1221" s="402"/>
      <c r="P1221" s="404" t="s">
        <v>2001</v>
      </c>
      <c r="Q1221" s="405"/>
      <c r="R1221" s="430">
        <v>105.53</v>
      </c>
      <c r="S1221" s="431"/>
      <c r="T1221" s="432"/>
      <c r="U1221" s="427">
        <v>18.170000000000002</v>
      </c>
      <c r="V1221" s="428"/>
      <c r="W1221" s="429"/>
      <c r="X1221" s="179">
        <v>123.7</v>
      </c>
      <c r="Y1221" s="175" t="str">
        <f t="shared" si="18"/>
        <v>081327</v>
      </c>
    </row>
    <row r="1222" spans="1:25" ht="9.6" customHeight="1" x14ac:dyDescent="0.2">
      <c r="A1222" s="401" t="s">
        <v>3455</v>
      </c>
      <c r="B1222" s="402"/>
      <c r="C1222" s="401" t="s">
        <v>1237</v>
      </c>
      <c r="D1222" s="403"/>
      <c r="E1222" s="403"/>
      <c r="F1222" s="403"/>
      <c r="G1222" s="403"/>
      <c r="H1222" s="403"/>
      <c r="I1222" s="403"/>
      <c r="J1222" s="403"/>
      <c r="K1222" s="403"/>
      <c r="L1222" s="403"/>
      <c r="M1222" s="403"/>
      <c r="N1222" s="403"/>
      <c r="O1222" s="402"/>
      <c r="P1222" s="404" t="s">
        <v>2001</v>
      </c>
      <c r="Q1222" s="405"/>
      <c r="R1222" s="430">
        <v>238.82</v>
      </c>
      <c r="S1222" s="431"/>
      <c r="T1222" s="432"/>
      <c r="U1222" s="427">
        <v>22.1</v>
      </c>
      <c r="V1222" s="428"/>
      <c r="W1222" s="429"/>
      <c r="X1222" s="179">
        <v>260.92</v>
      </c>
      <c r="Y1222" s="175" t="str">
        <f t="shared" si="18"/>
        <v>081328</v>
      </c>
    </row>
    <row r="1223" spans="1:25" ht="9.6" customHeight="1" x14ac:dyDescent="0.2">
      <c r="A1223" s="401" t="s">
        <v>3456</v>
      </c>
      <c r="B1223" s="402"/>
      <c r="C1223" s="401" t="s">
        <v>1238</v>
      </c>
      <c r="D1223" s="403"/>
      <c r="E1223" s="403"/>
      <c r="F1223" s="403"/>
      <c r="G1223" s="403"/>
      <c r="H1223" s="403"/>
      <c r="I1223" s="403"/>
      <c r="J1223" s="403"/>
      <c r="K1223" s="403"/>
      <c r="L1223" s="403"/>
      <c r="M1223" s="403"/>
      <c r="N1223" s="403"/>
      <c r="O1223" s="402"/>
      <c r="P1223" s="404" t="s">
        <v>2001</v>
      </c>
      <c r="Q1223" s="405"/>
      <c r="R1223" s="406">
        <v>4.75</v>
      </c>
      <c r="S1223" s="407"/>
      <c r="T1223" s="408"/>
      <c r="U1223" s="406">
        <v>8.84</v>
      </c>
      <c r="V1223" s="407"/>
      <c r="W1223" s="408"/>
      <c r="X1223" s="178">
        <v>13.59</v>
      </c>
      <c r="Y1223" s="175" t="str">
        <f t="shared" si="18"/>
        <v>081340</v>
      </c>
    </row>
    <row r="1224" spans="1:25" ht="9.6" customHeight="1" x14ac:dyDescent="0.2">
      <c r="A1224" s="401" t="s">
        <v>3457</v>
      </c>
      <c r="B1224" s="402"/>
      <c r="C1224" s="401" t="s">
        <v>1239</v>
      </c>
      <c r="D1224" s="403"/>
      <c r="E1224" s="403"/>
      <c r="F1224" s="403"/>
      <c r="G1224" s="403"/>
      <c r="H1224" s="403"/>
      <c r="I1224" s="403"/>
      <c r="J1224" s="403"/>
      <c r="K1224" s="403"/>
      <c r="L1224" s="403"/>
      <c r="M1224" s="403"/>
      <c r="N1224" s="403"/>
      <c r="O1224" s="402"/>
      <c r="P1224" s="404" t="s">
        <v>2001</v>
      </c>
      <c r="Q1224" s="405"/>
      <c r="R1224" s="406">
        <v>2.37</v>
      </c>
      <c r="S1224" s="407"/>
      <c r="T1224" s="408"/>
      <c r="U1224" s="427">
        <v>10.8</v>
      </c>
      <c r="V1224" s="428"/>
      <c r="W1224" s="429"/>
      <c r="X1224" s="178">
        <v>13.17</v>
      </c>
      <c r="Y1224" s="175" t="str">
        <f t="shared" si="18"/>
        <v>081341</v>
      </c>
    </row>
    <row r="1225" spans="1:25" ht="9.6" customHeight="1" x14ac:dyDescent="0.2">
      <c r="A1225" s="401" t="s">
        <v>3458</v>
      </c>
      <c r="B1225" s="402"/>
      <c r="C1225" s="401" t="s">
        <v>1240</v>
      </c>
      <c r="D1225" s="403"/>
      <c r="E1225" s="403"/>
      <c r="F1225" s="403"/>
      <c r="G1225" s="403"/>
      <c r="H1225" s="403"/>
      <c r="I1225" s="403"/>
      <c r="J1225" s="403"/>
      <c r="K1225" s="403"/>
      <c r="L1225" s="403"/>
      <c r="M1225" s="403"/>
      <c r="N1225" s="403"/>
      <c r="O1225" s="402"/>
      <c r="P1225" s="404" t="s">
        <v>2001</v>
      </c>
      <c r="Q1225" s="405"/>
      <c r="R1225" s="406">
        <v>4.4000000000000004</v>
      </c>
      <c r="S1225" s="407"/>
      <c r="T1225" s="408"/>
      <c r="U1225" s="427">
        <v>10.8</v>
      </c>
      <c r="V1225" s="428"/>
      <c r="W1225" s="429"/>
      <c r="X1225" s="178">
        <v>15.2</v>
      </c>
      <c r="Y1225" s="175" t="str">
        <f t="shared" ref="Y1225:Y1288" si="19">TRIM($A1225)</f>
        <v>081342</v>
      </c>
    </row>
    <row r="1226" spans="1:25" ht="9.6" customHeight="1" x14ac:dyDescent="0.2">
      <c r="A1226" s="401" t="s">
        <v>3459</v>
      </c>
      <c r="B1226" s="402"/>
      <c r="C1226" s="401" t="s">
        <v>1241</v>
      </c>
      <c r="D1226" s="403"/>
      <c r="E1226" s="403"/>
      <c r="F1226" s="403"/>
      <c r="G1226" s="403"/>
      <c r="H1226" s="403"/>
      <c r="I1226" s="403"/>
      <c r="J1226" s="403"/>
      <c r="K1226" s="403"/>
      <c r="L1226" s="403"/>
      <c r="M1226" s="403"/>
      <c r="N1226" s="403"/>
      <c r="O1226" s="402"/>
      <c r="P1226" s="404" t="s">
        <v>2001</v>
      </c>
      <c r="Q1226" s="405"/>
      <c r="R1226" s="406">
        <v>6.83</v>
      </c>
      <c r="S1226" s="407"/>
      <c r="T1226" s="408"/>
      <c r="U1226" s="427">
        <v>10.8</v>
      </c>
      <c r="V1226" s="428"/>
      <c r="W1226" s="429"/>
      <c r="X1226" s="178">
        <v>17.63</v>
      </c>
      <c r="Y1226" s="175" t="str">
        <f t="shared" si="19"/>
        <v>081343</v>
      </c>
    </row>
    <row r="1227" spans="1:25" ht="9.6" customHeight="1" x14ac:dyDescent="0.2">
      <c r="A1227" s="401" t="s">
        <v>3460</v>
      </c>
      <c r="B1227" s="402"/>
      <c r="C1227" s="401" t="s">
        <v>1242</v>
      </c>
      <c r="D1227" s="403"/>
      <c r="E1227" s="403"/>
      <c r="F1227" s="403"/>
      <c r="G1227" s="403"/>
      <c r="H1227" s="403"/>
      <c r="I1227" s="403"/>
      <c r="J1227" s="403"/>
      <c r="K1227" s="403"/>
      <c r="L1227" s="403"/>
      <c r="M1227" s="403"/>
      <c r="N1227" s="403"/>
      <c r="O1227" s="402"/>
      <c r="P1227" s="404" t="s">
        <v>2001</v>
      </c>
      <c r="Q1227" s="405"/>
      <c r="R1227" s="406">
        <v>2.38</v>
      </c>
      <c r="S1227" s="407"/>
      <c r="T1227" s="408"/>
      <c r="U1227" s="406">
        <v>9.82</v>
      </c>
      <c r="V1227" s="407"/>
      <c r="W1227" s="408"/>
      <c r="X1227" s="178">
        <v>12.2</v>
      </c>
      <c r="Y1227" s="175" t="str">
        <f t="shared" si="19"/>
        <v>081350</v>
      </c>
    </row>
    <row r="1228" spans="1:25" ht="9.6" customHeight="1" x14ac:dyDescent="0.2">
      <c r="A1228" s="401" t="s">
        <v>3461</v>
      </c>
      <c r="B1228" s="402"/>
      <c r="C1228" s="401" t="s">
        <v>1243</v>
      </c>
      <c r="D1228" s="403"/>
      <c r="E1228" s="403"/>
      <c r="F1228" s="403"/>
      <c r="G1228" s="403"/>
      <c r="H1228" s="403"/>
      <c r="I1228" s="403"/>
      <c r="J1228" s="403"/>
      <c r="K1228" s="403"/>
      <c r="L1228" s="403"/>
      <c r="M1228" s="403"/>
      <c r="N1228" s="403"/>
      <c r="O1228" s="402"/>
      <c r="P1228" s="404" t="s">
        <v>2001</v>
      </c>
      <c r="Q1228" s="405"/>
      <c r="R1228" s="406">
        <v>3.23</v>
      </c>
      <c r="S1228" s="407"/>
      <c r="T1228" s="408"/>
      <c r="U1228" s="406">
        <v>9.82</v>
      </c>
      <c r="V1228" s="407"/>
      <c r="W1228" s="408"/>
      <c r="X1228" s="178">
        <v>13.05</v>
      </c>
      <c r="Y1228" s="175" t="str">
        <f t="shared" si="19"/>
        <v>081351</v>
      </c>
    </row>
    <row r="1229" spans="1:25" ht="9.6" customHeight="1" x14ac:dyDescent="0.2">
      <c r="A1229" s="401" t="s">
        <v>3462</v>
      </c>
      <c r="B1229" s="402"/>
      <c r="C1229" s="401" t="s">
        <v>1244</v>
      </c>
      <c r="D1229" s="403"/>
      <c r="E1229" s="403"/>
      <c r="F1229" s="403"/>
      <c r="G1229" s="403"/>
      <c r="H1229" s="403"/>
      <c r="I1229" s="403"/>
      <c r="J1229" s="403"/>
      <c r="K1229" s="403"/>
      <c r="L1229" s="403"/>
      <c r="M1229" s="403"/>
      <c r="N1229" s="403"/>
      <c r="O1229" s="402"/>
      <c r="P1229" s="404" t="s">
        <v>2001</v>
      </c>
      <c r="Q1229" s="405"/>
      <c r="R1229" s="406">
        <v>5.67</v>
      </c>
      <c r="S1229" s="407"/>
      <c r="T1229" s="408"/>
      <c r="U1229" s="406">
        <v>5.59</v>
      </c>
      <c r="V1229" s="407"/>
      <c r="W1229" s="408"/>
      <c r="X1229" s="178">
        <v>11.26</v>
      </c>
      <c r="Y1229" s="175" t="str">
        <f t="shared" si="19"/>
        <v>081360</v>
      </c>
    </row>
    <row r="1230" spans="1:25" ht="9.6" customHeight="1" x14ac:dyDescent="0.2">
      <c r="A1230" s="401" t="s">
        <v>3463</v>
      </c>
      <c r="B1230" s="402"/>
      <c r="C1230" s="401" t="s">
        <v>1245</v>
      </c>
      <c r="D1230" s="403"/>
      <c r="E1230" s="403"/>
      <c r="F1230" s="403"/>
      <c r="G1230" s="403"/>
      <c r="H1230" s="403"/>
      <c r="I1230" s="403"/>
      <c r="J1230" s="403"/>
      <c r="K1230" s="403"/>
      <c r="L1230" s="403"/>
      <c r="M1230" s="403"/>
      <c r="N1230" s="403"/>
      <c r="O1230" s="402"/>
      <c r="P1230" s="404" t="s">
        <v>2001</v>
      </c>
      <c r="Q1230" s="405"/>
      <c r="R1230" s="406">
        <v>3.12</v>
      </c>
      <c r="S1230" s="407"/>
      <c r="T1230" s="408"/>
      <c r="U1230" s="406">
        <v>9.82</v>
      </c>
      <c r="V1230" s="407"/>
      <c r="W1230" s="408"/>
      <c r="X1230" s="178">
        <v>12.94</v>
      </c>
      <c r="Y1230" s="175" t="str">
        <f t="shared" si="19"/>
        <v>081361</v>
      </c>
    </row>
    <row r="1231" spans="1:25" ht="9.6" customHeight="1" x14ac:dyDescent="0.2">
      <c r="A1231" s="401" t="s">
        <v>3464</v>
      </c>
      <c r="B1231" s="402"/>
      <c r="C1231" s="401" t="s">
        <v>1246</v>
      </c>
      <c r="D1231" s="403"/>
      <c r="E1231" s="403"/>
      <c r="F1231" s="403"/>
      <c r="G1231" s="403"/>
      <c r="H1231" s="403"/>
      <c r="I1231" s="403"/>
      <c r="J1231" s="403"/>
      <c r="K1231" s="403"/>
      <c r="L1231" s="403"/>
      <c r="M1231" s="403"/>
      <c r="N1231" s="403"/>
      <c r="O1231" s="402"/>
      <c r="P1231" s="404" t="s">
        <v>2001</v>
      </c>
      <c r="Q1231" s="405"/>
      <c r="R1231" s="406">
        <v>6.03</v>
      </c>
      <c r="S1231" s="407"/>
      <c r="T1231" s="408"/>
      <c r="U1231" s="406">
        <v>5.54</v>
      </c>
      <c r="V1231" s="407"/>
      <c r="W1231" s="408"/>
      <c r="X1231" s="178">
        <v>11.57</v>
      </c>
      <c r="Y1231" s="175" t="str">
        <f t="shared" si="19"/>
        <v>081368</v>
      </c>
    </row>
    <row r="1232" spans="1:25" ht="9.6" customHeight="1" x14ac:dyDescent="0.2">
      <c r="A1232" s="401" t="s">
        <v>3465</v>
      </c>
      <c r="B1232" s="402"/>
      <c r="C1232" s="401" t="s">
        <v>1248</v>
      </c>
      <c r="D1232" s="403"/>
      <c r="E1232" s="403"/>
      <c r="F1232" s="403"/>
      <c r="G1232" s="403"/>
      <c r="H1232" s="403"/>
      <c r="I1232" s="403"/>
      <c r="J1232" s="403"/>
      <c r="K1232" s="403"/>
      <c r="L1232" s="403"/>
      <c r="M1232" s="403"/>
      <c r="N1232" s="403"/>
      <c r="O1232" s="402"/>
      <c r="P1232" s="404" t="s">
        <v>2001</v>
      </c>
      <c r="Q1232" s="405"/>
      <c r="R1232" s="406">
        <v>7.06</v>
      </c>
      <c r="S1232" s="407"/>
      <c r="T1232" s="408"/>
      <c r="U1232" s="406">
        <v>5.59</v>
      </c>
      <c r="V1232" s="407"/>
      <c r="W1232" s="408"/>
      <c r="X1232" s="178">
        <v>12.65</v>
      </c>
      <c r="Y1232" s="175" t="str">
        <f t="shared" si="19"/>
        <v>081369</v>
      </c>
    </row>
    <row r="1233" spans="1:25" ht="9.6" customHeight="1" x14ac:dyDescent="0.2">
      <c r="A1233" s="401" t="s">
        <v>3466</v>
      </c>
      <c r="B1233" s="402"/>
      <c r="C1233" s="401" t="s">
        <v>1249</v>
      </c>
      <c r="D1233" s="403"/>
      <c r="E1233" s="403"/>
      <c r="F1233" s="403"/>
      <c r="G1233" s="403"/>
      <c r="H1233" s="403"/>
      <c r="I1233" s="403"/>
      <c r="J1233" s="403"/>
      <c r="K1233" s="403"/>
      <c r="L1233" s="403"/>
      <c r="M1233" s="403"/>
      <c r="N1233" s="403"/>
      <c r="O1233" s="402"/>
      <c r="P1233" s="404" t="s">
        <v>2001</v>
      </c>
      <c r="Q1233" s="405"/>
      <c r="R1233" s="427">
        <v>20.53</v>
      </c>
      <c r="S1233" s="428"/>
      <c r="T1233" s="429"/>
      <c r="U1233" s="427">
        <v>10.8</v>
      </c>
      <c r="V1233" s="428"/>
      <c r="W1233" s="429"/>
      <c r="X1233" s="178">
        <v>31.33</v>
      </c>
      <c r="Y1233" s="175" t="str">
        <f t="shared" si="19"/>
        <v>081375</v>
      </c>
    </row>
    <row r="1234" spans="1:25" ht="9.6" customHeight="1" x14ac:dyDescent="0.2">
      <c r="A1234" s="401" t="s">
        <v>3467</v>
      </c>
      <c r="B1234" s="402"/>
      <c r="C1234" s="401" t="s">
        <v>1250</v>
      </c>
      <c r="D1234" s="403"/>
      <c r="E1234" s="403"/>
      <c r="F1234" s="403"/>
      <c r="G1234" s="403"/>
      <c r="H1234" s="403"/>
      <c r="I1234" s="403"/>
      <c r="J1234" s="403"/>
      <c r="K1234" s="403"/>
      <c r="L1234" s="403"/>
      <c r="M1234" s="403"/>
      <c r="N1234" s="403"/>
      <c r="O1234" s="402"/>
      <c r="P1234" s="404" t="s">
        <v>2001</v>
      </c>
      <c r="Q1234" s="405"/>
      <c r="R1234" s="406">
        <v>3.07</v>
      </c>
      <c r="S1234" s="407"/>
      <c r="T1234" s="408"/>
      <c r="U1234" s="406">
        <v>8.84</v>
      </c>
      <c r="V1234" s="407"/>
      <c r="W1234" s="408"/>
      <c r="X1234" s="178">
        <v>11.91</v>
      </c>
      <c r="Y1234" s="175" t="str">
        <f t="shared" si="19"/>
        <v>081376</v>
      </c>
    </row>
    <row r="1235" spans="1:25" ht="9.6" customHeight="1" x14ac:dyDescent="0.2">
      <c r="A1235" s="401" t="s">
        <v>3468</v>
      </c>
      <c r="B1235" s="402"/>
      <c r="C1235" s="401" t="s">
        <v>1251</v>
      </c>
      <c r="D1235" s="403"/>
      <c r="E1235" s="403"/>
      <c r="F1235" s="403"/>
      <c r="G1235" s="403"/>
      <c r="H1235" s="403"/>
      <c r="I1235" s="403"/>
      <c r="J1235" s="403"/>
      <c r="K1235" s="403"/>
      <c r="L1235" s="403"/>
      <c r="M1235" s="403"/>
      <c r="N1235" s="403"/>
      <c r="O1235" s="402"/>
      <c r="P1235" s="404" t="s">
        <v>2001</v>
      </c>
      <c r="Q1235" s="405"/>
      <c r="R1235" s="427">
        <v>15.14</v>
      </c>
      <c r="S1235" s="428"/>
      <c r="T1235" s="429"/>
      <c r="U1235" s="427">
        <v>10.8</v>
      </c>
      <c r="V1235" s="428"/>
      <c r="W1235" s="429"/>
      <c r="X1235" s="178">
        <v>25.94</v>
      </c>
      <c r="Y1235" s="175" t="str">
        <f t="shared" si="19"/>
        <v>081380</v>
      </c>
    </row>
    <row r="1236" spans="1:25" ht="9.6" customHeight="1" x14ac:dyDescent="0.2">
      <c r="A1236" s="401" t="s">
        <v>3469</v>
      </c>
      <c r="B1236" s="402"/>
      <c r="C1236" s="401" t="s">
        <v>1252</v>
      </c>
      <c r="D1236" s="403"/>
      <c r="E1236" s="403"/>
      <c r="F1236" s="403"/>
      <c r="G1236" s="403"/>
      <c r="H1236" s="403"/>
      <c r="I1236" s="403"/>
      <c r="J1236" s="403"/>
      <c r="K1236" s="403"/>
      <c r="L1236" s="403"/>
      <c r="M1236" s="403"/>
      <c r="N1236" s="403"/>
      <c r="O1236" s="402"/>
      <c r="P1236" s="404" t="s">
        <v>2001</v>
      </c>
      <c r="Q1236" s="405"/>
      <c r="R1236" s="427">
        <v>19.32</v>
      </c>
      <c r="S1236" s="428"/>
      <c r="T1236" s="429"/>
      <c r="U1236" s="427">
        <v>10.8</v>
      </c>
      <c r="V1236" s="428"/>
      <c r="W1236" s="429"/>
      <c r="X1236" s="178">
        <v>30.12</v>
      </c>
      <c r="Y1236" s="175" t="str">
        <f t="shared" si="19"/>
        <v>081381</v>
      </c>
    </row>
    <row r="1237" spans="1:25" ht="9.6" customHeight="1" x14ac:dyDescent="0.2">
      <c r="A1237" s="401" t="s">
        <v>3470</v>
      </c>
      <c r="B1237" s="402"/>
      <c r="C1237" s="401" t="s">
        <v>3471</v>
      </c>
      <c r="D1237" s="403"/>
      <c r="E1237" s="403"/>
      <c r="F1237" s="403"/>
      <c r="G1237" s="403"/>
      <c r="H1237" s="403"/>
      <c r="I1237" s="403"/>
      <c r="J1237" s="403"/>
      <c r="K1237" s="403"/>
      <c r="L1237" s="403"/>
      <c r="M1237" s="403"/>
      <c r="N1237" s="403"/>
      <c r="O1237" s="402"/>
      <c r="P1237" s="404"/>
      <c r="Q1237" s="405"/>
      <c r="R1237" s="406">
        <v>0</v>
      </c>
      <c r="S1237" s="407"/>
      <c r="T1237" s="408"/>
      <c r="U1237" s="406">
        <v>0</v>
      </c>
      <c r="V1237" s="407"/>
      <c r="W1237" s="408"/>
      <c r="X1237" s="177">
        <v>0</v>
      </c>
      <c r="Y1237" s="175" t="str">
        <f t="shared" si="19"/>
        <v>081400</v>
      </c>
    </row>
    <row r="1238" spans="1:25" ht="9.6" customHeight="1" x14ac:dyDescent="0.2">
      <c r="A1238" s="401" t="s">
        <v>3472</v>
      </c>
      <c r="B1238" s="402"/>
      <c r="C1238" s="401" t="s">
        <v>1253</v>
      </c>
      <c r="D1238" s="403"/>
      <c r="E1238" s="403"/>
      <c r="F1238" s="403"/>
      <c r="G1238" s="403"/>
      <c r="H1238" s="403"/>
      <c r="I1238" s="403"/>
      <c r="J1238" s="403"/>
      <c r="K1238" s="403"/>
      <c r="L1238" s="403"/>
      <c r="M1238" s="403"/>
      <c r="N1238" s="403"/>
      <c r="O1238" s="402"/>
      <c r="P1238" s="404" t="s">
        <v>2001</v>
      </c>
      <c r="Q1238" s="405"/>
      <c r="R1238" s="406">
        <v>1.24</v>
      </c>
      <c r="S1238" s="407"/>
      <c r="T1238" s="408"/>
      <c r="U1238" s="406">
        <v>9.33</v>
      </c>
      <c r="V1238" s="407"/>
      <c r="W1238" s="408"/>
      <c r="X1238" s="178">
        <v>10.57</v>
      </c>
      <c r="Y1238" s="175" t="str">
        <f t="shared" si="19"/>
        <v>081401</v>
      </c>
    </row>
    <row r="1239" spans="1:25" ht="9.6" customHeight="1" x14ac:dyDescent="0.2">
      <c r="A1239" s="401" t="s">
        <v>3473</v>
      </c>
      <c r="B1239" s="402"/>
      <c r="C1239" s="401" t="s">
        <v>1254</v>
      </c>
      <c r="D1239" s="403"/>
      <c r="E1239" s="403"/>
      <c r="F1239" s="403"/>
      <c r="G1239" s="403"/>
      <c r="H1239" s="403"/>
      <c r="I1239" s="403"/>
      <c r="J1239" s="403"/>
      <c r="K1239" s="403"/>
      <c r="L1239" s="403"/>
      <c r="M1239" s="403"/>
      <c r="N1239" s="403"/>
      <c r="O1239" s="402"/>
      <c r="P1239" s="404" t="s">
        <v>2001</v>
      </c>
      <c r="Q1239" s="405"/>
      <c r="R1239" s="406">
        <v>1.37</v>
      </c>
      <c r="S1239" s="407"/>
      <c r="T1239" s="408"/>
      <c r="U1239" s="406">
        <v>9.33</v>
      </c>
      <c r="V1239" s="407"/>
      <c r="W1239" s="408"/>
      <c r="X1239" s="178">
        <v>10.7</v>
      </c>
      <c r="Y1239" s="175" t="str">
        <f t="shared" si="19"/>
        <v>081402</v>
      </c>
    </row>
    <row r="1240" spans="1:25" ht="9.6" customHeight="1" x14ac:dyDescent="0.2">
      <c r="A1240" s="401" t="s">
        <v>3474</v>
      </c>
      <c r="B1240" s="402"/>
      <c r="C1240" s="401" t="s">
        <v>1255</v>
      </c>
      <c r="D1240" s="403"/>
      <c r="E1240" s="403"/>
      <c r="F1240" s="403"/>
      <c r="G1240" s="403"/>
      <c r="H1240" s="403"/>
      <c r="I1240" s="403"/>
      <c r="J1240" s="403"/>
      <c r="K1240" s="403"/>
      <c r="L1240" s="403"/>
      <c r="M1240" s="403"/>
      <c r="N1240" s="403"/>
      <c r="O1240" s="402"/>
      <c r="P1240" s="404" t="s">
        <v>2001</v>
      </c>
      <c r="Q1240" s="405"/>
      <c r="R1240" s="406">
        <v>3.92</v>
      </c>
      <c r="S1240" s="407"/>
      <c r="T1240" s="408"/>
      <c r="U1240" s="406">
        <v>9.33</v>
      </c>
      <c r="V1240" s="407"/>
      <c r="W1240" s="408"/>
      <c r="X1240" s="178">
        <v>13.25</v>
      </c>
      <c r="Y1240" s="175" t="str">
        <f t="shared" si="19"/>
        <v>081403</v>
      </c>
    </row>
    <row r="1241" spans="1:25" ht="9.6" customHeight="1" x14ac:dyDescent="0.2">
      <c r="A1241" s="401" t="s">
        <v>3475</v>
      </c>
      <c r="B1241" s="402"/>
      <c r="C1241" s="401" t="s">
        <v>1256</v>
      </c>
      <c r="D1241" s="403"/>
      <c r="E1241" s="403"/>
      <c r="F1241" s="403"/>
      <c r="G1241" s="403"/>
      <c r="H1241" s="403"/>
      <c r="I1241" s="403"/>
      <c r="J1241" s="403"/>
      <c r="K1241" s="403"/>
      <c r="L1241" s="403"/>
      <c r="M1241" s="403"/>
      <c r="N1241" s="403"/>
      <c r="O1241" s="402"/>
      <c r="P1241" s="404" t="s">
        <v>2001</v>
      </c>
      <c r="Q1241" s="405"/>
      <c r="R1241" s="427">
        <v>10.71</v>
      </c>
      <c r="S1241" s="428"/>
      <c r="T1241" s="429"/>
      <c r="U1241" s="427">
        <v>14.73</v>
      </c>
      <c r="V1241" s="428"/>
      <c r="W1241" s="429"/>
      <c r="X1241" s="178">
        <v>25.44</v>
      </c>
      <c r="Y1241" s="175" t="str">
        <f t="shared" si="19"/>
        <v>081404</v>
      </c>
    </row>
    <row r="1242" spans="1:25" ht="9.6" customHeight="1" x14ac:dyDescent="0.2">
      <c r="A1242" s="401" t="s">
        <v>3476</v>
      </c>
      <c r="B1242" s="402"/>
      <c r="C1242" s="401" t="s">
        <v>1257</v>
      </c>
      <c r="D1242" s="403"/>
      <c r="E1242" s="403"/>
      <c r="F1242" s="403"/>
      <c r="G1242" s="403"/>
      <c r="H1242" s="403"/>
      <c r="I1242" s="403"/>
      <c r="J1242" s="403"/>
      <c r="K1242" s="403"/>
      <c r="L1242" s="403"/>
      <c r="M1242" s="403"/>
      <c r="N1242" s="403"/>
      <c r="O1242" s="402"/>
      <c r="P1242" s="404" t="s">
        <v>2001</v>
      </c>
      <c r="Q1242" s="405"/>
      <c r="R1242" s="427">
        <v>11.12</v>
      </c>
      <c r="S1242" s="428"/>
      <c r="T1242" s="429"/>
      <c r="U1242" s="427">
        <v>14.73</v>
      </c>
      <c r="V1242" s="428"/>
      <c r="W1242" s="429"/>
      <c r="X1242" s="178">
        <v>25.85</v>
      </c>
      <c r="Y1242" s="175" t="str">
        <f t="shared" si="19"/>
        <v>081405</v>
      </c>
    </row>
    <row r="1243" spans="1:25" ht="9.6" customHeight="1" x14ac:dyDescent="0.2">
      <c r="A1243" s="401" t="s">
        <v>3477</v>
      </c>
      <c r="B1243" s="402"/>
      <c r="C1243" s="401" t="s">
        <v>1258</v>
      </c>
      <c r="D1243" s="403"/>
      <c r="E1243" s="403"/>
      <c r="F1243" s="403"/>
      <c r="G1243" s="403"/>
      <c r="H1243" s="403"/>
      <c r="I1243" s="403"/>
      <c r="J1243" s="403"/>
      <c r="K1243" s="403"/>
      <c r="L1243" s="403"/>
      <c r="M1243" s="403"/>
      <c r="N1243" s="403"/>
      <c r="O1243" s="402"/>
      <c r="P1243" s="404" t="s">
        <v>2001</v>
      </c>
      <c r="Q1243" s="405"/>
      <c r="R1243" s="427">
        <v>30.42</v>
      </c>
      <c r="S1243" s="428"/>
      <c r="T1243" s="429"/>
      <c r="U1243" s="427">
        <v>14.73</v>
      </c>
      <c r="V1243" s="428"/>
      <c r="W1243" s="429"/>
      <c r="X1243" s="178">
        <v>45.15</v>
      </c>
      <c r="Y1243" s="175" t="str">
        <f t="shared" si="19"/>
        <v>081406</v>
      </c>
    </row>
    <row r="1244" spans="1:25" ht="9.6" customHeight="1" x14ac:dyDescent="0.2">
      <c r="A1244" s="401" t="s">
        <v>3478</v>
      </c>
      <c r="B1244" s="402"/>
      <c r="C1244" s="401" t="s">
        <v>1259</v>
      </c>
      <c r="D1244" s="403"/>
      <c r="E1244" s="403"/>
      <c r="F1244" s="403"/>
      <c r="G1244" s="403"/>
      <c r="H1244" s="403"/>
      <c r="I1244" s="403"/>
      <c r="J1244" s="403"/>
      <c r="K1244" s="403"/>
      <c r="L1244" s="403"/>
      <c r="M1244" s="403"/>
      <c r="N1244" s="403"/>
      <c r="O1244" s="402"/>
      <c r="P1244" s="404" t="s">
        <v>2001</v>
      </c>
      <c r="Q1244" s="405"/>
      <c r="R1244" s="427">
        <v>65.37</v>
      </c>
      <c r="S1244" s="428"/>
      <c r="T1244" s="429"/>
      <c r="U1244" s="427">
        <v>22.1</v>
      </c>
      <c r="V1244" s="428"/>
      <c r="W1244" s="429"/>
      <c r="X1244" s="178">
        <v>87.47</v>
      </c>
      <c r="Y1244" s="175" t="str">
        <f t="shared" si="19"/>
        <v>081407</v>
      </c>
    </row>
    <row r="1245" spans="1:25" ht="9.6" customHeight="1" x14ac:dyDescent="0.2">
      <c r="A1245" s="401" t="s">
        <v>3479</v>
      </c>
      <c r="B1245" s="402"/>
      <c r="C1245" s="401" t="s">
        <v>1260</v>
      </c>
      <c r="D1245" s="403"/>
      <c r="E1245" s="403"/>
      <c r="F1245" s="403"/>
      <c r="G1245" s="403"/>
      <c r="H1245" s="403"/>
      <c r="I1245" s="403"/>
      <c r="J1245" s="403"/>
      <c r="K1245" s="403"/>
      <c r="L1245" s="403"/>
      <c r="M1245" s="403"/>
      <c r="N1245" s="403"/>
      <c r="O1245" s="402"/>
      <c r="P1245" s="404" t="s">
        <v>2001</v>
      </c>
      <c r="Q1245" s="405"/>
      <c r="R1245" s="430">
        <v>126.15</v>
      </c>
      <c r="S1245" s="431"/>
      <c r="T1245" s="432"/>
      <c r="U1245" s="427">
        <v>22.1</v>
      </c>
      <c r="V1245" s="428"/>
      <c r="W1245" s="429"/>
      <c r="X1245" s="179">
        <v>148.25</v>
      </c>
      <c r="Y1245" s="175" t="str">
        <f t="shared" si="19"/>
        <v>081408</v>
      </c>
    </row>
    <row r="1246" spans="1:25" ht="9.6" customHeight="1" x14ac:dyDescent="0.2">
      <c r="A1246" s="401" t="s">
        <v>3480</v>
      </c>
      <c r="B1246" s="402"/>
      <c r="C1246" s="401" t="s">
        <v>1261</v>
      </c>
      <c r="D1246" s="403"/>
      <c r="E1246" s="403"/>
      <c r="F1246" s="403"/>
      <c r="G1246" s="403"/>
      <c r="H1246" s="403"/>
      <c r="I1246" s="403"/>
      <c r="J1246" s="403"/>
      <c r="K1246" s="403"/>
      <c r="L1246" s="403"/>
      <c r="M1246" s="403"/>
      <c r="N1246" s="403"/>
      <c r="O1246" s="402"/>
      <c r="P1246" s="404" t="s">
        <v>2001</v>
      </c>
      <c r="Q1246" s="405"/>
      <c r="R1246" s="430">
        <v>185.87</v>
      </c>
      <c r="S1246" s="431"/>
      <c r="T1246" s="432"/>
      <c r="U1246" s="427">
        <v>27.02</v>
      </c>
      <c r="V1246" s="428"/>
      <c r="W1246" s="429"/>
      <c r="X1246" s="179">
        <v>212.89</v>
      </c>
      <c r="Y1246" s="175" t="str">
        <f t="shared" si="19"/>
        <v>081409</v>
      </c>
    </row>
    <row r="1247" spans="1:25" ht="9.6" customHeight="1" x14ac:dyDescent="0.2">
      <c r="A1247" s="401" t="s">
        <v>3481</v>
      </c>
      <c r="B1247" s="402"/>
      <c r="C1247" s="401" t="s">
        <v>1262</v>
      </c>
      <c r="D1247" s="403"/>
      <c r="E1247" s="403"/>
      <c r="F1247" s="403"/>
      <c r="G1247" s="403"/>
      <c r="H1247" s="403"/>
      <c r="I1247" s="403"/>
      <c r="J1247" s="403"/>
      <c r="K1247" s="403"/>
      <c r="L1247" s="403"/>
      <c r="M1247" s="403"/>
      <c r="N1247" s="403"/>
      <c r="O1247" s="402"/>
      <c r="P1247" s="404" t="s">
        <v>2001</v>
      </c>
      <c r="Q1247" s="405"/>
      <c r="R1247" s="406">
        <v>3.8</v>
      </c>
      <c r="S1247" s="407"/>
      <c r="T1247" s="408"/>
      <c r="U1247" s="406">
        <v>9.33</v>
      </c>
      <c r="V1247" s="407"/>
      <c r="W1247" s="408"/>
      <c r="X1247" s="178">
        <v>13.13</v>
      </c>
      <c r="Y1247" s="175" t="str">
        <f t="shared" si="19"/>
        <v>081420</v>
      </c>
    </row>
    <row r="1248" spans="1:25" ht="9.6" customHeight="1" x14ac:dyDescent="0.2">
      <c r="A1248" s="401" t="s">
        <v>3482</v>
      </c>
      <c r="B1248" s="402"/>
      <c r="C1248" s="401" t="s">
        <v>1263</v>
      </c>
      <c r="D1248" s="403"/>
      <c r="E1248" s="403"/>
      <c r="F1248" s="403"/>
      <c r="G1248" s="403"/>
      <c r="H1248" s="403"/>
      <c r="I1248" s="403"/>
      <c r="J1248" s="403"/>
      <c r="K1248" s="403"/>
      <c r="L1248" s="403"/>
      <c r="M1248" s="403"/>
      <c r="N1248" s="403"/>
      <c r="O1248" s="402"/>
      <c r="P1248" s="404" t="s">
        <v>2001</v>
      </c>
      <c r="Q1248" s="405"/>
      <c r="R1248" s="406">
        <v>7.92</v>
      </c>
      <c r="S1248" s="407"/>
      <c r="T1248" s="408"/>
      <c r="U1248" s="406">
        <v>9.33</v>
      </c>
      <c r="V1248" s="407"/>
      <c r="W1248" s="408"/>
      <c r="X1248" s="178">
        <v>17.25</v>
      </c>
      <c r="Y1248" s="175" t="str">
        <f t="shared" si="19"/>
        <v>081421</v>
      </c>
    </row>
    <row r="1249" spans="1:25" ht="9.6" customHeight="1" x14ac:dyDescent="0.2">
      <c r="A1249" s="401" t="s">
        <v>3483</v>
      </c>
      <c r="B1249" s="402"/>
      <c r="C1249" s="401" t="s">
        <v>1264</v>
      </c>
      <c r="D1249" s="403"/>
      <c r="E1249" s="403"/>
      <c r="F1249" s="403"/>
      <c r="G1249" s="403"/>
      <c r="H1249" s="403"/>
      <c r="I1249" s="403"/>
      <c r="J1249" s="403"/>
      <c r="K1249" s="403"/>
      <c r="L1249" s="403"/>
      <c r="M1249" s="403"/>
      <c r="N1249" s="403"/>
      <c r="O1249" s="402"/>
      <c r="P1249" s="404" t="s">
        <v>2001</v>
      </c>
      <c r="Q1249" s="405"/>
      <c r="R1249" s="406">
        <v>9.8000000000000007</v>
      </c>
      <c r="S1249" s="407"/>
      <c r="T1249" s="408"/>
      <c r="U1249" s="427">
        <v>14.73</v>
      </c>
      <c r="V1249" s="428"/>
      <c r="W1249" s="429"/>
      <c r="X1249" s="178">
        <v>24.53</v>
      </c>
      <c r="Y1249" s="175" t="str">
        <f t="shared" si="19"/>
        <v>081422</v>
      </c>
    </row>
    <row r="1250" spans="1:25" ht="9.6" customHeight="1" x14ac:dyDescent="0.2">
      <c r="A1250" s="401" t="s">
        <v>3484</v>
      </c>
      <c r="B1250" s="402"/>
      <c r="C1250" s="401" t="s">
        <v>1265</v>
      </c>
      <c r="D1250" s="403"/>
      <c r="E1250" s="403"/>
      <c r="F1250" s="403"/>
      <c r="G1250" s="403"/>
      <c r="H1250" s="403"/>
      <c r="I1250" s="403"/>
      <c r="J1250" s="403"/>
      <c r="K1250" s="403"/>
      <c r="L1250" s="403"/>
      <c r="M1250" s="403"/>
      <c r="N1250" s="403"/>
      <c r="O1250" s="402"/>
      <c r="P1250" s="404" t="s">
        <v>2001</v>
      </c>
      <c r="Q1250" s="405"/>
      <c r="R1250" s="406">
        <v>9.94</v>
      </c>
      <c r="S1250" s="407"/>
      <c r="T1250" s="408"/>
      <c r="U1250" s="427">
        <v>14.73</v>
      </c>
      <c r="V1250" s="428"/>
      <c r="W1250" s="429"/>
      <c r="X1250" s="178">
        <v>24.67</v>
      </c>
      <c r="Y1250" s="175" t="str">
        <f t="shared" si="19"/>
        <v>081423</v>
      </c>
    </row>
    <row r="1251" spans="1:25" ht="9.6" customHeight="1" x14ac:dyDescent="0.2">
      <c r="A1251" s="401" t="s">
        <v>3485</v>
      </c>
      <c r="B1251" s="402"/>
      <c r="C1251" s="401" t="s">
        <v>1266</v>
      </c>
      <c r="D1251" s="403"/>
      <c r="E1251" s="403"/>
      <c r="F1251" s="403"/>
      <c r="G1251" s="403"/>
      <c r="H1251" s="403"/>
      <c r="I1251" s="403"/>
      <c r="J1251" s="403"/>
      <c r="K1251" s="403"/>
      <c r="L1251" s="403"/>
      <c r="M1251" s="403"/>
      <c r="N1251" s="403"/>
      <c r="O1251" s="402"/>
      <c r="P1251" s="404" t="s">
        <v>2001</v>
      </c>
      <c r="Q1251" s="405"/>
      <c r="R1251" s="427">
        <v>10.06</v>
      </c>
      <c r="S1251" s="428"/>
      <c r="T1251" s="429"/>
      <c r="U1251" s="427">
        <v>14.73</v>
      </c>
      <c r="V1251" s="428"/>
      <c r="W1251" s="429"/>
      <c r="X1251" s="178">
        <v>24.79</v>
      </c>
      <c r="Y1251" s="175" t="str">
        <f t="shared" si="19"/>
        <v>081424</v>
      </c>
    </row>
    <row r="1252" spans="1:25" ht="9.6" customHeight="1" x14ac:dyDescent="0.2">
      <c r="A1252" s="401" t="s">
        <v>3486</v>
      </c>
      <c r="B1252" s="402"/>
      <c r="C1252" s="401" t="s">
        <v>1267</v>
      </c>
      <c r="D1252" s="403"/>
      <c r="E1252" s="403"/>
      <c r="F1252" s="403"/>
      <c r="G1252" s="403"/>
      <c r="H1252" s="403"/>
      <c r="I1252" s="403"/>
      <c r="J1252" s="403"/>
      <c r="K1252" s="403"/>
      <c r="L1252" s="403"/>
      <c r="M1252" s="403"/>
      <c r="N1252" s="403"/>
      <c r="O1252" s="402"/>
      <c r="P1252" s="404" t="s">
        <v>2001</v>
      </c>
      <c r="Q1252" s="405"/>
      <c r="R1252" s="427">
        <v>15.16</v>
      </c>
      <c r="S1252" s="428"/>
      <c r="T1252" s="429"/>
      <c r="U1252" s="427">
        <v>14.73</v>
      </c>
      <c r="V1252" s="428"/>
      <c r="W1252" s="429"/>
      <c r="X1252" s="178">
        <v>29.89</v>
      </c>
      <c r="Y1252" s="175" t="str">
        <f t="shared" si="19"/>
        <v>081425</v>
      </c>
    </row>
    <row r="1253" spans="1:25" ht="9.6" customHeight="1" x14ac:dyDescent="0.2">
      <c r="A1253" s="401" t="s">
        <v>3487</v>
      </c>
      <c r="B1253" s="402"/>
      <c r="C1253" s="401" t="s">
        <v>1268</v>
      </c>
      <c r="D1253" s="403"/>
      <c r="E1253" s="403"/>
      <c r="F1253" s="403"/>
      <c r="G1253" s="403"/>
      <c r="H1253" s="403"/>
      <c r="I1253" s="403"/>
      <c r="J1253" s="403"/>
      <c r="K1253" s="403"/>
      <c r="L1253" s="403"/>
      <c r="M1253" s="403"/>
      <c r="N1253" s="403"/>
      <c r="O1253" s="402"/>
      <c r="P1253" s="404" t="s">
        <v>2001</v>
      </c>
      <c r="Q1253" s="405"/>
      <c r="R1253" s="427">
        <v>22.79</v>
      </c>
      <c r="S1253" s="428"/>
      <c r="T1253" s="429"/>
      <c r="U1253" s="427">
        <v>14.73</v>
      </c>
      <c r="V1253" s="428"/>
      <c r="W1253" s="429"/>
      <c r="X1253" s="178">
        <v>37.520000000000003</v>
      </c>
      <c r="Y1253" s="175" t="str">
        <f t="shared" si="19"/>
        <v>081426</v>
      </c>
    </row>
    <row r="1254" spans="1:25" ht="9.6" customHeight="1" x14ac:dyDescent="0.2">
      <c r="A1254" s="401" t="s">
        <v>3488</v>
      </c>
      <c r="B1254" s="402"/>
      <c r="C1254" s="401" t="s">
        <v>1269</v>
      </c>
      <c r="D1254" s="403"/>
      <c r="E1254" s="403"/>
      <c r="F1254" s="403"/>
      <c r="G1254" s="403"/>
      <c r="H1254" s="403"/>
      <c r="I1254" s="403"/>
      <c r="J1254" s="403"/>
      <c r="K1254" s="403"/>
      <c r="L1254" s="403"/>
      <c r="M1254" s="403"/>
      <c r="N1254" s="403"/>
      <c r="O1254" s="402"/>
      <c r="P1254" s="404" t="s">
        <v>2001</v>
      </c>
      <c r="Q1254" s="405"/>
      <c r="R1254" s="427">
        <v>57.03</v>
      </c>
      <c r="S1254" s="428"/>
      <c r="T1254" s="429"/>
      <c r="U1254" s="427">
        <v>22.1</v>
      </c>
      <c r="V1254" s="428"/>
      <c r="W1254" s="429"/>
      <c r="X1254" s="178">
        <v>79.13</v>
      </c>
      <c r="Y1254" s="175" t="str">
        <f t="shared" si="19"/>
        <v>081427</v>
      </c>
    </row>
    <row r="1255" spans="1:25" ht="9.6" customHeight="1" x14ac:dyDescent="0.2">
      <c r="A1255" s="401" t="s">
        <v>3489</v>
      </c>
      <c r="B1255" s="402"/>
      <c r="C1255" s="401" t="s">
        <v>1270</v>
      </c>
      <c r="D1255" s="403"/>
      <c r="E1255" s="403"/>
      <c r="F1255" s="403"/>
      <c r="G1255" s="403"/>
      <c r="H1255" s="403"/>
      <c r="I1255" s="403"/>
      <c r="J1255" s="403"/>
      <c r="K1255" s="403"/>
      <c r="L1255" s="403"/>
      <c r="M1255" s="403"/>
      <c r="N1255" s="403"/>
      <c r="O1255" s="402"/>
      <c r="P1255" s="404" t="s">
        <v>2001</v>
      </c>
      <c r="Q1255" s="405"/>
      <c r="R1255" s="430">
        <v>107.75</v>
      </c>
      <c r="S1255" s="431"/>
      <c r="T1255" s="432"/>
      <c r="U1255" s="427">
        <v>22.1</v>
      </c>
      <c r="V1255" s="428"/>
      <c r="W1255" s="429"/>
      <c r="X1255" s="179">
        <v>129.85</v>
      </c>
      <c r="Y1255" s="175" t="str">
        <f t="shared" si="19"/>
        <v>081428</v>
      </c>
    </row>
    <row r="1256" spans="1:25" ht="9.6" customHeight="1" x14ac:dyDescent="0.2">
      <c r="A1256" s="401" t="s">
        <v>3490</v>
      </c>
      <c r="B1256" s="402"/>
      <c r="C1256" s="401" t="s">
        <v>1271</v>
      </c>
      <c r="D1256" s="403"/>
      <c r="E1256" s="403"/>
      <c r="F1256" s="403"/>
      <c r="G1256" s="403"/>
      <c r="H1256" s="403"/>
      <c r="I1256" s="403"/>
      <c r="J1256" s="403"/>
      <c r="K1256" s="403"/>
      <c r="L1256" s="403"/>
      <c r="M1256" s="403"/>
      <c r="N1256" s="403"/>
      <c r="O1256" s="402"/>
      <c r="P1256" s="404" t="s">
        <v>2001</v>
      </c>
      <c r="Q1256" s="405"/>
      <c r="R1256" s="430">
        <v>170.14</v>
      </c>
      <c r="S1256" s="431"/>
      <c r="T1256" s="432"/>
      <c r="U1256" s="427">
        <v>27.02</v>
      </c>
      <c r="V1256" s="428"/>
      <c r="W1256" s="429"/>
      <c r="X1256" s="179">
        <v>197.16</v>
      </c>
      <c r="Y1256" s="175" t="str">
        <f t="shared" si="19"/>
        <v>081429</v>
      </c>
    </row>
    <row r="1257" spans="1:25" ht="9.6" customHeight="1" x14ac:dyDescent="0.2">
      <c r="A1257" s="401" t="s">
        <v>3491</v>
      </c>
      <c r="B1257" s="402"/>
      <c r="C1257" s="401" t="s">
        <v>1272</v>
      </c>
      <c r="D1257" s="403"/>
      <c r="E1257" s="403"/>
      <c r="F1257" s="403"/>
      <c r="G1257" s="403"/>
      <c r="H1257" s="403"/>
      <c r="I1257" s="403"/>
      <c r="J1257" s="403"/>
      <c r="K1257" s="403"/>
      <c r="L1257" s="403"/>
      <c r="M1257" s="403"/>
      <c r="N1257" s="403"/>
      <c r="O1257" s="402"/>
      <c r="P1257" s="404" t="s">
        <v>2001</v>
      </c>
      <c r="Q1257" s="405"/>
      <c r="R1257" s="427">
        <v>13.61</v>
      </c>
      <c r="S1257" s="428"/>
      <c r="T1257" s="429"/>
      <c r="U1257" s="406">
        <v>9.82</v>
      </c>
      <c r="V1257" s="407"/>
      <c r="W1257" s="408"/>
      <c r="X1257" s="178">
        <v>23.43</v>
      </c>
      <c r="Y1257" s="175" t="str">
        <f t="shared" si="19"/>
        <v>081439</v>
      </c>
    </row>
    <row r="1258" spans="1:25" ht="9.6" customHeight="1" x14ac:dyDescent="0.2">
      <c r="A1258" s="401" t="s">
        <v>3492</v>
      </c>
      <c r="B1258" s="402"/>
      <c r="C1258" s="401" t="s">
        <v>1273</v>
      </c>
      <c r="D1258" s="403"/>
      <c r="E1258" s="403"/>
      <c r="F1258" s="403"/>
      <c r="G1258" s="403"/>
      <c r="H1258" s="403"/>
      <c r="I1258" s="403"/>
      <c r="J1258" s="403"/>
      <c r="K1258" s="403"/>
      <c r="L1258" s="403"/>
      <c r="M1258" s="403"/>
      <c r="N1258" s="403"/>
      <c r="O1258" s="402"/>
      <c r="P1258" s="404" t="s">
        <v>2001</v>
      </c>
      <c r="Q1258" s="405"/>
      <c r="R1258" s="406">
        <v>5.73</v>
      </c>
      <c r="S1258" s="407"/>
      <c r="T1258" s="408"/>
      <c r="U1258" s="406">
        <v>9.82</v>
      </c>
      <c r="V1258" s="407"/>
      <c r="W1258" s="408"/>
      <c r="X1258" s="178">
        <v>15.55</v>
      </c>
      <c r="Y1258" s="175" t="str">
        <f t="shared" si="19"/>
        <v>081440</v>
      </c>
    </row>
    <row r="1259" spans="1:25" ht="9.6" customHeight="1" x14ac:dyDescent="0.2">
      <c r="A1259" s="401" t="s">
        <v>3493</v>
      </c>
      <c r="B1259" s="402"/>
      <c r="C1259" s="401" t="s">
        <v>1274</v>
      </c>
      <c r="D1259" s="403"/>
      <c r="E1259" s="403"/>
      <c r="F1259" s="403"/>
      <c r="G1259" s="403"/>
      <c r="H1259" s="403"/>
      <c r="I1259" s="403"/>
      <c r="J1259" s="403"/>
      <c r="K1259" s="403"/>
      <c r="L1259" s="403"/>
      <c r="M1259" s="403"/>
      <c r="N1259" s="403"/>
      <c r="O1259" s="402"/>
      <c r="P1259" s="404" t="s">
        <v>2001</v>
      </c>
      <c r="Q1259" s="405"/>
      <c r="R1259" s="406">
        <v>4.51</v>
      </c>
      <c r="S1259" s="407"/>
      <c r="T1259" s="408"/>
      <c r="U1259" s="406">
        <v>9.82</v>
      </c>
      <c r="V1259" s="407"/>
      <c r="W1259" s="408"/>
      <c r="X1259" s="178">
        <v>14.33</v>
      </c>
      <c r="Y1259" s="175" t="str">
        <f t="shared" si="19"/>
        <v>081441</v>
      </c>
    </row>
    <row r="1260" spans="1:25" ht="9.6" customHeight="1" x14ac:dyDescent="0.2">
      <c r="A1260" s="401" t="s">
        <v>3494</v>
      </c>
      <c r="B1260" s="402"/>
      <c r="C1260" s="401" t="s">
        <v>1275</v>
      </c>
      <c r="D1260" s="403"/>
      <c r="E1260" s="403"/>
      <c r="F1260" s="403"/>
      <c r="G1260" s="403"/>
      <c r="H1260" s="403"/>
      <c r="I1260" s="403"/>
      <c r="J1260" s="403"/>
      <c r="K1260" s="403"/>
      <c r="L1260" s="403"/>
      <c r="M1260" s="403"/>
      <c r="N1260" s="403"/>
      <c r="O1260" s="402"/>
      <c r="P1260" s="404" t="s">
        <v>2001</v>
      </c>
      <c r="Q1260" s="405"/>
      <c r="R1260" s="406">
        <v>4.78</v>
      </c>
      <c r="S1260" s="407"/>
      <c r="T1260" s="408"/>
      <c r="U1260" s="406">
        <v>9.82</v>
      </c>
      <c r="V1260" s="407"/>
      <c r="W1260" s="408"/>
      <c r="X1260" s="178">
        <v>14.6</v>
      </c>
      <c r="Y1260" s="175" t="str">
        <f t="shared" si="19"/>
        <v>081442</v>
      </c>
    </row>
    <row r="1261" spans="1:25" ht="9.6" customHeight="1" x14ac:dyDescent="0.2">
      <c r="A1261" s="401" t="s">
        <v>3495</v>
      </c>
      <c r="B1261" s="402"/>
      <c r="C1261" s="401" t="s">
        <v>1276</v>
      </c>
      <c r="D1261" s="403"/>
      <c r="E1261" s="403"/>
      <c r="F1261" s="403"/>
      <c r="G1261" s="403"/>
      <c r="H1261" s="403"/>
      <c r="I1261" s="403"/>
      <c r="J1261" s="403"/>
      <c r="K1261" s="403"/>
      <c r="L1261" s="403"/>
      <c r="M1261" s="403"/>
      <c r="N1261" s="403"/>
      <c r="O1261" s="402"/>
      <c r="P1261" s="404" t="s">
        <v>2001</v>
      </c>
      <c r="Q1261" s="405"/>
      <c r="R1261" s="406">
        <v>8.52</v>
      </c>
      <c r="S1261" s="407"/>
      <c r="T1261" s="408"/>
      <c r="U1261" s="406">
        <v>9.33</v>
      </c>
      <c r="V1261" s="407"/>
      <c r="W1261" s="408"/>
      <c r="X1261" s="178">
        <v>17.850000000000001</v>
      </c>
      <c r="Y1261" s="175" t="str">
        <f t="shared" si="19"/>
        <v>081443</v>
      </c>
    </row>
    <row r="1262" spans="1:25" ht="9.6" customHeight="1" x14ac:dyDescent="0.2">
      <c r="A1262" s="401" t="s">
        <v>3496</v>
      </c>
      <c r="B1262" s="402"/>
      <c r="C1262" s="401" t="s">
        <v>1278</v>
      </c>
      <c r="D1262" s="403"/>
      <c r="E1262" s="403"/>
      <c r="F1262" s="403"/>
      <c r="G1262" s="403"/>
      <c r="H1262" s="403"/>
      <c r="I1262" s="403"/>
      <c r="J1262" s="403"/>
      <c r="K1262" s="403"/>
      <c r="L1262" s="403"/>
      <c r="M1262" s="403"/>
      <c r="N1262" s="403"/>
      <c r="O1262" s="402"/>
      <c r="P1262" s="404" t="s">
        <v>2001</v>
      </c>
      <c r="Q1262" s="405"/>
      <c r="R1262" s="406">
        <v>9.8800000000000008</v>
      </c>
      <c r="S1262" s="407"/>
      <c r="T1262" s="408"/>
      <c r="U1262" s="406">
        <v>9.33</v>
      </c>
      <c r="V1262" s="407"/>
      <c r="W1262" s="408"/>
      <c r="X1262" s="178">
        <v>19.21</v>
      </c>
      <c r="Y1262" s="175" t="str">
        <f t="shared" si="19"/>
        <v>081444</v>
      </c>
    </row>
    <row r="1263" spans="1:25" ht="9.6" customHeight="1" x14ac:dyDescent="0.2">
      <c r="A1263" s="401" t="s">
        <v>3497</v>
      </c>
      <c r="B1263" s="402"/>
      <c r="C1263" s="401" t="s">
        <v>1279</v>
      </c>
      <c r="D1263" s="403"/>
      <c r="E1263" s="403"/>
      <c r="F1263" s="403"/>
      <c r="G1263" s="403"/>
      <c r="H1263" s="403"/>
      <c r="I1263" s="403"/>
      <c r="J1263" s="403"/>
      <c r="K1263" s="403"/>
      <c r="L1263" s="403"/>
      <c r="M1263" s="403"/>
      <c r="N1263" s="403"/>
      <c r="O1263" s="402"/>
      <c r="P1263" s="404" t="s">
        <v>2001</v>
      </c>
      <c r="Q1263" s="405"/>
      <c r="R1263" s="406">
        <v>8.59</v>
      </c>
      <c r="S1263" s="407"/>
      <c r="T1263" s="408"/>
      <c r="U1263" s="406">
        <v>9.33</v>
      </c>
      <c r="V1263" s="407"/>
      <c r="W1263" s="408"/>
      <c r="X1263" s="178">
        <v>17.920000000000002</v>
      </c>
      <c r="Y1263" s="175" t="str">
        <f t="shared" si="19"/>
        <v>081445</v>
      </c>
    </row>
    <row r="1264" spans="1:25" ht="9.6" customHeight="1" x14ac:dyDescent="0.2">
      <c r="A1264" s="401" t="s">
        <v>3498</v>
      </c>
      <c r="B1264" s="402"/>
      <c r="C1264" s="401" t="s">
        <v>3499</v>
      </c>
      <c r="D1264" s="403"/>
      <c r="E1264" s="403"/>
      <c r="F1264" s="403"/>
      <c r="G1264" s="403"/>
      <c r="H1264" s="403"/>
      <c r="I1264" s="403"/>
      <c r="J1264" s="403"/>
      <c r="K1264" s="403"/>
      <c r="L1264" s="403"/>
      <c r="M1264" s="403"/>
      <c r="N1264" s="403"/>
      <c r="O1264" s="402"/>
      <c r="P1264" s="404"/>
      <c r="Q1264" s="405"/>
      <c r="R1264" s="406">
        <v>0</v>
      </c>
      <c r="S1264" s="407"/>
      <c r="T1264" s="408"/>
      <c r="U1264" s="406">
        <v>0</v>
      </c>
      <c r="V1264" s="407"/>
      <c r="W1264" s="408"/>
      <c r="X1264" s="177">
        <v>0</v>
      </c>
      <c r="Y1264" s="175" t="str">
        <f t="shared" si="19"/>
        <v>081460</v>
      </c>
    </row>
    <row r="1265" spans="1:25" ht="9.6" customHeight="1" x14ac:dyDescent="0.2">
      <c r="A1265" s="401" t="s">
        <v>3500</v>
      </c>
      <c r="B1265" s="402"/>
      <c r="C1265" s="401" t="s">
        <v>1280</v>
      </c>
      <c r="D1265" s="403"/>
      <c r="E1265" s="403"/>
      <c r="F1265" s="403"/>
      <c r="G1265" s="403"/>
      <c r="H1265" s="403"/>
      <c r="I1265" s="403"/>
      <c r="J1265" s="403"/>
      <c r="K1265" s="403"/>
      <c r="L1265" s="403"/>
      <c r="M1265" s="403"/>
      <c r="N1265" s="403"/>
      <c r="O1265" s="402"/>
      <c r="P1265" s="404" t="s">
        <v>2001</v>
      </c>
      <c r="Q1265" s="405"/>
      <c r="R1265" s="406">
        <v>7.21</v>
      </c>
      <c r="S1265" s="407"/>
      <c r="T1265" s="408"/>
      <c r="U1265" s="406">
        <v>4.42</v>
      </c>
      <c r="V1265" s="407"/>
      <c r="W1265" s="408"/>
      <c r="X1265" s="178">
        <v>11.63</v>
      </c>
      <c r="Y1265" s="175" t="str">
        <f t="shared" si="19"/>
        <v>081461</v>
      </c>
    </row>
    <row r="1266" spans="1:25" ht="9.6" customHeight="1" x14ac:dyDescent="0.2">
      <c r="A1266" s="401" t="s">
        <v>3501</v>
      </c>
      <c r="B1266" s="402"/>
      <c r="C1266" s="401" t="s">
        <v>1281</v>
      </c>
      <c r="D1266" s="403"/>
      <c r="E1266" s="403"/>
      <c r="F1266" s="403"/>
      <c r="G1266" s="403"/>
      <c r="H1266" s="403"/>
      <c r="I1266" s="403"/>
      <c r="J1266" s="403"/>
      <c r="K1266" s="403"/>
      <c r="L1266" s="403"/>
      <c r="M1266" s="403"/>
      <c r="N1266" s="403"/>
      <c r="O1266" s="402"/>
      <c r="P1266" s="404" t="s">
        <v>2001</v>
      </c>
      <c r="Q1266" s="405"/>
      <c r="R1266" s="406">
        <v>9.51</v>
      </c>
      <c r="S1266" s="407"/>
      <c r="T1266" s="408"/>
      <c r="U1266" s="406">
        <v>4.42</v>
      </c>
      <c r="V1266" s="407"/>
      <c r="W1266" s="408"/>
      <c r="X1266" s="178">
        <v>13.93</v>
      </c>
      <c r="Y1266" s="175" t="str">
        <f t="shared" si="19"/>
        <v>081462</v>
      </c>
    </row>
    <row r="1267" spans="1:25" ht="9.6" customHeight="1" x14ac:dyDescent="0.2">
      <c r="A1267" s="401" t="s">
        <v>3502</v>
      </c>
      <c r="B1267" s="402"/>
      <c r="C1267" s="401" t="s">
        <v>1282</v>
      </c>
      <c r="D1267" s="403"/>
      <c r="E1267" s="403"/>
      <c r="F1267" s="403"/>
      <c r="G1267" s="403"/>
      <c r="H1267" s="403"/>
      <c r="I1267" s="403"/>
      <c r="J1267" s="403"/>
      <c r="K1267" s="403"/>
      <c r="L1267" s="403"/>
      <c r="M1267" s="403"/>
      <c r="N1267" s="403"/>
      <c r="O1267" s="402"/>
      <c r="P1267" s="404" t="s">
        <v>2001</v>
      </c>
      <c r="Q1267" s="405"/>
      <c r="R1267" s="427">
        <v>16.010000000000002</v>
      </c>
      <c r="S1267" s="428"/>
      <c r="T1267" s="429"/>
      <c r="U1267" s="406">
        <v>4.42</v>
      </c>
      <c r="V1267" s="407"/>
      <c r="W1267" s="408"/>
      <c r="X1267" s="178">
        <v>20.43</v>
      </c>
      <c r="Y1267" s="175" t="str">
        <f t="shared" si="19"/>
        <v>081463</v>
      </c>
    </row>
    <row r="1268" spans="1:25" ht="9.6" customHeight="1" x14ac:dyDescent="0.2">
      <c r="A1268" s="401" t="s">
        <v>3503</v>
      </c>
      <c r="B1268" s="402"/>
      <c r="C1268" s="401" t="s">
        <v>1283</v>
      </c>
      <c r="D1268" s="403"/>
      <c r="E1268" s="403"/>
      <c r="F1268" s="403"/>
      <c r="G1268" s="403"/>
      <c r="H1268" s="403"/>
      <c r="I1268" s="403"/>
      <c r="J1268" s="403"/>
      <c r="K1268" s="403"/>
      <c r="L1268" s="403"/>
      <c r="M1268" s="403"/>
      <c r="N1268" s="403"/>
      <c r="O1268" s="402"/>
      <c r="P1268" s="404" t="s">
        <v>2001</v>
      </c>
      <c r="Q1268" s="405"/>
      <c r="R1268" s="427">
        <v>29</v>
      </c>
      <c r="S1268" s="428"/>
      <c r="T1268" s="429"/>
      <c r="U1268" s="406">
        <v>6.87</v>
      </c>
      <c r="V1268" s="407"/>
      <c r="W1268" s="408"/>
      <c r="X1268" s="178">
        <v>35.869999999999997</v>
      </c>
      <c r="Y1268" s="175" t="str">
        <f t="shared" si="19"/>
        <v>081464</v>
      </c>
    </row>
    <row r="1269" spans="1:25" ht="9.6" customHeight="1" x14ac:dyDescent="0.2">
      <c r="A1269" s="401" t="s">
        <v>3504</v>
      </c>
      <c r="B1269" s="402"/>
      <c r="C1269" s="401" t="s">
        <v>1284</v>
      </c>
      <c r="D1269" s="403"/>
      <c r="E1269" s="403"/>
      <c r="F1269" s="403"/>
      <c r="G1269" s="403"/>
      <c r="H1269" s="403"/>
      <c r="I1269" s="403"/>
      <c r="J1269" s="403"/>
      <c r="K1269" s="403"/>
      <c r="L1269" s="403"/>
      <c r="M1269" s="403"/>
      <c r="N1269" s="403"/>
      <c r="O1269" s="402"/>
      <c r="P1269" s="404" t="s">
        <v>2001</v>
      </c>
      <c r="Q1269" s="405"/>
      <c r="R1269" s="427">
        <v>30.47</v>
      </c>
      <c r="S1269" s="428"/>
      <c r="T1269" s="429"/>
      <c r="U1269" s="406">
        <v>6.87</v>
      </c>
      <c r="V1269" s="407"/>
      <c r="W1269" s="408"/>
      <c r="X1269" s="178">
        <v>37.340000000000003</v>
      </c>
      <c r="Y1269" s="175" t="str">
        <f t="shared" si="19"/>
        <v>081465</v>
      </c>
    </row>
    <row r="1270" spans="1:25" ht="9.6" customHeight="1" x14ac:dyDescent="0.2">
      <c r="A1270" s="401" t="s">
        <v>3505</v>
      </c>
      <c r="B1270" s="402"/>
      <c r="C1270" s="401" t="s">
        <v>1285</v>
      </c>
      <c r="D1270" s="403"/>
      <c r="E1270" s="403"/>
      <c r="F1270" s="403"/>
      <c r="G1270" s="403"/>
      <c r="H1270" s="403"/>
      <c r="I1270" s="403"/>
      <c r="J1270" s="403"/>
      <c r="K1270" s="403"/>
      <c r="L1270" s="403"/>
      <c r="M1270" s="403"/>
      <c r="N1270" s="403"/>
      <c r="O1270" s="402"/>
      <c r="P1270" s="404" t="s">
        <v>2001</v>
      </c>
      <c r="Q1270" s="405"/>
      <c r="R1270" s="427">
        <v>78.22</v>
      </c>
      <c r="S1270" s="428"/>
      <c r="T1270" s="429"/>
      <c r="U1270" s="406">
        <v>6.87</v>
      </c>
      <c r="V1270" s="407"/>
      <c r="W1270" s="408"/>
      <c r="X1270" s="178">
        <v>85.09</v>
      </c>
      <c r="Y1270" s="175" t="str">
        <f t="shared" si="19"/>
        <v>081466</v>
      </c>
    </row>
    <row r="1271" spans="1:25" ht="9.6" customHeight="1" x14ac:dyDescent="0.2">
      <c r="A1271" s="401" t="s">
        <v>3506</v>
      </c>
      <c r="B1271" s="402"/>
      <c r="C1271" s="401" t="s">
        <v>1286</v>
      </c>
      <c r="D1271" s="403"/>
      <c r="E1271" s="403"/>
      <c r="F1271" s="403"/>
      <c r="G1271" s="403"/>
      <c r="H1271" s="403"/>
      <c r="I1271" s="403"/>
      <c r="J1271" s="403"/>
      <c r="K1271" s="403"/>
      <c r="L1271" s="403"/>
      <c r="M1271" s="403"/>
      <c r="N1271" s="403"/>
      <c r="O1271" s="402"/>
      <c r="P1271" s="404" t="s">
        <v>2001</v>
      </c>
      <c r="Q1271" s="405"/>
      <c r="R1271" s="430">
        <v>175.44</v>
      </c>
      <c r="S1271" s="431"/>
      <c r="T1271" s="432"/>
      <c r="U1271" s="406">
        <v>9.33</v>
      </c>
      <c r="V1271" s="407"/>
      <c r="W1271" s="408"/>
      <c r="X1271" s="179">
        <v>184.77</v>
      </c>
      <c r="Y1271" s="175" t="str">
        <f t="shared" si="19"/>
        <v>081467</v>
      </c>
    </row>
    <row r="1272" spans="1:25" ht="9.6" customHeight="1" x14ac:dyDescent="0.2">
      <c r="A1272" s="401" t="s">
        <v>3507</v>
      </c>
      <c r="B1272" s="402"/>
      <c r="C1272" s="401" t="s">
        <v>3508</v>
      </c>
      <c r="D1272" s="403"/>
      <c r="E1272" s="403"/>
      <c r="F1272" s="403"/>
      <c r="G1272" s="403"/>
      <c r="H1272" s="403"/>
      <c r="I1272" s="403"/>
      <c r="J1272" s="403"/>
      <c r="K1272" s="403"/>
      <c r="L1272" s="403"/>
      <c r="M1272" s="403"/>
      <c r="N1272" s="403"/>
      <c r="O1272" s="402"/>
      <c r="P1272" s="404"/>
      <c r="Q1272" s="405"/>
      <c r="R1272" s="406">
        <v>0</v>
      </c>
      <c r="S1272" s="407"/>
      <c r="T1272" s="408"/>
      <c r="U1272" s="406">
        <v>0</v>
      </c>
      <c r="V1272" s="407"/>
      <c r="W1272" s="408"/>
      <c r="X1272" s="177">
        <v>0</v>
      </c>
      <c r="Y1272" s="175" t="str">
        <f t="shared" si="19"/>
        <v>081500</v>
      </c>
    </row>
    <row r="1273" spans="1:25" ht="9.6" customHeight="1" x14ac:dyDescent="0.2">
      <c r="A1273" s="401" t="s">
        <v>3509</v>
      </c>
      <c r="B1273" s="402"/>
      <c r="C1273" s="401" t="s">
        <v>1287</v>
      </c>
      <c r="D1273" s="403"/>
      <c r="E1273" s="403"/>
      <c r="F1273" s="403"/>
      <c r="G1273" s="403"/>
      <c r="H1273" s="403"/>
      <c r="I1273" s="403"/>
      <c r="J1273" s="403"/>
      <c r="K1273" s="403"/>
      <c r="L1273" s="403"/>
      <c r="M1273" s="403"/>
      <c r="N1273" s="403"/>
      <c r="O1273" s="402"/>
      <c r="P1273" s="404" t="s">
        <v>2001</v>
      </c>
      <c r="Q1273" s="405"/>
      <c r="R1273" s="427">
        <v>52.4</v>
      </c>
      <c r="S1273" s="428"/>
      <c r="T1273" s="429"/>
      <c r="U1273" s="406">
        <v>0</v>
      </c>
      <c r="V1273" s="407"/>
      <c r="W1273" s="408"/>
      <c r="X1273" s="178">
        <v>52.4</v>
      </c>
      <c r="Y1273" s="175" t="str">
        <f t="shared" si="19"/>
        <v>081501</v>
      </c>
    </row>
    <row r="1274" spans="1:25" ht="9.6" customHeight="1" x14ac:dyDescent="0.2">
      <c r="A1274" s="401" t="s">
        <v>3510</v>
      </c>
      <c r="B1274" s="402"/>
      <c r="C1274" s="401" t="s">
        <v>1288</v>
      </c>
      <c r="D1274" s="403"/>
      <c r="E1274" s="403"/>
      <c r="F1274" s="403"/>
      <c r="G1274" s="403"/>
      <c r="H1274" s="403"/>
      <c r="I1274" s="403"/>
      <c r="J1274" s="403"/>
      <c r="K1274" s="403"/>
      <c r="L1274" s="403"/>
      <c r="M1274" s="403"/>
      <c r="N1274" s="403"/>
      <c r="O1274" s="402"/>
      <c r="P1274" s="404" t="s">
        <v>2001</v>
      </c>
      <c r="Q1274" s="405"/>
      <c r="R1274" s="406">
        <v>8.58</v>
      </c>
      <c r="S1274" s="407"/>
      <c r="T1274" s="408"/>
      <c r="U1274" s="406">
        <v>0</v>
      </c>
      <c r="V1274" s="407"/>
      <c r="W1274" s="408"/>
      <c r="X1274" s="177">
        <v>8.58</v>
      </c>
      <c r="Y1274" s="175" t="str">
        <f t="shared" si="19"/>
        <v>081502</v>
      </c>
    </row>
    <row r="1275" spans="1:25" ht="9.6" customHeight="1" x14ac:dyDescent="0.2">
      <c r="A1275" s="401" t="s">
        <v>3511</v>
      </c>
      <c r="B1275" s="402"/>
      <c r="C1275" s="401" t="s">
        <v>1289</v>
      </c>
      <c r="D1275" s="403"/>
      <c r="E1275" s="403"/>
      <c r="F1275" s="403"/>
      <c r="G1275" s="403"/>
      <c r="H1275" s="403"/>
      <c r="I1275" s="403"/>
      <c r="J1275" s="403"/>
      <c r="K1275" s="403"/>
      <c r="L1275" s="403"/>
      <c r="M1275" s="403"/>
      <c r="N1275" s="403"/>
      <c r="O1275" s="402"/>
      <c r="P1275" s="404" t="s">
        <v>2001</v>
      </c>
      <c r="Q1275" s="405"/>
      <c r="R1275" s="427">
        <v>16.649999999999999</v>
      </c>
      <c r="S1275" s="428"/>
      <c r="T1275" s="429"/>
      <c r="U1275" s="406">
        <v>0</v>
      </c>
      <c r="V1275" s="407"/>
      <c r="W1275" s="408"/>
      <c r="X1275" s="178">
        <v>16.649999999999999</v>
      </c>
      <c r="Y1275" s="175" t="str">
        <f t="shared" si="19"/>
        <v>081503</v>
      </c>
    </row>
    <row r="1276" spans="1:25" ht="9.6" customHeight="1" x14ac:dyDescent="0.2">
      <c r="A1276" s="401" t="s">
        <v>3512</v>
      </c>
      <c r="B1276" s="402"/>
      <c r="C1276" s="401" t="s">
        <v>1290</v>
      </c>
      <c r="D1276" s="403"/>
      <c r="E1276" s="403"/>
      <c r="F1276" s="403"/>
      <c r="G1276" s="403"/>
      <c r="H1276" s="403"/>
      <c r="I1276" s="403"/>
      <c r="J1276" s="403"/>
      <c r="K1276" s="403"/>
      <c r="L1276" s="403"/>
      <c r="M1276" s="403"/>
      <c r="N1276" s="403"/>
      <c r="O1276" s="402"/>
      <c r="P1276" s="404" t="s">
        <v>2001</v>
      </c>
      <c r="Q1276" s="405"/>
      <c r="R1276" s="427">
        <v>51.3</v>
      </c>
      <c r="S1276" s="428"/>
      <c r="T1276" s="429"/>
      <c r="U1276" s="406">
        <v>0</v>
      </c>
      <c r="V1276" s="407"/>
      <c r="W1276" s="408"/>
      <c r="X1276" s="178">
        <v>51.3</v>
      </c>
      <c r="Y1276" s="175" t="str">
        <f t="shared" si="19"/>
        <v>081504</v>
      </c>
    </row>
    <row r="1277" spans="1:25" ht="9.6" customHeight="1" x14ac:dyDescent="0.2">
      <c r="A1277" s="401" t="s">
        <v>3513</v>
      </c>
      <c r="B1277" s="402"/>
      <c r="C1277" s="401" t="s">
        <v>3514</v>
      </c>
      <c r="D1277" s="403"/>
      <c r="E1277" s="403"/>
      <c r="F1277" s="403"/>
      <c r="G1277" s="403"/>
      <c r="H1277" s="403"/>
      <c r="I1277" s="403"/>
      <c r="J1277" s="403"/>
      <c r="K1277" s="403"/>
      <c r="L1277" s="403"/>
      <c r="M1277" s="403"/>
      <c r="N1277" s="403"/>
      <c r="O1277" s="402"/>
      <c r="P1277" s="404"/>
      <c r="Q1277" s="405"/>
      <c r="R1277" s="406">
        <v>0</v>
      </c>
      <c r="S1277" s="407"/>
      <c r="T1277" s="408"/>
      <c r="U1277" s="406">
        <v>0</v>
      </c>
      <c r="V1277" s="407"/>
      <c r="W1277" s="408"/>
      <c r="X1277" s="177">
        <v>0</v>
      </c>
      <c r="Y1277" s="175" t="str">
        <f t="shared" si="19"/>
        <v>081535</v>
      </c>
    </row>
    <row r="1278" spans="1:25" ht="9.6" customHeight="1" x14ac:dyDescent="0.2">
      <c r="A1278" s="401" t="s">
        <v>3515</v>
      </c>
      <c r="B1278" s="402"/>
      <c r="C1278" s="401" t="s">
        <v>1291</v>
      </c>
      <c r="D1278" s="403"/>
      <c r="E1278" s="403"/>
      <c r="F1278" s="403"/>
      <c r="G1278" s="403"/>
      <c r="H1278" s="403"/>
      <c r="I1278" s="403"/>
      <c r="J1278" s="403"/>
      <c r="K1278" s="403"/>
      <c r="L1278" s="403"/>
      <c r="M1278" s="403"/>
      <c r="N1278" s="403"/>
      <c r="O1278" s="402"/>
      <c r="P1278" s="404" t="s">
        <v>2001</v>
      </c>
      <c r="Q1278" s="405"/>
      <c r="R1278" s="406">
        <v>2.61</v>
      </c>
      <c r="S1278" s="407"/>
      <c r="T1278" s="408"/>
      <c r="U1278" s="406">
        <v>8.84</v>
      </c>
      <c r="V1278" s="407"/>
      <c r="W1278" s="408"/>
      <c r="X1278" s="178">
        <v>11.45</v>
      </c>
      <c r="Y1278" s="175" t="str">
        <f t="shared" si="19"/>
        <v>081536</v>
      </c>
    </row>
    <row r="1279" spans="1:25" ht="9.6" customHeight="1" x14ac:dyDescent="0.2">
      <c r="A1279" s="401" t="s">
        <v>3516</v>
      </c>
      <c r="B1279" s="402"/>
      <c r="C1279" s="401" t="s">
        <v>1292</v>
      </c>
      <c r="D1279" s="403"/>
      <c r="E1279" s="403"/>
      <c r="F1279" s="403"/>
      <c r="G1279" s="403"/>
      <c r="H1279" s="403"/>
      <c r="I1279" s="403"/>
      <c r="J1279" s="403"/>
      <c r="K1279" s="403"/>
      <c r="L1279" s="403"/>
      <c r="M1279" s="403"/>
      <c r="N1279" s="403"/>
      <c r="O1279" s="402"/>
      <c r="P1279" s="404" t="s">
        <v>2001</v>
      </c>
      <c r="Q1279" s="405"/>
      <c r="R1279" s="406">
        <v>4.3</v>
      </c>
      <c r="S1279" s="407"/>
      <c r="T1279" s="408"/>
      <c r="U1279" s="406">
        <v>8.84</v>
      </c>
      <c r="V1279" s="407"/>
      <c r="W1279" s="408"/>
      <c r="X1279" s="178">
        <v>13.14</v>
      </c>
      <c r="Y1279" s="175" t="str">
        <f t="shared" si="19"/>
        <v>081537</v>
      </c>
    </row>
    <row r="1280" spans="1:25" ht="9.6" customHeight="1" x14ac:dyDescent="0.2">
      <c r="A1280" s="401" t="s">
        <v>3517</v>
      </c>
      <c r="B1280" s="402"/>
      <c r="C1280" s="401" t="s">
        <v>1293</v>
      </c>
      <c r="D1280" s="403"/>
      <c r="E1280" s="403"/>
      <c r="F1280" s="403"/>
      <c r="G1280" s="403"/>
      <c r="H1280" s="403"/>
      <c r="I1280" s="403"/>
      <c r="J1280" s="403"/>
      <c r="K1280" s="403"/>
      <c r="L1280" s="403"/>
      <c r="M1280" s="403"/>
      <c r="N1280" s="403"/>
      <c r="O1280" s="402"/>
      <c r="P1280" s="404" t="s">
        <v>2001</v>
      </c>
      <c r="Q1280" s="405"/>
      <c r="R1280" s="406">
        <v>8.94</v>
      </c>
      <c r="S1280" s="407"/>
      <c r="T1280" s="408"/>
      <c r="U1280" s="406">
        <v>8.84</v>
      </c>
      <c r="V1280" s="407"/>
      <c r="W1280" s="408"/>
      <c r="X1280" s="178">
        <v>17.78</v>
      </c>
      <c r="Y1280" s="175" t="str">
        <f t="shared" si="19"/>
        <v>081538</v>
      </c>
    </row>
    <row r="1281" spans="1:25" ht="9.6" customHeight="1" x14ac:dyDescent="0.2">
      <c r="A1281" s="401" t="s">
        <v>3518</v>
      </c>
      <c r="B1281" s="402"/>
      <c r="C1281" s="401" t="s">
        <v>1294</v>
      </c>
      <c r="D1281" s="403"/>
      <c r="E1281" s="403"/>
      <c r="F1281" s="403"/>
      <c r="G1281" s="403"/>
      <c r="H1281" s="403"/>
      <c r="I1281" s="403"/>
      <c r="J1281" s="403"/>
      <c r="K1281" s="403"/>
      <c r="L1281" s="403"/>
      <c r="M1281" s="403"/>
      <c r="N1281" s="403"/>
      <c r="O1281" s="402"/>
      <c r="P1281" s="404" t="s">
        <v>2001</v>
      </c>
      <c r="Q1281" s="405"/>
      <c r="R1281" s="427">
        <v>15.97</v>
      </c>
      <c r="S1281" s="428"/>
      <c r="T1281" s="429"/>
      <c r="U1281" s="427">
        <v>13.75</v>
      </c>
      <c r="V1281" s="428"/>
      <c r="W1281" s="429"/>
      <c r="X1281" s="178">
        <v>29.72</v>
      </c>
      <c r="Y1281" s="175" t="str">
        <f t="shared" si="19"/>
        <v>081539</v>
      </c>
    </row>
    <row r="1282" spans="1:25" ht="9.6" customHeight="1" x14ac:dyDescent="0.2">
      <c r="A1282" s="401" t="s">
        <v>3519</v>
      </c>
      <c r="B1282" s="402"/>
      <c r="C1282" s="401" t="s">
        <v>1295</v>
      </c>
      <c r="D1282" s="403"/>
      <c r="E1282" s="403"/>
      <c r="F1282" s="403"/>
      <c r="G1282" s="403"/>
      <c r="H1282" s="403"/>
      <c r="I1282" s="403"/>
      <c r="J1282" s="403"/>
      <c r="K1282" s="403"/>
      <c r="L1282" s="403"/>
      <c r="M1282" s="403"/>
      <c r="N1282" s="403"/>
      <c r="O1282" s="402"/>
      <c r="P1282" s="404" t="s">
        <v>2001</v>
      </c>
      <c r="Q1282" s="405"/>
      <c r="R1282" s="427">
        <v>17.39</v>
      </c>
      <c r="S1282" s="428"/>
      <c r="T1282" s="429"/>
      <c r="U1282" s="427">
        <v>13.75</v>
      </c>
      <c r="V1282" s="428"/>
      <c r="W1282" s="429"/>
      <c r="X1282" s="178">
        <v>31.14</v>
      </c>
      <c r="Y1282" s="175" t="str">
        <f t="shared" si="19"/>
        <v>081540</v>
      </c>
    </row>
    <row r="1283" spans="1:25" ht="9.6" customHeight="1" x14ac:dyDescent="0.2">
      <c r="A1283" s="401" t="s">
        <v>3520</v>
      </c>
      <c r="B1283" s="402"/>
      <c r="C1283" s="401" t="s">
        <v>1296</v>
      </c>
      <c r="D1283" s="403"/>
      <c r="E1283" s="403"/>
      <c r="F1283" s="403"/>
      <c r="G1283" s="403"/>
      <c r="H1283" s="403"/>
      <c r="I1283" s="403"/>
      <c r="J1283" s="403"/>
      <c r="K1283" s="403"/>
      <c r="L1283" s="403"/>
      <c r="M1283" s="403"/>
      <c r="N1283" s="403"/>
      <c r="O1283" s="402"/>
      <c r="P1283" s="404" t="s">
        <v>2001</v>
      </c>
      <c r="Q1283" s="405"/>
      <c r="R1283" s="427">
        <v>47.75</v>
      </c>
      <c r="S1283" s="428"/>
      <c r="T1283" s="429"/>
      <c r="U1283" s="427">
        <v>13.75</v>
      </c>
      <c r="V1283" s="428"/>
      <c r="W1283" s="429"/>
      <c r="X1283" s="178">
        <v>61.5</v>
      </c>
      <c r="Y1283" s="175" t="str">
        <f t="shared" si="19"/>
        <v>081541</v>
      </c>
    </row>
    <row r="1284" spans="1:25" ht="9.6" customHeight="1" x14ac:dyDescent="0.2">
      <c r="A1284" s="401" t="s">
        <v>3521</v>
      </c>
      <c r="B1284" s="402"/>
      <c r="C1284" s="401" t="s">
        <v>1297</v>
      </c>
      <c r="D1284" s="403"/>
      <c r="E1284" s="403"/>
      <c r="F1284" s="403"/>
      <c r="G1284" s="403"/>
      <c r="H1284" s="403"/>
      <c r="I1284" s="403"/>
      <c r="J1284" s="403"/>
      <c r="K1284" s="403"/>
      <c r="L1284" s="403"/>
      <c r="M1284" s="403"/>
      <c r="N1284" s="403"/>
      <c r="O1284" s="402"/>
      <c r="P1284" s="404" t="s">
        <v>2001</v>
      </c>
      <c r="Q1284" s="405"/>
      <c r="R1284" s="427">
        <v>12.58</v>
      </c>
      <c r="S1284" s="428"/>
      <c r="T1284" s="429"/>
      <c r="U1284" s="427">
        <v>13.75</v>
      </c>
      <c r="V1284" s="428"/>
      <c r="W1284" s="429"/>
      <c r="X1284" s="178">
        <v>26.33</v>
      </c>
      <c r="Y1284" s="175" t="str">
        <f t="shared" si="19"/>
        <v>081550</v>
      </c>
    </row>
    <row r="1285" spans="1:25" ht="9.6" customHeight="1" x14ac:dyDescent="0.2">
      <c r="A1285" s="401" t="s">
        <v>3522</v>
      </c>
      <c r="B1285" s="402"/>
      <c r="C1285" s="401" t="s">
        <v>1298</v>
      </c>
      <c r="D1285" s="403"/>
      <c r="E1285" s="403"/>
      <c r="F1285" s="403"/>
      <c r="G1285" s="403"/>
      <c r="H1285" s="403"/>
      <c r="I1285" s="403"/>
      <c r="J1285" s="403"/>
      <c r="K1285" s="403"/>
      <c r="L1285" s="403"/>
      <c r="M1285" s="403"/>
      <c r="N1285" s="403"/>
      <c r="O1285" s="402"/>
      <c r="P1285" s="404" t="s">
        <v>2001</v>
      </c>
      <c r="Q1285" s="405"/>
      <c r="R1285" s="427">
        <v>43.23</v>
      </c>
      <c r="S1285" s="428"/>
      <c r="T1285" s="429"/>
      <c r="U1285" s="427">
        <v>18.170000000000002</v>
      </c>
      <c r="V1285" s="428"/>
      <c r="W1285" s="429"/>
      <c r="X1285" s="178">
        <v>61.4</v>
      </c>
      <c r="Y1285" s="175" t="str">
        <f t="shared" si="19"/>
        <v>081551</v>
      </c>
    </row>
    <row r="1286" spans="1:25" ht="9.6" customHeight="1" x14ac:dyDescent="0.2">
      <c r="A1286" s="401" t="s">
        <v>3523</v>
      </c>
      <c r="B1286" s="402"/>
      <c r="C1286" s="401" t="s">
        <v>3524</v>
      </c>
      <c r="D1286" s="403"/>
      <c r="E1286" s="403"/>
      <c r="F1286" s="403"/>
      <c r="G1286" s="403"/>
      <c r="H1286" s="403"/>
      <c r="I1286" s="403"/>
      <c r="J1286" s="403"/>
      <c r="K1286" s="403"/>
      <c r="L1286" s="403"/>
      <c r="M1286" s="403"/>
      <c r="N1286" s="403"/>
      <c r="O1286" s="402"/>
      <c r="P1286" s="404"/>
      <c r="Q1286" s="405"/>
      <c r="R1286" s="406">
        <v>0</v>
      </c>
      <c r="S1286" s="407"/>
      <c r="T1286" s="408"/>
      <c r="U1286" s="406">
        <v>0</v>
      </c>
      <c r="V1286" s="407"/>
      <c r="W1286" s="408"/>
      <c r="X1286" s="177">
        <v>0</v>
      </c>
      <c r="Y1286" s="175" t="str">
        <f t="shared" si="19"/>
        <v>081570</v>
      </c>
    </row>
    <row r="1287" spans="1:25" ht="9.6" customHeight="1" x14ac:dyDescent="0.2">
      <c r="A1287" s="401" t="s">
        <v>3525</v>
      </c>
      <c r="B1287" s="402"/>
      <c r="C1287" s="401" t="s">
        <v>1299</v>
      </c>
      <c r="D1287" s="403"/>
      <c r="E1287" s="403"/>
      <c r="F1287" s="403"/>
      <c r="G1287" s="403"/>
      <c r="H1287" s="403"/>
      <c r="I1287" s="403"/>
      <c r="J1287" s="403"/>
      <c r="K1287" s="403"/>
      <c r="L1287" s="403"/>
      <c r="M1287" s="403"/>
      <c r="N1287" s="403"/>
      <c r="O1287" s="402"/>
      <c r="P1287" s="404" t="s">
        <v>2001</v>
      </c>
      <c r="Q1287" s="405"/>
      <c r="R1287" s="427">
        <v>15.21</v>
      </c>
      <c r="S1287" s="428"/>
      <c r="T1287" s="429"/>
      <c r="U1287" s="427">
        <v>12.77</v>
      </c>
      <c r="V1287" s="428"/>
      <c r="W1287" s="429"/>
      <c r="X1287" s="178">
        <v>27.98</v>
      </c>
      <c r="Y1287" s="175" t="str">
        <f t="shared" si="19"/>
        <v>081571</v>
      </c>
    </row>
    <row r="1288" spans="1:25" ht="9.6" customHeight="1" x14ac:dyDescent="0.2">
      <c r="A1288" s="401" t="s">
        <v>3526</v>
      </c>
      <c r="B1288" s="402"/>
      <c r="C1288" s="401" t="s">
        <v>1300</v>
      </c>
      <c r="D1288" s="403"/>
      <c r="E1288" s="403"/>
      <c r="F1288" s="403"/>
      <c r="G1288" s="403"/>
      <c r="H1288" s="403"/>
      <c r="I1288" s="403"/>
      <c r="J1288" s="403"/>
      <c r="K1288" s="403"/>
      <c r="L1288" s="403"/>
      <c r="M1288" s="403"/>
      <c r="N1288" s="403"/>
      <c r="O1288" s="402"/>
      <c r="P1288" s="404" t="s">
        <v>2001</v>
      </c>
      <c r="Q1288" s="405"/>
      <c r="R1288" s="427">
        <v>30.3</v>
      </c>
      <c r="S1288" s="428"/>
      <c r="T1288" s="429"/>
      <c r="U1288" s="427">
        <v>19.649999999999999</v>
      </c>
      <c r="V1288" s="428"/>
      <c r="W1288" s="429"/>
      <c r="X1288" s="178">
        <v>49.95</v>
      </c>
      <c r="Y1288" s="175" t="str">
        <f t="shared" si="19"/>
        <v>081572</v>
      </c>
    </row>
    <row r="1289" spans="1:25" ht="9.6" customHeight="1" x14ac:dyDescent="0.2">
      <c r="A1289" s="401" t="s">
        <v>3527</v>
      </c>
      <c r="B1289" s="402"/>
      <c r="C1289" s="401" t="s">
        <v>1301</v>
      </c>
      <c r="D1289" s="403"/>
      <c r="E1289" s="403"/>
      <c r="F1289" s="403"/>
      <c r="G1289" s="403"/>
      <c r="H1289" s="403"/>
      <c r="I1289" s="403"/>
      <c r="J1289" s="403"/>
      <c r="K1289" s="403"/>
      <c r="L1289" s="403"/>
      <c r="M1289" s="403"/>
      <c r="N1289" s="403"/>
      <c r="O1289" s="402"/>
      <c r="P1289" s="404" t="s">
        <v>1986</v>
      </c>
      <c r="Q1289" s="405"/>
      <c r="R1289" s="406">
        <v>0</v>
      </c>
      <c r="S1289" s="407"/>
      <c r="T1289" s="408"/>
      <c r="U1289" s="406">
        <v>0</v>
      </c>
      <c r="V1289" s="407"/>
      <c r="W1289" s="408"/>
      <c r="X1289" s="177">
        <v>0</v>
      </c>
      <c r="Y1289" s="175" t="str">
        <f t="shared" ref="Y1289:Y1352" si="20">TRIM($A1289)</f>
        <v>081580</v>
      </c>
    </row>
    <row r="1290" spans="1:25" ht="9.6" customHeight="1" x14ac:dyDescent="0.2">
      <c r="A1290" s="401" t="s">
        <v>3528</v>
      </c>
      <c r="B1290" s="402"/>
      <c r="C1290" s="401" t="s">
        <v>1302</v>
      </c>
      <c r="D1290" s="403"/>
      <c r="E1290" s="403"/>
      <c r="F1290" s="403"/>
      <c r="G1290" s="403"/>
      <c r="H1290" s="403"/>
      <c r="I1290" s="403"/>
      <c r="J1290" s="403"/>
      <c r="K1290" s="403"/>
      <c r="L1290" s="403"/>
      <c r="M1290" s="403"/>
      <c r="N1290" s="403"/>
      <c r="O1290" s="402"/>
      <c r="P1290" s="404" t="s">
        <v>2001</v>
      </c>
      <c r="Q1290" s="405"/>
      <c r="R1290" s="406">
        <v>1.01</v>
      </c>
      <c r="S1290" s="407"/>
      <c r="T1290" s="408"/>
      <c r="U1290" s="406">
        <v>4.42</v>
      </c>
      <c r="V1290" s="407"/>
      <c r="W1290" s="408"/>
      <c r="X1290" s="177">
        <v>5.43</v>
      </c>
      <c r="Y1290" s="175" t="str">
        <f t="shared" si="20"/>
        <v>081581</v>
      </c>
    </row>
    <row r="1291" spans="1:25" ht="9.6" customHeight="1" x14ac:dyDescent="0.2">
      <c r="A1291" s="401" t="s">
        <v>3529</v>
      </c>
      <c r="B1291" s="402"/>
      <c r="C1291" s="401" t="s">
        <v>3530</v>
      </c>
      <c r="D1291" s="403"/>
      <c r="E1291" s="403"/>
      <c r="F1291" s="403"/>
      <c r="G1291" s="403"/>
      <c r="H1291" s="403"/>
      <c r="I1291" s="403"/>
      <c r="J1291" s="403"/>
      <c r="K1291" s="403"/>
      <c r="L1291" s="403"/>
      <c r="M1291" s="403"/>
      <c r="N1291" s="403"/>
      <c r="O1291" s="402"/>
      <c r="P1291" s="404"/>
      <c r="Q1291" s="405"/>
      <c r="R1291" s="406">
        <v>0</v>
      </c>
      <c r="S1291" s="407"/>
      <c r="T1291" s="408"/>
      <c r="U1291" s="406">
        <v>0</v>
      </c>
      <c r="V1291" s="407"/>
      <c r="W1291" s="408"/>
      <c r="X1291" s="177">
        <v>0</v>
      </c>
      <c r="Y1291" s="175" t="str">
        <f t="shared" si="20"/>
        <v>081600</v>
      </c>
    </row>
    <row r="1292" spans="1:25" ht="9.6" customHeight="1" x14ac:dyDescent="0.2">
      <c r="A1292" s="401" t="s">
        <v>3531</v>
      </c>
      <c r="B1292" s="402"/>
      <c r="C1292" s="401" t="s">
        <v>3387</v>
      </c>
      <c r="D1292" s="403"/>
      <c r="E1292" s="403"/>
      <c r="F1292" s="403"/>
      <c r="G1292" s="403"/>
      <c r="H1292" s="403"/>
      <c r="I1292" s="403"/>
      <c r="J1292" s="403"/>
      <c r="K1292" s="403"/>
      <c r="L1292" s="403"/>
      <c r="M1292" s="403"/>
      <c r="N1292" s="403"/>
      <c r="O1292" s="402"/>
      <c r="P1292" s="404"/>
      <c r="Q1292" s="405"/>
      <c r="R1292" s="406">
        <v>0</v>
      </c>
      <c r="S1292" s="407"/>
      <c r="T1292" s="408"/>
      <c r="U1292" s="406">
        <v>0</v>
      </c>
      <c r="V1292" s="407"/>
      <c r="W1292" s="408"/>
      <c r="X1292" s="177">
        <v>0</v>
      </c>
      <c r="Y1292" s="175" t="str">
        <f t="shared" si="20"/>
        <v>081601</v>
      </c>
    </row>
    <row r="1293" spans="1:25" ht="9.6" customHeight="1" x14ac:dyDescent="0.2">
      <c r="A1293" s="401" t="s">
        <v>3532</v>
      </c>
      <c r="B1293" s="402"/>
      <c r="C1293" s="401" t="s">
        <v>1303</v>
      </c>
      <c r="D1293" s="403"/>
      <c r="E1293" s="403"/>
      <c r="F1293" s="403"/>
      <c r="G1293" s="403"/>
      <c r="H1293" s="403"/>
      <c r="I1293" s="403"/>
      <c r="J1293" s="403"/>
      <c r="K1293" s="403"/>
      <c r="L1293" s="403"/>
      <c r="M1293" s="403"/>
      <c r="N1293" s="403"/>
      <c r="O1293" s="402"/>
      <c r="P1293" s="404" t="s">
        <v>2001</v>
      </c>
      <c r="Q1293" s="405"/>
      <c r="R1293" s="406">
        <v>2.23</v>
      </c>
      <c r="S1293" s="407"/>
      <c r="T1293" s="408"/>
      <c r="U1293" s="406">
        <v>6.87</v>
      </c>
      <c r="V1293" s="407"/>
      <c r="W1293" s="408"/>
      <c r="X1293" s="177">
        <v>9.1</v>
      </c>
      <c r="Y1293" s="175" t="str">
        <f t="shared" si="20"/>
        <v>081602</v>
      </c>
    </row>
    <row r="1294" spans="1:25" ht="9.6" customHeight="1" x14ac:dyDescent="0.2">
      <c r="A1294" s="401" t="s">
        <v>3533</v>
      </c>
      <c r="B1294" s="402"/>
      <c r="C1294" s="401" t="s">
        <v>3420</v>
      </c>
      <c r="D1294" s="403"/>
      <c r="E1294" s="403"/>
      <c r="F1294" s="403"/>
      <c r="G1294" s="403"/>
      <c r="H1294" s="403"/>
      <c r="I1294" s="403"/>
      <c r="J1294" s="403"/>
      <c r="K1294" s="403"/>
      <c r="L1294" s="403"/>
      <c r="M1294" s="403"/>
      <c r="N1294" s="403"/>
      <c r="O1294" s="402"/>
      <c r="P1294" s="404"/>
      <c r="Q1294" s="405"/>
      <c r="R1294" s="406">
        <v>0</v>
      </c>
      <c r="S1294" s="407"/>
      <c r="T1294" s="408"/>
      <c r="U1294" s="406">
        <v>0</v>
      </c>
      <c r="V1294" s="407"/>
      <c r="W1294" s="408"/>
      <c r="X1294" s="177">
        <v>0</v>
      </c>
      <c r="Y1294" s="175" t="str">
        <f t="shared" si="20"/>
        <v>081640</v>
      </c>
    </row>
    <row r="1295" spans="1:25" ht="9.6" customHeight="1" x14ac:dyDescent="0.2">
      <c r="A1295" s="401" t="s">
        <v>3534</v>
      </c>
      <c r="B1295" s="402"/>
      <c r="C1295" s="401" t="s">
        <v>1304</v>
      </c>
      <c r="D1295" s="403"/>
      <c r="E1295" s="403"/>
      <c r="F1295" s="403"/>
      <c r="G1295" s="403"/>
      <c r="H1295" s="403"/>
      <c r="I1295" s="403"/>
      <c r="J1295" s="403"/>
      <c r="K1295" s="403"/>
      <c r="L1295" s="403"/>
      <c r="M1295" s="403"/>
      <c r="N1295" s="403"/>
      <c r="O1295" s="402"/>
      <c r="P1295" s="404" t="s">
        <v>2001</v>
      </c>
      <c r="Q1295" s="405"/>
      <c r="R1295" s="406">
        <v>3.67</v>
      </c>
      <c r="S1295" s="407"/>
      <c r="T1295" s="408"/>
      <c r="U1295" s="406">
        <v>3.43</v>
      </c>
      <c r="V1295" s="407"/>
      <c r="W1295" s="408"/>
      <c r="X1295" s="177">
        <v>7.1</v>
      </c>
      <c r="Y1295" s="175" t="str">
        <f t="shared" si="20"/>
        <v>081641</v>
      </c>
    </row>
    <row r="1296" spans="1:25" ht="9.6" customHeight="1" x14ac:dyDescent="0.2">
      <c r="A1296" s="401" t="s">
        <v>3535</v>
      </c>
      <c r="B1296" s="402"/>
      <c r="C1296" s="401" t="s">
        <v>1305</v>
      </c>
      <c r="D1296" s="403"/>
      <c r="E1296" s="403"/>
      <c r="F1296" s="403"/>
      <c r="G1296" s="403"/>
      <c r="H1296" s="403"/>
      <c r="I1296" s="403"/>
      <c r="J1296" s="403"/>
      <c r="K1296" s="403"/>
      <c r="L1296" s="403"/>
      <c r="M1296" s="403"/>
      <c r="N1296" s="403"/>
      <c r="O1296" s="402"/>
      <c r="P1296" s="404" t="s">
        <v>2001</v>
      </c>
      <c r="Q1296" s="405"/>
      <c r="R1296" s="406">
        <v>7.7</v>
      </c>
      <c r="S1296" s="407"/>
      <c r="T1296" s="408"/>
      <c r="U1296" s="406">
        <v>4.42</v>
      </c>
      <c r="V1296" s="407"/>
      <c r="W1296" s="408"/>
      <c r="X1296" s="178">
        <v>12.12</v>
      </c>
      <c r="Y1296" s="175" t="str">
        <f t="shared" si="20"/>
        <v>081642</v>
      </c>
    </row>
    <row r="1297" spans="1:25" ht="9.6" customHeight="1" x14ac:dyDescent="0.2">
      <c r="A1297" s="401" t="s">
        <v>3536</v>
      </c>
      <c r="B1297" s="402"/>
      <c r="C1297" s="401" t="s">
        <v>1306</v>
      </c>
      <c r="D1297" s="403"/>
      <c r="E1297" s="403"/>
      <c r="F1297" s="403"/>
      <c r="G1297" s="403"/>
      <c r="H1297" s="403"/>
      <c r="I1297" s="403"/>
      <c r="J1297" s="403"/>
      <c r="K1297" s="403"/>
      <c r="L1297" s="403"/>
      <c r="M1297" s="403"/>
      <c r="N1297" s="403"/>
      <c r="O1297" s="402"/>
      <c r="P1297" s="404" t="s">
        <v>2001</v>
      </c>
      <c r="Q1297" s="405"/>
      <c r="R1297" s="427">
        <v>10.5</v>
      </c>
      <c r="S1297" s="428"/>
      <c r="T1297" s="429"/>
      <c r="U1297" s="406">
        <v>5.89</v>
      </c>
      <c r="V1297" s="407"/>
      <c r="W1297" s="408"/>
      <c r="X1297" s="178">
        <v>16.39</v>
      </c>
      <c r="Y1297" s="175" t="str">
        <f t="shared" si="20"/>
        <v>081643</v>
      </c>
    </row>
    <row r="1298" spans="1:25" ht="9.6" customHeight="1" x14ac:dyDescent="0.2">
      <c r="A1298" s="401" t="s">
        <v>3537</v>
      </c>
      <c r="B1298" s="402"/>
      <c r="C1298" s="401" t="s">
        <v>3538</v>
      </c>
      <c r="D1298" s="403"/>
      <c r="E1298" s="403"/>
      <c r="F1298" s="403"/>
      <c r="G1298" s="403"/>
      <c r="H1298" s="403"/>
      <c r="I1298" s="403"/>
      <c r="J1298" s="403"/>
      <c r="K1298" s="403"/>
      <c r="L1298" s="403"/>
      <c r="M1298" s="403"/>
      <c r="N1298" s="403"/>
      <c r="O1298" s="402"/>
      <c r="P1298" s="404"/>
      <c r="Q1298" s="405"/>
      <c r="R1298" s="406">
        <v>0</v>
      </c>
      <c r="S1298" s="407"/>
      <c r="T1298" s="408"/>
      <c r="U1298" s="406">
        <v>0</v>
      </c>
      <c r="V1298" s="407"/>
      <c r="W1298" s="408"/>
      <c r="X1298" s="177">
        <v>0</v>
      </c>
      <c r="Y1298" s="175" t="str">
        <f t="shared" si="20"/>
        <v>081660</v>
      </c>
    </row>
    <row r="1299" spans="1:25" ht="9.6" customHeight="1" x14ac:dyDescent="0.2">
      <c r="A1299" s="401" t="s">
        <v>3539</v>
      </c>
      <c r="B1299" s="402"/>
      <c r="C1299" s="401" t="s">
        <v>1307</v>
      </c>
      <c r="D1299" s="403"/>
      <c r="E1299" s="403"/>
      <c r="F1299" s="403"/>
      <c r="G1299" s="403"/>
      <c r="H1299" s="403"/>
      <c r="I1299" s="403"/>
      <c r="J1299" s="403"/>
      <c r="K1299" s="403"/>
      <c r="L1299" s="403"/>
      <c r="M1299" s="403"/>
      <c r="N1299" s="403"/>
      <c r="O1299" s="402"/>
      <c r="P1299" s="404" t="s">
        <v>2001</v>
      </c>
      <c r="Q1299" s="405"/>
      <c r="R1299" s="427">
        <v>21.06</v>
      </c>
      <c r="S1299" s="428"/>
      <c r="T1299" s="429"/>
      <c r="U1299" s="427">
        <v>10.8</v>
      </c>
      <c r="V1299" s="428"/>
      <c r="W1299" s="429"/>
      <c r="X1299" s="178">
        <v>31.86</v>
      </c>
      <c r="Y1299" s="175" t="str">
        <f t="shared" si="20"/>
        <v>081661</v>
      </c>
    </row>
    <row r="1300" spans="1:25" ht="9.6" customHeight="1" x14ac:dyDescent="0.2">
      <c r="A1300" s="401" t="s">
        <v>3540</v>
      </c>
      <c r="B1300" s="402"/>
      <c r="C1300" s="401" t="s">
        <v>1308</v>
      </c>
      <c r="D1300" s="403"/>
      <c r="E1300" s="403"/>
      <c r="F1300" s="403"/>
      <c r="G1300" s="403"/>
      <c r="H1300" s="403"/>
      <c r="I1300" s="403"/>
      <c r="J1300" s="403"/>
      <c r="K1300" s="403"/>
      <c r="L1300" s="403"/>
      <c r="M1300" s="403"/>
      <c r="N1300" s="403"/>
      <c r="O1300" s="402"/>
      <c r="P1300" s="404" t="s">
        <v>2001</v>
      </c>
      <c r="Q1300" s="405"/>
      <c r="R1300" s="427">
        <v>22.51</v>
      </c>
      <c r="S1300" s="428"/>
      <c r="T1300" s="429"/>
      <c r="U1300" s="427">
        <v>10.8</v>
      </c>
      <c r="V1300" s="428"/>
      <c r="W1300" s="429"/>
      <c r="X1300" s="178">
        <v>33.31</v>
      </c>
      <c r="Y1300" s="175" t="str">
        <f t="shared" si="20"/>
        <v>081662</v>
      </c>
    </row>
    <row r="1301" spans="1:25" ht="9.6" customHeight="1" x14ac:dyDescent="0.2">
      <c r="A1301" s="401" t="s">
        <v>3541</v>
      </c>
      <c r="B1301" s="402"/>
      <c r="C1301" s="401" t="s">
        <v>1309</v>
      </c>
      <c r="D1301" s="403"/>
      <c r="E1301" s="403"/>
      <c r="F1301" s="403"/>
      <c r="G1301" s="403"/>
      <c r="H1301" s="403"/>
      <c r="I1301" s="403"/>
      <c r="J1301" s="403"/>
      <c r="K1301" s="403"/>
      <c r="L1301" s="403"/>
      <c r="M1301" s="403"/>
      <c r="N1301" s="403"/>
      <c r="O1301" s="402"/>
      <c r="P1301" s="404" t="s">
        <v>2001</v>
      </c>
      <c r="Q1301" s="405"/>
      <c r="R1301" s="427">
        <v>28.78</v>
      </c>
      <c r="S1301" s="428"/>
      <c r="T1301" s="429"/>
      <c r="U1301" s="427">
        <v>10.8</v>
      </c>
      <c r="V1301" s="428"/>
      <c r="W1301" s="429"/>
      <c r="X1301" s="178">
        <v>39.58</v>
      </c>
      <c r="Y1301" s="175" t="str">
        <f t="shared" si="20"/>
        <v>081663</v>
      </c>
    </row>
    <row r="1302" spans="1:25" ht="9.6" customHeight="1" x14ac:dyDescent="0.2">
      <c r="A1302" s="401" t="s">
        <v>3542</v>
      </c>
      <c r="B1302" s="402"/>
      <c r="C1302" s="401" t="s">
        <v>1310</v>
      </c>
      <c r="D1302" s="403"/>
      <c r="E1302" s="403"/>
      <c r="F1302" s="403"/>
      <c r="G1302" s="403"/>
      <c r="H1302" s="403"/>
      <c r="I1302" s="403"/>
      <c r="J1302" s="403"/>
      <c r="K1302" s="403"/>
      <c r="L1302" s="403"/>
      <c r="M1302" s="403"/>
      <c r="N1302" s="403"/>
      <c r="O1302" s="402"/>
      <c r="P1302" s="404" t="s">
        <v>2001</v>
      </c>
      <c r="Q1302" s="405"/>
      <c r="R1302" s="427">
        <v>33.6</v>
      </c>
      <c r="S1302" s="428"/>
      <c r="T1302" s="429"/>
      <c r="U1302" s="427">
        <v>10.8</v>
      </c>
      <c r="V1302" s="428"/>
      <c r="W1302" s="429"/>
      <c r="X1302" s="178">
        <v>44.4</v>
      </c>
      <c r="Y1302" s="175" t="str">
        <f t="shared" si="20"/>
        <v>081664</v>
      </c>
    </row>
    <row r="1303" spans="1:25" ht="9.6" customHeight="1" x14ac:dyDescent="0.2">
      <c r="A1303" s="401" t="s">
        <v>3543</v>
      </c>
      <c r="B1303" s="402"/>
      <c r="C1303" s="401" t="s">
        <v>1311</v>
      </c>
      <c r="D1303" s="403"/>
      <c r="E1303" s="403"/>
      <c r="F1303" s="403"/>
      <c r="G1303" s="403"/>
      <c r="H1303" s="403"/>
      <c r="I1303" s="403"/>
      <c r="J1303" s="403"/>
      <c r="K1303" s="403"/>
      <c r="L1303" s="403"/>
      <c r="M1303" s="403"/>
      <c r="N1303" s="403"/>
      <c r="O1303" s="402"/>
      <c r="P1303" s="404" t="s">
        <v>2001</v>
      </c>
      <c r="Q1303" s="405"/>
      <c r="R1303" s="427">
        <v>68.06</v>
      </c>
      <c r="S1303" s="428"/>
      <c r="T1303" s="429"/>
      <c r="U1303" s="427">
        <v>10.8</v>
      </c>
      <c r="V1303" s="428"/>
      <c r="W1303" s="429"/>
      <c r="X1303" s="178">
        <v>78.86</v>
      </c>
      <c r="Y1303" s="175" t="str">
        <f t="shared" si="20"/>
        <v>081665</v>
      </c>
    </row>
    <row r="1304" spans="1:25" ht="9.6" customHeight="1" x14ac:dyDescent="0.2">
      <c r="A1304" s="401" t="s">
        <v>3544</v>
      </c>
      <c r="B1304" s="402"/>
      <c r="C1304" s="401" t="s">
        <v>1312</v>
      </c>
      <c r="D1304" s="403"/>
      <c r="E1304" s="403"/>
      <c r="F1304" s="403"/>
      <c r="G1304" s="403"/>
      <c r="H1304" s="403"/>
      <c r="I1304" s="403"/>
      <c r="J1304" s="403"/>
      <c r="K1304" s="403"/>
      <c r="L1304" s="403"/>
      <c r="M1304" s="403"/>
      <c r="N1304" s="403"/>
      <c r="O1304" s="402"/>
      <c r="P1304" s="404" t="s">
        <v>2001</v>
      </c>
      <c r="Q1304" s="405"/>
      <c r="R1304" s="427">
        <v>81.17</v>
      </c>
      <c r="S1304" s="428"/>
      <c r="T1304" s="429"/>
      <c r="U1304" s="427">
        <v>10.8</v>
      </c>
      <c r="V1304" s="428"/>
      <c r="W1304" s="429"/>
      <c r="X1304" s="178">
        <v>91.97</v>
      </c>
      <c r="Y1304" s="175" t="str">
        <f t="shared" si="20"/>
        <v>081666</v>
      </c>
    </row>
    <row r="1305" spans="1:25" ht="9.6" customHeight="1" x14ac:dyDescent="0.2">
      <c r="A1305" s="401" t="s">
        <v>3545</v>
      </c>
      <c r="B1305" s="402"/>
      <c r="C1305" s="401" t="s">
        <v>1313</v>
      </c>
      <c r="D1305" s="403"/>
      <c r="E1305" s="403"/>
      <c r="F1305" s="403"/>
      <c r="G1305" s="403"/>
      <c r="H1305" s="403"/>
      <c r="I1305" s="403"/>
      <c r="J1305" s="403"/>
      <c r="K1305" s="403"/>
      <c r="L1305" s="403"/>
      <c r="M1305" s="403"/>
      <c r="N1305" s="403"/>
      <c r="O1305" s="402"/>
      <c r="P1305" s="404" t="s">
        <v>2001</v>
      </c>
      <c r="Q1305" s="405"/>
      <c r="R1305" s="427">
        <v>11.96</v>
      </c>
      <c r="S1305" s="428"/>
      <c r="T1305" s="429"/>
      <c r="U1305" s="427">
        <v>10.8</v>
      </c>
      <c r="V1305" s="428"/>
      <c r="W1305" s="429"/>
      <c r="X1305" s="178">
        <v>22.76</v>
      </c>
      <c r="Y1305" s="175" t="str">
        <f t="shared" si="20"/>
        <v>081679</v>
      </c>
    </row>
    <row r="1306" spans="1:25" ht="9.6" customHeight="1" x14ac:dyDescent="0.2">
      <c r="A1306" s="401" t="s">
        <v>3546</v>
      </c>
      <c r="B1306" s="402"/>
      <c r="C1306" s="401" t="s">
        <v>1314</v>
      </c>
      <c r="D1306" s="403"/>
      <c r="E1306" s="403"/>
      <c r="F1306" s="403"/>
      <c r="G1306" s="403"/>
      <c r="H1306" s="403"/>
      <c r="I1306" s="403"/>
      <c r="J1306" s="403"/>
      <c r="K1306" s="403"/>
      <c r="L1306" s="403"/>
      <c r="M1306" s="403"/>
      <c r="N1306" s="403"/>
      <c r="O1306" s="402"/>
      <c r="P1306" s="404" t="s">
        <v>2001</v>
      </c>
      <c r="Q1306" s="405"/>
      <c r="R1306" s="427">
        <v>11.41</v>
      </c>
      <c r="S1306" s="428"/>
      <c r="T1306" s="429"/>
      <c r="U1306" s="427">
        <v>10.8</v>
      </c>
      <c r="V1306" s="428"/>
      <c r="W1306" s="429"/>
      <c r="X1306" s="178">
        <v>22.21</v>
      </c>
      <c r="Y1306" s="175" t="str">
        <f t="shared" si="20"/>
        <v>081680</v>
      </c>
    </row>
    <row r="1307" spans="1:25" ht="9.6" customHeight="1" x14ac:dyDescent="0.2">
      <c r="A1307" s="401" t="s">
        <v>3547</v>
      </c>
      <c r="B1307" s="402"/>
      <c r="C1307" s="401" t="s">
        <v>1315</v>
      </c>
      <c r="D1307" s="403"/>
      <c r="E1307" s="403"/>
      <c r="F1307" s="403"/>
      <c r="G1307" s="403"/>
      <c r="H1307" s="403"/>
      <c r="I1307" s="403"/>
      <c r="J1307" s="403"/>
      <c r="K1307" s="403"/>
      <c r="L1307" s="403"/>
      <c r="M1307" s="403"/>
      <c r="N1307" s="403"/>
      <c r="O1307" s="402"/>
      <c r="P1307" s="404" t="s">
        <v>2001</v>
      </c>
      <c r="Q1307" s="405"/>
      <c r="R1307" s="427">
        <v>11.54</v>
      </c>
      <c r="S1307" s="428"/>
      <c r="T1307" s="429"/>
      <c r="U1307" s="427">
        <v>10.8</v>
      </c>
      <c r="V1307" s="428"/>
      <c r="W1307" s="429"/>
      <c r="X1307" s="178">
        <v>22.34</v>
      </c>
      <c r="Y1307" s="175" t="str">
        <f t="shared" si="20"/>
        <v>081681</v>
      </c>
    </row>
    <row r="1308" spans="1:25" ht="9.6" customHeight="1" x14ac:dyDescent="0.2">
      <c r="A1308" s="401" t="s">
        <v>3548</v>
      </c>
      <c r="B1308" s="402"/>
      <c r="C1308" s="401" t="s">
        <v>1317</v>
      </c>
      <c r="D1308" s="403"/>
      <c r="E1308" s="403"/>
      <c r="F1308" s="403"/>
      <c r="G1308" s="403"/>
      <c r="H1308" s="403"/>
      <c r="I1308" s="403"/>
      <c r="J1308" s="403"/>
      <c r="K1308" s="403"/>
      <c r="L1308" s="403"/>
      <c r="M1308" s="403"/>
      <c r="N1308" s="403"/>
      <c r="O1308" s="402"/>
      <c r="P1308" s="404" t="s">
        <v>2001</v>
      </c>
      <c r="Q1308" s="405"/>
      <c r="R1308" s="427">
        <v>12.86</v>
      </c>
      <c r="S1308" s="428"/>
      <c r="T1308" s="429"/>
      <c r="U1308" s="427">
        <v>10.8</v>
      </c>
      <c r="V1308" s="428"/>
      <c r="W1308" s="429"/>
      <c r="X1308" s="178">
        <v>23.66</v>
      </c>
      <c r="Y1308" s="175" t="str">
        <f t="shared" si="20"/>
        <v>081690</v>
      </c>
    </row>
    <row r="1309" spans="1:25" ht="9.6" customHeight="1" x14ac:dyDescent="0.2">
      <c r="A1309" s="401" t="s">
        <v>3549</v>
      </c>
      <c r="B1309" s="402"/>
      <c r="C1309" s="401" t="s">
        <v>1318</v>
      </c>
      <c r="D1309" s="403"/>
      <c r="E1309" s="403"/>
      <c r="F1309" s="403"/>
      <c r="G1309" s="403"/>
      <c r="H1309" s="403"/>
      <c r="I1309" s="403"/>
      <c r="J1309" s="403"/>
      <c r="K1309" s="403"/>
      <c r="L1309" s="403"/>
      <c r="M1309" s="403"/>
      <c r="N1309" s="403"/>
      <c r="O1309" s="402"/>
      <c r="P1309" s="404" t="s">
        <v>2001</v>
      </c>
      <c r="Q1309" s="405"/>
      <c r="R1309" s="427">
        <v>18.47</v>
      </c>
      <c r="S1309" s="428"/>
      <c r="T1309" s="429"/>
      <c r="U1309" s="427">
        <v>10.8</v>
      </c>
      <c r="V1309" s="428"/>
      <c r="W1309" s="429"/>
      <c r="X1309" s="178">
        <v>29.27</v>
      </c>
      <c r="Y1309" s="175" t="str">
        <f t="shared" si="20"/>
        <v>081691</v>
      </c>
    </row>
    <row r="1310" spans="1:25" ht="9.6" customHeight="1" x14ac:dyDescent="0.2">
      <c r="A1310" s="401" t="s">
        <v>3550</v>
      </c>
      <c r="B1310" s="402"/>
      <c r="C1310" s="401" t="s">
        <v>1319</v>
      </c>
      <c r="D1310" s="403"/>
      <c r="E1310" s="403"/>
      <c r="F1310" s="403"/>
      <c r="G1310" s="403"/>
      <c r="H1310" s="403"/>
      <c r="I1310" s="403"/>
      <c r="J1310" s="403"/>
      <c r="K1310" s="403"/>
      <c r="L1310" s="403"/>
      <c r="M1310" s="403"/>
      <c r="N1310" s="403"/>
      <c r="O1310" s="402"/>
      <c r="P1310" s="404" t="s">
        <v>2352</v>
      </c>
      <c r="Q1310" s="405"/>
      <c r="R1310" s="427">
        <v>16.649999999999999</v>
      </c>
      <c r="S1310" s="428"/>
      <c r="T1310" s="429"/>
      <c r="U1310" s="427">
        <v>25.54</v>
      </c>
      <c r="V1310" s="428"/>
      <c r="W1310" s="429"/>
      <c r="X1310" s="178">
        <v>42.19</v>
      </c>
      <c r="Y1310" s="175" t="str">
        <f t="shared" si="20"/>
        <v>081695</v>
      </c>
    </row>
    <row r="1311" spans="1:25" ht="9.6" customHeight="1" x14ac:dyDescent="0.2">
      <c r="A1311" s="401" t="s">
        <v>3551</v>
      </c>
      <c r="B1311" s="402"/>
      <c r="C1311" s="401" t="s">
        <v>1320</v>
      </c>
      <c r="D1311" s="403"/>
      <c r="E1311" s="403"/>
      <c r="F1311" s="403"/>
      <c r="G1311" s="403"/>
      <c r="H1311" s="403"/>
      <c r="I1311" s="403"/>
      <c r="J1311" s="403"/>
      <c r="K1311" s="403"/>
      <c r="L1311" s="403"/>
      <c r="M1311" s="403"/>
      <c r="N1311" s="403"/>
      <c r="O1311" s="402"/>
      <c r="P1311" s="404" t="s">
        <v>2352</v>
      </c>
      <c r="Q1311" s="405"/>
      <c r="R1311" s="427">
        <v>43.2</v>
      </c>
      <c r="S1311" s="428"/>
      <c r="T1311" s="429"/>
      <c r="U1311" s="427">
        <v>27.51</v>
      </c>
      <c r="V1311" s="428"/>
      <c r="W1311" s="429"/>
      <c r="X1311" s="178">
        <v>70.709999999999994</v>
      </c>
      <c r="Y1311" s="175" t="str">
        <f t="shared" si="20"/>
        <v>081696</v>
      </c>
    </row>
    <row r="1312" spans="1:25" ht="9.6" customHeight="1" x14ac:dyDescent="0.2">
      <c r="A1312" s="401" t="s">
        <v>3552</v>
      </c>
      <c r="B1312" s="402"/>
      <c r="C1312" s="401" t="s">
        <v>1321</v>
      </c>
      <c r="D1312" s="403"/>
      <c r="E1312" s="403"/>
      <c r="F1312" s="403"/>
      <c r="G1312" s="403"/>
      <c r="H1312" s="403"/>
      <c r="I1312" s="403"/>
      <c r="J1312" s="403"/>
      <c r="K1312" s="403"/>
      <c r="L1312" s="403"/>
      <c r="M1312" s="403"/>
      <c r="N1312" s="403"/>
      <c r="O1312" s="402"/>
      <c r="P1312" s="404" t="s">
        <v>2352</v>
      </c>
      <c r="Q1312" s="405"/>
      <c r="R1312" s="427">
        <v>94.4</v>
      </c>
      <c r="S1312" s="428"/>
      <c r="T1312" s="429"/>
      <c r="U1312" s="427">
        <v>29.47</v>
      </c>
      <c r="V1312" s="428"/>
      <c r="W1312" s="429"/>
      <c r="X1312" s="179">
        <v>123.87</v>
      </c>
      <c r="Y1312" s="175" t="str">
        <f t="shared" si="20"/>
        <v>081697</v>
      </c>
    </row>
    <row r="1313" spans="1:25" ht="9.6" customHeight="1" x14ac:dyDescent="0.2">
      <c r="A1313" s="401" t="s">
        <v>3553</v>
      </c>
      <c r="B1313" s="402"/>
      <c r="C1313" s="401" t="s">
        <v>3514</v>
      </c>
      <c r="D1313" s="403"/>
      <c r="E1313" s="403"/>
      <c r="F1313" s="403"/>
      <c r="G1313" s="403"/>
      <c r="H1313" s="403"/>
      <c r="I1313" s="403"/>
      <c r="J1313" s="403"/>
      <c r="K1313" s="403"/>
      <c r="L1313" s="403"/>
      <c r="M1313" s="403"/>
      <c r="N1313" s="403"/>
      <c r="O1313" s="402"/>
      <c r="P1313" s="404"/>
      <c r="Q1313" s="405"/>
      <c r="R1313" s="406">
        <v>0</v>
      </c>
      <c r="S1313" s="407"/>
      <c r="T1313" s="408"/>
      <c r="U1313" s="406">
        <v>0</v>
      </c>
      <c r="V1313" s="407"/>
      <c r="W1313" s="408"/>
      <c r="X1313" s="177">
        <v>0</v>
      </c>
      <c r="Y1313" s="175" t="str">
        <f t="shared" si="20"/>
        <v>081700</v>
      </c>
    </row>
    <row r="1314" spans="1:25" ht="9.6" customHeight="1" x14ac:dyDescent="0.2">
      <c r="A1314" s="401" t="s">
        <v>3554</v>
      </c>
      <c r="B1314" s="402"/>
      <c r="C1314" s="401" t="s">
        <v>1322</v>
      </c>
      <c r="D1314" s="403"/>
      <c r="E1314" s="403"/>
      <c r="F1314" s="403"/>
      <c r="G1314" s="403"/>
      <c r="H1314" s="403"/>
      <c r="I1314" s="403"/>
      <c r="J1314" s="403"/>
      <c r="K1314" s="403"/>
      <c r="L1314" s="403"/>
      <c r="M1314" s="403"/>
      <c r="N1314" s="403"/>
      <c r="O1314" s="402"/>
      <c r="P1314" s="404" t="s">
        <v>2001</v>
      </c>
      <c r="Q1314" s="405"/>
      <c r="R1314" s="406">
        <v>5.84</v>
      </c>
      <c r="S1314" s="407"/>
      <c r="T1314" s="408"/>
      <c r="U1314" s="427">
        <v>12.28</v>
      </c>
      <c r="V1314" s="428"/>
      <c r="W1314" s="429"/>
      <c r="X1314" s="178">
        <v>18.12</v>
      </c>
      <c r="Y1314" s="175" t="str">
        <f t="shared" si="20"/>
        <v>081701</v>
      </c>
    </row>
    <row r="1315" spans="1:25" ht="9.6" customHeight="1" x14ac:dyDescent="0.2">
      <c r="A1315" s="401" t="s">
        <v>3555</v>
      </c>
      <c r="B1315" s="402"/>
      <c r="C1315" s="401" t="s">
        <v>1323</v>
      </c>
      <c r="D1315" s="403"/>
      <c r="E1315" s="403"/>
      <c r="F1315" s="403"/>
      <c r="G1315" s="403"/>
      <c r="H1315" s="403"/>
      <c r="I1315" s="403"/>
      <c r="J1315" s="403"/>
      <c r="K1315" s="403"/>
      <c r="L1315" s="403"/>
      <c r="M1315" s="403"/>
      <c r="N1315" s="403"/>
      <c r="O1315" s="402"/>
      <c r="P1315" s="404" t="s">
        <v>2001</v>
      </c>
      <c r="Q1315" s="405"/>
      <c r="R1315" s="427">
        <v>39.24</v>
      </c>
      <c r="S1315" s="428"/>
      <c r="T1315" s="429"/>
      <c r="U1315" s="427">
        <v>16.21</v>
      </c>
      <c r="V1315" s="428"/>
      <c r="W1315" s="429"/>
      <c r="X1315" s="178">
        <v>55.45</v>
      </c>
      <c r="Y1315" s="175" t="str">
        <f t="shared" si="20"/>
        <v>081702</v>
      </c>
    </row>
    <row r="1316" spans="1:25" ht="9.6" customHeight="1" x14ac:dyDescent="0.2">
      <c r="A1316" s="401" t="s">
        <v>3556</v>
      </c>
      <c r="B1316" s="402"/>
      <c r="C1316" s="401" t="s">
        <v>1324</v>
      </c>
      <c r="D1316" s="403"/>
      <c r="E1316" s="403"/>
      <c r="F1316" s="403"/>
      <c r="G1316" s="403"/>
      <c r="H1316" s="403"/>
      <c r="I1316" s="403"/>
      <c r="J1316" s="403"/>
      <c r="K1316" s="403"/>
      <c r="L1316" s="403"/>
      <c r="M1316" s="403"/>
      <c r="N1316" s="403"/>
      <c r="O1316" s="402"/>
      <c r="P1316" s="404" t="s">
        <v>2001</v>
      </c>
      <c r="Q1316" s="405"/>
      <c r="R1316" s="406">
        <v>5.15</v>
      </c>
      <c r="S1316" s="407"/>
      <c r="T1316" s="408"/>
      <c r="U1316" s="427">
        <v>13.75</v>
      </c>
      <c r="V1316" s="428"/>
      <c r="W1316" s="429"/>
      <c r="X1316" s="178">
        <v>18.899999999999999</v>
      </c>
      <c r="Y1316" s="175" t="str">
        <f t="shared" si="20"/>
        <v>081730</v>
      </c>
    </row>
    <row r="1317" spans="1:25" ht="9.6" customHeight="1" x14ac:dyDescent="0.2">
      <c r="A1317" s="401" t="s">
        <v>3557</v>
      </c>
      <c r="B1317" s="402"/>
      <c r="C1317" s="401" t="s">
        <v>1325</v>
      </c>
      <c r="D1317" s="403"/>
      <c r="E1317" s="403"/>
      <c r="F1317" s="403"/>
      <c r="G1317" s="403"/>
      <c r="H1317" s="403"/>
      <c r="I1317" s="403"/>
      <c r="J1317" s="403"/>
      <c r="K1317" s="403"/>
      <c r="L1317" s="403"/>
      <c r="M1317" s="403"/>
      <c r="N1317" s="403"/>
      <c r="O1317" s="402"/>
      <c r="P1317" s="404" t="s">
        <v>2001</v>
      </c>
      <c r="Q1317" s="405"/>
      <c r="R1317" s="427">
        <v>10.74</v>
      </c>
      <c r="S1317" s="428"/>
      <c r="T1317" s="429"/>
      <c r="U1317" s="427">
        <v>13.75</v>
      </c>
      <c r="V1317" s="428"/>
      <c r="W1317" s="429"/>
      <c r="X1317" s="178">
        <v>24.49</v>
      </c>
      <c r="Y1317" s="175" t="str">
        <f t="shared" si="20"/>
        <v>081731</v>
      </c>
    </row>
    <row r="1318" spans="1:25" ht="9.6" customHeight="1" x14ac:dyDescent="0.2">
      <c r="A1318" s="401" t="s">
        <v>3558</v>
      </c>
      <c r="B1318" s="402"/>
      <c r="C1318" s="401" t="s">
        <v>1326</v>
      </c>
      <c r="D1318" s="403"/>
      <c r="E1318" s="403"/>
      <c r="F1318" s="403"/>
      <c r="G1318" s="403"/>
      <c r="H1318" s="403"/>
      <c r="I1318" s="403"/>
      <c r="J1318" s="403"/>
      <c r="K1318" s="403"/>
      <c r="L1318" s="403"/>
      <c r="M1318" s="403"/>
      <c r="N1318" s="403"/>
      <c r="O1318" s="402"/>
      <c r="P1318" s="404" t="s">
        <v>2001</v>
      </c>
      <c r="Q1318" s="405"/>
      <c r="R1318" s="427">
        <v>21.81</v>
      </c>
      <c r="S1318" s="428"/>
      <c r="T1318" s="429"/>
      <c r="U1318" s="427">
        <v>17.68</v>
      </c>
      <c r="V1318" s="428"/>
      <c r="W1318" s="429"/>
      <c r="X1318" s="178">
        <v>39.49</v>
      </c>
      <c r="Y1318" s="175" t="str">
        <f t="shared" si="20"/>
        <v>081732</v>
      </c>
    </row>
    <row r="1319" spans="1:25" ht="9.6" customHeight="1" x14ac:dyDescent="0.2">
      <c r="A1319" s="401" t="s">
        <v>3559</v>
      </c>
      <c r="B1319" s="402"/>
      <c r="C1319" s="401" t="s">
        <v>1327</v>
      </c>
      <c r="D1319" s="403"/>
      <c r="E1319" s="403"/>
      <c r="F1319" s="403"/>
      <c r="G1319" s="403"/>
      <c r="H1319" s="403"/>
      <c r="I1319" s="403"/>
      <c r="J1319" s="403"/>
      <c r="K1319" s="403"/>
      <c r="L1319" s="403"/>
      <c r="M1319" s="403"/>
      <c r="N1319" s="403"/>
      <c r="O1319" s="402"/>
      <c r="P1319" s="404" t="s">
        <v>2001</v>
      </c>
      <c r="Q1319" s="405"/>
      <c r="R1319" s="427">
        <v>25.91</v>
      </c>
      <c r="S1319" s="428"/>
      <c r="T1319" s="429"/>
      <c r="U1319" s="427">
        <v>22.1</v>
      </c>
      <c r="V1319" s="428"/>
      <c r="W1319" s="429"/>
      <c r="X1319" s="178">
        <v>48.01</v>
      </c>
      <c r="Y1319" s="175" t="str">
        <f t="shared" si="20"/>
        <v>081733</v>
      </c>
    </row>
    <row r="1320" spans="1:25" ht="9.6" customHeight="1" x14ac:dyDescent="0.2">
      <c r="A1320" s="401" t="s">
        <v>3560</v>
      </c>
      <c r="B1320" s="402"/>
      <c r="C1320" s="401" t="s">
        <v>1328</v>
      </c>
      <c r="D1320" s="403"/>
      <c r="E1320" s="403"/>
      <c r="F1320" s="403"/>
      <c r="G1320" s="403"/>
      <c r="H1320" s="403"/>
      <c r="I1320" s="403"/>
      <c r="J1320" s="403"/>
      <c r="K1320" s="403"/>
      <c r="L1320" s="403"/>
      <c r="M1320" s="403"/>
      <c r="N1320" s="403"/>
      <c r="O1320" s="402"/>
      <c r="P1320" s="404" t="s">
        <v>2001</v>
      </c>
      <c r="Q1320" s="405"/>
      <c r="R1320" s="406">
        <v>5.82</v>
      </c>
      <c r="S1320" s="407"/>
      <c r="T1320" s="408"/>
      <c r="U1320" s="427">
        <v>13.75</v>
      </c>
      <c r="V1320" s="428"/>
      <c r="W1320" s="429"/>
      <c r="X1320" s="178">
        <v>19.57</v>
      </c>
      <c r="Y1320" s="175" t="str">
        <f t="shared" si="20"/>
        <v>081734</v>
      </c>
    </row>
    <row r="1321" spans="1:25" ht="9.6" customHeight="1" x14ac:dyDescent="0.2">
      <c r="A1321" s="401" t="s">
        <v>3561</v>
      </c>
      <c r="B1321" s="402"/>
      <c r="C1321" s="401" t="s">
        <v>1329</v>
      </c>
      <c r="D1321" s="403"/>
      <c r="E1321" s="403"/>
      <c r="F1321" s="403"/>
      <c r="G1321" s="403"/>
      <c r="H1321" s="403"/>
      <c r="I1321" s="403"/>
      <c r="J1321" s="403"/>
      <c r="K1321" s="403"/>
      <c r="L1321" s="403"/>
      <c r="M1321" s="403"/>
      <c r="N1321" s="403"/>
      <c r="O1321" s="402"/>
      <c r="P1321" s="404" t="s">
        <v>2001</v>
      </c>
      <c r="Q1321" s="405"/>
      <c r="R1321" s="427">
        <v>11.5</v>
      </c>
      <c r="S1321" s="428"/>
      <c r="T1321" s="429"/>
      <c r="U1321" s="427">
        <v>13.75</v>
      </c>
      <c r="V1321" s="428"/>
      <c r="W1321" s="429"/>
      <c r="X1321" s="178">
        <v>25.25</v>
      </c>
      <c r="Y1321" s="175" t="str">
        <f t="shared" si="20"/>
        <v>081735</v>
      </c>
    </row>
    <row r="1322" spans="1:25" ht="9.6" customHeight="1" x14ac:dyDescent="0.2">
      <c r="A1322" s="401" t="s">
        <v>3562</v>
      </c>
      <c r="B1322" s="402"/>
      <c r="C1322" s="401" t="s">
        <v>1330</v>
      </c>
      <c r="D1322" s="403"/>
      <c r="E1322" s="403"/>
      <c r="F1322" s="403"/>
      <c r="G1322" s="403"/>
      <c r="H1322" s="403"/>
      <c r="I1322" s="403"/>
      <c r="J1322" s="403"/>
      <c r="K1322" s="403"/>
      <c r="L1322" s="403"/>
      <c r="M1322" s="403"/>
      <c r="N1322" s="403"/>
      <c r="O1322" s="402"/>
      <c r="P1322" s="404" t="s">
        <v>2001</v>
      </c>
      <c r="Q1322" s="405"/>
      <c r="R1322" s="427">
        <v>33.04</v>
      </c>
      <c r="S1322" s="428"/>
      <c r="T1322" s="429"/>
      <c r="U1322" s="427">
        <v>17.68</v>
      </c>
      <c r="V1322" s="428"/>
      <c r="W1322" s="429"/>
      <c r="X1322" s="178">
        <v>50.72</v>
      </c>
      <c r="Y1322" s="175" t="str">
        <f t="shared" si="20"/>
        <v>081736</v>
      </c>
    </row>
    <row r="1323" spans="1:25" ht="9.6" customHeight="1" x14ac:dyDescent="0.2">
      <c r="A1323" s="401" t="s">
        <v>3563</v>
      </c>
      <c r="B1323" s="402"/>
      <c r="C1323" s="401" t="s">
        <v>1331</v>
      </c>
      <c r="D1323" s="403"/>
      <c r="E1323" s="403"/>
      <c r="F1323" s="403"/>
      <c r="G1323" s="403"/>
      <c r="H1323" s="403"/>
      <c r="I1323" s="403"/>
      <c r="J1323" s="403"/>
      <c r="K1323" s="403"/>
      <c r="L1323" s="403"/>
      <c r="M1323" s="403"/>
      <c r="N1323" s="403"/>
      <c r="O1323" s="402"/>
      <c r="P1323" s="404" t="s">
        <v>2001</v>
      </c>
      <c r="Q1323" s="405"/>
      <c r="R1323" s="427">
        <v>46.22</v>
      </c>
      <c r="S1323" s="428"/>
      <c r="T1323" s="429"/>
      <c r="U1323" s="427">
        <v>22.1</v>
      </c>
      <c r="V1323" s="428"/>
      <c r="W1323" s="429"/>
      <c r="X1323" s="178">
        <v>68.319999999999993</v>
      </c>
      <c r="Y1323" s="175" t="str">
        <f t="shared" si="20"/>
        <v>081737</v>
      </c>
    </row>
    <row r="1324" spans="1:25" ht="9.6" customHeight="1" x14ac:dyDescent="0.2">
      <c r="A1324" s="401" t="s">
        <v>3564</v>
      </c>
      <c r="B1324" s="402"/>
      <c r="C1324" s="401" t="s">
        <v>3565</v>
      </c>
      <c r="D1324" s="403"/>
      <c r="E1324" s="403"/>
      <c r="F1324" s="403"/>
      <c r="G1324" s="403"/>
      <c r="H1324" s="403"/>
      <c r="I1324" s="403"/>
      <c r="J1324" s="403"/>
      <c r="K1324" s="403"/>
      <c r="L1324" s="403"/>
      <c r="M1324" s="403"/>
      <c r="N1324" s="403"/>
      <c r="O1324" s="402"/>
      <c r="P1324" s="404"/>
      <c r="Q1324" s="405"/>
      <c r="R1324" s="406">
        <v>0</v>
      </c>
      <c r="S1324" s="407"/>
      <c r="T1324" s="408"/>
      <c r="U1324" s="406">
        <v>0</v>
      </c>
      <c r="V1324" s="407"/>
      <c r="W1324" s="408"/>
      <c r="X1324" s="177">
        <v>0</v>
      </c>
      <c r="Y1324" s="175" t="str">
        <f t="shared" si="20"/>
        <v>081750</v>
      </c>
    </row>
    <row r="1325" spans="1:25" ht="9.6" customHeight="1" x14ac:dyDescent="0.2">
      <c r="A1325" s="401" t="s">
        <v>3566</v>
      </c>
      <c r="B1325" s="402"/>
      <c r="C1325" s="401" t="s">
        <v>1332</v>
      </c>
      <c r="D1325" s="403"/>
      <c r="E1325" s="403"/>
      <c r="F1325" s="403"/>
      <c r="G1325" s="403"/>
      <c r="H1325" s="403"/>
      <c r="I1325" s="403"/>
      <c r="J1325" s="403"/>
      <c r="K1325" s="403"/>
      <c r="L1325" s="403"/>
      <c r="M1325" s="403"/>
      <c r="N1325" s="403"/>
      <c r="O1325" s="402"/>
      <c r="P1325" s="404" t="s">
        <v>2001</v>
      </c>
      <c r="Q1325" s="405"/>
      <c r="R1325" s="427">
        <v>20.63</v>
      </c>
      <c r="S1325" s="428"/>
      <c r="T1325" s="429"/>
      <c r="U1325" s="406">
        <v>3.93</v>
      </c>
      <c r="V1325" s="407"/>
      <c r="W1325" s="408"/>
      <c r="X1325" s="178">
        <v>24.56</v>
      </c>
      <c r="Y1325" s="175" t="str">
        <f t="shared" si="20"/>
        <v>081751</v>
      </c>
    </row>
    <row r="1326" spans="1:25" ht="9.6" customHeight="1" x14ac:dyDescent="0.2">
      <c r="A1326" s="401" t="s">
        <v>3567</v>
      </c>
      <c r="B1326" s="402"/>
      <c r="C1326" s="401" t="s">
        <v>1334</v>
      </c>
      <c r="D1326" s="403"/>
      <c r="E1326" s="403"/>
      <c r="F1326" s="403"/>
      <c r="G1326" s="403"/>
      <c r="H1326" s="403"/>
      <c r="I1326" s="403"/>
      <c r="J1326" s="403"/>
      <c r="K1326" s="403"/>
      <c r="L1326" s="403"/>
      <c r="M1326" s="403"/>
      <c r="N1326" s="403"/>
      <c r="O1326" s="402"/>
      <c r="P1326" s="404" t="s">
        <v>2001</v>
      </c>
      <c r="Q1326" s="405"/>
      <c r="R1326" s="427">
        <v>44.32</v>
      </c>
      <c r="S1326" s="428"/>
      <c r="T1326" s="429"/>
      <c r="U1326" s="406">
        <v>3.93</v>
      </c>
      <c r="V1326" s="407"/>
      <c r="W1326" s="408"/>
      <c r="X1326" s="178">
        <v>48.25</v>
      </c>
      <c r="Y1326" s="175" t="str">
        <f t="shared" si="20"/>
        <v>081752</v>
      </c>
    </row>
    <row r="1327" spans="1:25" ht="9.6" customHeight="1" x14ac:dyDescent="0.2">
      <c r="A1327" s="401" t="s">
        <v>3568</v>
      </c>
      <c r="B1327" s="402"/>
      <c r="C1327" s="401" t="s">
        <v>1335</v>
      </c>
      <c r="D1327" s="403"/>
      <c r="E1327" s="403"/>
      <c r="F1327" s="403"/>
      <c r="G1327" s="403"/>
      <c r="H1327" s="403"/>
      <c r="I1327" s="403"/>
      <c r="J1327" s="403"/>
      <c r="K1327" s="403"/>
      <c r="L1327" s="403"/>
      <c r="M1327" s="403"/>
      <c r="N1327" s="403"/>
      <c r="O1327" s="402"/>
      <c r="P1327" s="404" t="s">
        <v>2001</v>
      </c>
      <c r="Q1327" s="405"/>
      <c r="R1327" s="427">
        <v>27.14</v>
      </c>
      <c r="S1327" s="428"/>
      <c r="T1327" s="429"/>
      <c r="U1327" s="406">
        <v>3.93</v>
      </c>
      <c r="V1327" s="407"/>
      <c r="W1327" s="408"/>
      <c r="X1327" s="178">
        <v>31.07</v>
      </c>
      <c r="Y1327" s="175" t="str">
        <f t="shared" si="20"/>
        <v>081760</v>
      </c>
    </row>
    <row r="1328" spans="1:25" ht="9.6" customHeight="1" x14ac:dyDescent="0.2">
      <c r="A1328" s="401" t="s">
        <v>3569</v>
      </c>
      <c r="B1328" s="402"/>
      <c r="C1328" s="401" t="s">
        <v>1336</v>
      </c>
      <c r="D1328" s="403"/>
      <c r="E1328" s="403"/>
      <c r="F1328" s="403"/>
      <c r="G1328" s="403"/>
      <c r="H1328" s="403"/>
      <c r="I1328" s="403"/>
      <c r="J1328" s="403"/>
      <c r="K1328" s="403"/>
      <c r="L1328" s="403"/>
      <c r="M1328" s="403"/>
      <c r="N1328" s="403"/>
      <c r="O1328" s="402"/>
      <c r="P1328" s="404" t="s">
        <v>2001</v>
      </c>
      <c r="Q1328" s="405"/>
      <c r="R1328" s="427">
        <v>53.38</v>
      </c>
      <c r="S1328" s="428"/>
      <c r="T1328" s="429"/>
      <c r="U1328" s="406">
        <v>3.93</v>
      </c>
      <c r="V1328" s="407"/>
      <c r="W1328" s="408"/>
      <c r="X1328" s="178">
        <v>57.31</v>
      </c>
      <c r="Y1328" s="175" t="str">
        <f t="shared" si="20"/>
        <v>081761</v>
      </c>
    </row>
    <row r="1329" spans="1:25" ht="9.6" customHeight="1" x14ac:dyDescent="0.2">
      <c r="A1329" s="401" t="s">
        <v>3570</v>
      </c>
      <c r="B1329" s="402"/>
      <c r="C1329" s="401" t="s">
        <v>1337</v>
      </c>
      <c r="D1329" s="403"/>
      <c r="E1329" s="403"/>
      <c r="F1329" s="403"/>
      <c r="G1329" s="403"/>
      <c r="H1329" s="403"/>
      <c r="I1329" s="403"/>
      <c r="J1329" s="403"/>
      <c r="K1329" s="403"/>
      <c r="L1329" s="403"/>
      <c r="M1329" s="403"/>
      <c r="N1329" s="403"/>
      <c r="O1329" s="402"/>
      <c r="P1329" s="404" t="s">
        <v>2001</v>
      </c>
      <c r="Q1329" s="405"/>
      <c r="R1329" s="406">
        <v>7.42</v>
      </c>
      <c r="S1329" s="407"/>
      <c r="T1329" s="408"/>
      <c r="U1329" s="406">
        <v>3.93</v>
      </c>
      <c r="V1329" s="407"/>
      <c r="W1329" s="408"/>
      <c r="X1329" s="178">
        <v>11.35</v>
      </c>
      <c r="Y1329" s="175" t="str">
        <f t="shared" si="20"/>
        <v>081770</v>
      </c>
    </row>
    <row r="1330" spans="1:25" ht="9.6" customHeight="1" x14ac:dyDescent="0.2">
      <c r="A1330" s="401" t="s">
        <v>3571</v>
      </c>
      <c r="B1330" s="402"/>
      <c r="C1330" s="401" t="s">
        <v>1338</v>
      </c>
      <c r="D1330" s="403"/>
      <c r="E1330" s="403"/>
      <c r="F1330" s="403"/>
      <c r="G1330" s="403"/>
      <c r="H1330" s="403"/>
      <c r="I1330" s="403"/>
      <c r="J1330" s="403"/>
      <c r="K1330" s="403"/>
      <c r="L1330" s="403"/>
      <c r="M1330" s="403"/>
      <c r="N1330" s="403"/>
      <c r="O1330" s="402"/>
      <c r="P1330" s="404" t="s">
        <v>2001</v>
      </c>
      <c r="Q1330" s="405"/>
      <c r="R1330" s="427">
        <v>12.18</v>
      </c>
      <c r="S1330" s="428"/>
      <c r="T1330" s="429"/>
      <c r="U1330" s="406">
        <v>3.93</v>
      </c>
      <c r="V1330" s="407"/>
      <c r="W1330" s="408"/>
      <c r="X1330" s="178">
        <v>16.11</v>
      </c>
      <c r="Y1330" s="175" t="str">
        <f t="shared" si="20"/>
        <v>081771</v>
      </c>
    </row>
    <row r="1331" spans="1:25" ht="9.6" customHeight="1" x14ac:dyDescent="0.2">
      <c r="A1331" s="401" t="s">
        <v>3572</v>
      </c>
      <c r="B1331" s="402"/>
      <c r="C1331" s="401" t="s">
        <v>1339</v>
      </c>
      <c r="D1331" s="403"/>
      <c r="E1331" s="403"/>
      <c r="F1331" s="403"/>
      <c r="G1331" s="403"/>
      <c r="H1331" s="403"/>
      <c r="I1331" s="403"/>
      <c r="J1331" s="403"/>
      <c r="K1331" s="403"/>
      <c r="L1331" s="403"/>
      <c r="M1331" s="403"/>
      <c r="N1331" s="403"/>
      <c r="O1331" s="402"/>
      <c r="P1331" s="404" t="s">
        <v>2001</v>
      </c>
      <c r="Q1331" s="405"/>
      <c r="R1331" s="427">
        <v>41.66</v>
      </c>
      <c r="S1331" s="428"/>
      <c r="T1331" s="429"/>
      <c r="U1331" s="406">
        <v>3.93</v>
      </c>
      <c r="V1331" s="407"/>
      <c r="W1331" s="408"/>
      <c r="X1331" s="178">
        <v>45.59</v>
      </c>
      <c r="Y1331" s="175" t="str">
        <f t="shared" si="20"/>
        <v>081778</v>
      </c>
    </row>
    <row r="1332" spans="1:25" ht="9.6" customHeight="1" x14ac:dyDescent="0.2">
      <c r="A1332" s="401" t="s">
        <v>3573</v>
      </c>
      <c r="B1332" s="402"/>
      <c r="C1332" s="401" t="s">
        <v>1340</v>
      </c>
      <c r="D1332" s="403"/>
      <c r="E1332" s="403"/>
      <c r="F1332" s="403"/>
      <c r="G1332" s="403"/>
      <c r="H1332" s="403"/>
      <c r="I1332" s="403"/>
      <c r="J1332" s="403"/>
      <c r="K1332" s="403"/>
      <c r="L1332" s="403"/>
      <c r="M1332" s="403"/>
      <c r="N1332" s="403"/>
      <c r="O1332" s="402"/>
      <c r="P1332" s="404" t="s">
        <v>2001</v>
      </c>
      <c r="Q1332" s="405"/>
      <c r="R1332" s="427">
        <v>21.3</v>
      </c>
      <c r="S1332" s="428"/>
      <c r="T1332" s="429"/>
      <c r="U1332" s="406">
        <v>3.93</v>
      </c>
      <c r="V1332" s="407"/>
      <c r="W1332" s="408"/>
      <c r="X1332" s="178">
        <v>25.23</v>
      </c>
      <c r="Y1332" s="175" t="str">
        <f t="shared" si="20"/>
        <v>081779</v>
      </c>
    </row>
    <row r="1333" spans="1:25" ht="9.6" customHeight="1" x14ac:dyDescent="0.2">
      <c r="A1333" s="401" t="s">
        <v>3574</v>
      </c>
      <c r="B1333" s="402"/>
      <c r="C1333" s="401" t="s">
        <v>1341</v>
      </c>
      <c r="D1333" s="403"/>
      <c r="E1333" s="403"/>
      <c r="F1333" s="403"/>
      <c r="G1333" s="403"/>
      <c r="H1333" s="403"/>
      <c r="I1333" s="403"/>
      <c r="J1333" s="403"/>
      <c r="K1333" s="403"/>
      <c r="L1333" s="403"/>
      <c r="M1333" s="403"/>
      <c r="N1333" s="403"/>
      <c r="O1333" s="402"/>
      <c r="P1333" s="404" t="s">
        <v>2001</v>
      </c>
      <c r="Q1333" s="405"/>
      <c r="R1333" s="427">
        <v>18.52</v>
      </c>
      <c r="S1333" s="428"/>
      <c r="T1333" s="429"/>
      <c r="U1333" s="406">
        <v>3.93</v>
      </c>
      <c r="V1333" s="407"/>
      <c r="W1333" s="408"/>
      <c r="X1333" s="178">
        <v>22.45</v>
      </c>
      <c r="Y1333" s="175" t="str">
        <f t="shared" si="20"/>
        <v>081783</v>
      </c>
    </row>
    <row r="1334" spans="1:25" ht="9.6" customHeight="1" x14ac:dyDescent="0.2">
      <c r="A1334" s="401" t="s">
        <v>3575</v>
      </c>
      <c r="B1334" s="402"/>
      <c r="C1334" s="401" t="s">
        <v>1342</v>
      </c>
      <c r="D1334" s="403"/>
      <c r="E1334" s="403"/>
      <c r="F1334" s="403"/>
      <c r="G1334" s="403"/>
      <c r="H1334" s="403"/>
      <c r="I1334" s="403"/>
      <c r="J1334" s="403"/>
      <c r="K1334" s="403"/>
      <c r="L1334" s="403"/>
      <c r="M1334" s="403"/>
      <c r="N1334" s="403"/>
      <c r="O1334" s="402"/>
      <c r="P1334" s="404" t="s">
        <v>2001</v>
      </c>
      <c r="Q1334" s="405"/>
      <c r="R1334" s="427">
        <v>29.9</v>
      </c>
      <c r="S1334" s="428"/>
      <c r="T1334" s="429"/>
      <c r="U1334" s="406">
        <v>3.93</v>
      </c>
      <c r="V1334" s="407"/>
      <c r="W1334" s="408"/>
      <c r="X1334" s="178">
        <v>33.83</v>
      </c>
      <c r="Y1334" s="175" t="str">
        <f t="shared" si="20"/>
        <v>081784</v>
      </c>
    </row>
    <row r="1335" spans="1:25" ht="9.6" customHeight="1" x14ac:dyDescent="0.2">
      <c r="A1335" s="401" t="s">
        <v>3576</v>
      </c>
      <c r="B1335" s="402"/>
      <c r="C1335" s="401" t="s">
        <v>1343</v>
      </c>
      <c r="D1335" s="403"/>
      <c r="E1335" s="403"/>
      <c r="F1335" s="403"/>
      <c r="G1335" s="403"/>
      <c r="H1335" s="403"/>
      <c r="I1335" s="403"/>
      <c r="J1335" s="403"/>
      <c r="K1335" s="403"/>
      <c r="L1335" s="403"/>
      <c r="M1335" s="403"/>
      <c r="N1335" s="403"/>
      <c r="O1335" s="402"/>
      <c r="P1335" s="404" t="s">
        <v>2001</v>
      </c>
      <c r="Q1335" s="405"/>
      <c r="R1335" s="427">
        <v>28.92</v>
      </c>
      <c r="S1335" s="428"/>
      <c r="T1335" s="429"/>
      <c r="U1335" s="406">
        <v>3.93</v>
      </c>
      <c r="V1335" s="407"/>
      <c r="W1335" s="408"/>
      <c r="X1335" s="178">
        <v>32.85</v>
      </c>
      <c r="Y1335" s="175" t="str">
        <f t="shared" si="20"/>
        <v>081785</v>
      </c>
    </row>
    <row r="1336" spans="1:25" ht="9.6" customHeight="1" x14ac:dyDescent="0.2">
      <c r="A1336" s="401" t="s">
        <v>3577</v>
      </c>
      <c r="B1336" s="402"/>
      <c r="C1336" s="401" t="s">
        <v>1344</v>
      </c>
      <c r="D1336" s="403"/>
      <c r="E1336" s="403"/>
      <c r="F1336" s="403"/>
      <c r="G1336" s="403"/>
      <c r="H1336" s="403"/>
      <c r="I1336" s="403"/>
      <c r="J1336" s="403"/>
      <c r="K1336" s="403"/>
      <c r="L1336" s="403"/>
      <c r="M1336" s="403"/>
      <c r="N1336" s="403"/>
      <c r="O1336" s="402"/>
      <c r="P1336" s="404" t="s">
        <v>2001</v>
      </c>
      <c r="Q1336" s="405"/>
      <c r="R1336" s="427">
        <v>28.92</v>
      </c>
      <c r="S1336" s="428"/>
      <c r="T1336" s="429"/>
      <c r="U1336" s="406">
        <v>3.93</v>
      </c>
      <c r="V1336" s="407"/>
      <c r="W1336" s="408"/>
      <c r="X1336" s="178">
        <v>32.85</v>
      </c>
      <c r="Y1336" s="175" t="str">
        <f t="shared" si="20"/>
        <v>081786</v>
      </c>
    </row>
    <row r="1337" spans="1:25" ht="9.6" customHeight="1" x14ac:dyDescent="0.2">
      <c r="A1337" s="401" t="s">
        <v>3578</v>
      </c>
      <c r="B1337" s="402"/>
      <c r="C1337" s="401" t="s">
        <v>1345</v>
      </c>
      <c r="D1337" s="403"/>
      <c r="E1337" s="403"/>
      <c r="F1337" s="403"/>
      <c r="G1337" s="403"/>
      <c r="H1337" s="403"/>
      <c r="I1337" s="403"/>
      <c r="J1337" s="403"/>
      <c r="K1337" s="403"/>
      <c r="L1337" s="403"/>
      <c r="M1337" s="403"/>
      <c r="N1337" s="403"/>
      <c r="O1337" s="402"/>
      <c r="P1337" s="404" t="s">
        <v>2001</v>
      </c>
      <c r="Q1337" s="405"/>
      <c r="R1337" s="406">
        <v>3.79</v>
      </c>
      <c r="S1337" s="407"/>
      <c r="T1337" s="408"/>
      <c r="U1337" s="406">
        <v>3.93</v>
      </c>
      <c r="V1337" s="407"/>
      <c r="W1337" s="408"/>
      <c r="X1337" s="177">
        <v>7.72</v>
      </c>
      <c r="Y1337" s="175" t="str">
        <f t="shared" si="20"/>
        <v>081790</v>
      </c>
    </row>
    <row r="1338" spans="1:25" ht="9.6" customHeight="1" x14ac:dyDescent="0.2">
      <c r="A1338" s="401" t="s">
        <v>3579</v>
      </c>
      <c r="B1338" s="402"/>
      <c r="C1338" s="401" t="s">
        <v>1346</v>
      </c>
      <c r="D1338" s="403"/>
      <c r="E1338" s="403"/>
      <c r="F1338" s="403"/>
      <c r="G1338" s="403"/>
      <c r="H1338" s="403"/>
      <c r="I1338" s="403"/>
      <c r="J1338" s="403"/>
      <c r="K1338" s="403"/>
      <c r="L1338" s="403"/>
      <c r="M1338" s="403"/>
      <c r="N1338" s="403"/>
      <c r="O1338" s="402"/>
      <c r="P1338" s="404" t="s">
        <v>2001</v>
      </c>
      <c r="Q1338" s="405"/>
      <c r="R1338" s="406">
        <v>8.09</v>
      </c>
      <c r="S1338" s="407"/>
      <c r="T1338" s="408"/>
      <c r="U1338" s="406">
        <v>3.93</v>
      </c>
      <c r="V1338" s="407"/>
      <c r="W1338" s="408"/>
      <c r="X1338" s="178">
        <v>12.02</v>
      </c>
      <c r="Y1338" s="175" t="str">
        <f t="shared" si="20"/>
        <v>081791</v>
      </c>
    </row>
    <row r="1339" spans="1:25" ht="9.6" customHeight="1" x14ac:dyDescent="0.2">
      <c r="A1339" s="401" t="s">
        <v>3580</v>
      </c>
      <c r="B1339" s="402"/>
      <c r="C1339" s="401" t="s">
        <v>1347</v>
      </c>
      <c r="D1339" s="403"/>
      <c r="E1339" s="403"/>
      <c r="F1339" s="403"/>
      <c r="G1339" s="403"/>
      <c r="H1339" s="403"/>
      <c r="I1339" s="403"/>
      <c r="J1339" s="403"/>
      <c r="K1339" s="403"/>
      <c r="L1339" s="403"/>
      <c r="M1339" s="403"/>
      <c r="N1339" s="403"/>
      <c r="O1339" s="402"/>
      <c r="P1339" s="404" t="s">
        <v>2001</v>
      </c>
      <c r="Q1339" s="405"/>
      <c r="R1339" s="427">
        <v>16.329999999999998</v>
      </c>
      <c r="S1339" s="428"/>
      <c r="T1339" s="429"/>
      <c r="U1339" s="406">
        <v>3.93</v>
      </c>
      <c r="V1339" s="407"/>
      <c r="W1339" s="408"/>
      <c r="X1339" s="178">
        <v>20.260000000000002</v>
      </c>
      <c r="Y1339" s="175" t="str">
        <f t="shared" si="20"/>
        <v>081792</v>
      </c>
    </row>
    <row r="1340" spans="1:25" ht="9.6" customHeight="1" x14ac:dyDescent="0.2">
      <c r="A1340" s="401" t="s">
        <v>3581</v>
      </c>
      <c r="B1340" s="402"/>
      <c r="C1340" s="401" t="s">
        <v>1348</v>
      </c>
      <c r="D1340" s="403"/>
      <c r="E1340" s="403"/>
      <c r="F1340" s="403"/>
      <c r="G1340" s="403"/>
      <c r="H1340" s="403"/>
      <c r="I1340" s="403"/>
      <c r="J1340" s="403"/>
      <c r="K1340" s="403"/>
      <c r="L1340" s="403"/>
      <c r="M1340" s="403"/>
      <c r="N1340" s="403"/>
      <c r="O1340" s="402"/>
      <c r="P1340" s="404" t="s">
        <v>2001</v>
      </c>
      <c r="Q1340" s="405"/>
      <c r="R1340" s="427">
        <v>29.43</v>
      </c>
      <c r="S1340" s="428"/>
      <c r="T1340" s="429"/>
      <c r="U1340" s="406">
        <v>3.93</v>
      </c>
      <c r="V1340" s="407"/>
      <c r="W1340" s="408"/>
      <c r="X1340" s="178">
        <v>33.36</v>
      </c>
      <c r="Y1340" s="175" t="str">
        <f t="shared" si="20"/>
        <v>081793</v>
      </c>
    </row>
    <row r="1341" spans="1:25" ht="9.6" customHeight="1" x14ac:dyDescent="0.2">
      <c r="A1341" s="401" t="s">
        <v>3582</v>
      </c>
      <c r="B1341" s="402"/>
      <c r="C1341" s="401" t="s">
        <v>3583</v>
      </c>
      <c r="D1341" s="403"/>
      <c r="E1341" s="403"/>
      <c r="F1341" s="403"/>
      <c r="G1341" s="403"/>
      <c r="H1341" s="403"/>
      <c r="I1341" s="403"/>
      <c r="J1341" s="403"/>
      <c r="K1341" s="403"/>
      <c r="L1341" s="403"/>
      <c r="M1341" s="403"/>
      <c r="N1341" s="403"/>
      <c r="O1341" s="402"/>
      <c r="P1341" s="404"/>
      <c r="Q1341" s="405"/>
      <c r="R1341" s="406">
        <v>0</v>
      </c>
      <c r="S1341" s="407"/>
      <c r="T1341" s="408"/>
      <c r="U1341" s="406">
        <v>0</v>
      </c>
      <c r="V1341" s="407"/>
      <c r="W1341" s="408"/>
      <c r="X1341" s="177">
        <v>0</v>
      </c>
      <c r="Y1341" s="175" t="str">
        <f t="shared" si="20"/>
        <v>081810</v>
      </c>
    </row>
    <row r="1342" spans="1:25" ht="9.6" customHeight="1" x14ac:dyDescent="0.2">
      <c r="A1342" s="401" t="s">
        <v>3584</v>
      </c>
      <c r="B1342" s="402"/>
      <c r="C1342" s="401" t="s">
        <v>3585</v>
      </c>
      <c r="D1342" s="403"/>
      <c r="E1342" s="403"/>
      <c r="F1342" s="403"/>
      <c r="G1342" s="403"/>
      <c r="H1342" s="403"/>
      <c r="I1342" s="403"/>
      <c r="J1342" s="403"/>
      <c r="K1342" s="403"/>
      <c r="L1342" s="403"/>
      <c r="M1342" s="403"/>
      <c r="N1342" s="403"/>
      <c r="O1342" s="402"/>
      <c r="P1342" s="404" t="s">
        <v>2001</v>
      </c>
      <c r="Q1342" s="405"/>
      <c r="R1342" s="430">
        <v>106.93</v>
      </c>
      <c r="S1342" s="431"/>
      <c r="T1342" s="432"/>
      <c r="U1342" s="427">
        <v>24.56</v>
      </c>
      <c r="V1342" s="428"/>
      <c r="W1342" s="429"/>
      <c r="X1342" s="179">
        <v>131.49</v>
      </c>
      <c r="Y1342" s="175" t="str">
        <f t="shared" si="20"/>
        <v>081811</v>
      </c>
    </row>
    <row r="1343" spans="1:25" ht="9.6" customHeight="1" x14ac:dyDescent="0.2">
      <c r="A1343" s="401" t="s">
        <v>3586</v>
      </c>
      <c r="B1343" s="402"/>
      <c r="C1343" s="401" t="s">
        <v>1349</v>
      </c>
      <c r="D1343" s="403"/>
      <c r="E1343" s="403"/>
      <c r="F1343" s="403"/>
      <c r="G1343" s="403"/>
      <c r="H1343" s="403"/>
      <c r="I1343" s="403"/>
      <c r="J1343" s="403"/>
      <c r="K1343" s="403"/>
      <c r="L1343" s="403"/>
      <c r="M1343" s="403"/>
      <c r="N1343" s="403"/>
      <c r="O1343" s="402"/>
      <c r="P1343" s="404" t="s">
        <v>2001</v>
      </c>
      <c r="Q1343" s="405"/>
      <c r="R1343" s="430">
        <v>291.25</v>
      </c>
      <c r="S1343" s="431"/>
      <c r="T1343" s="432"/>
      <c r="U1343" s="430">
        <v>170.84</v>
      </c>
      <c r="V1343" s="431"/>
      <c r="W1343" s="432"/>
      <c r="X1343" s="179">
        <v>462.09</v>
      </c>
      <c r="Y1343" s="175" t="str">
        <f t="shared" si="20"/>
        <v>081815</v>
      </c>
    </row>
    <row r="1344" spans="1:25" ht="9.6" customHeight="1" x14ac:dyDescent="0.2">
      <c r="A1344" s="401" t="s">
        <v>3587</v>
      </c>
      <c r="B1344" s="402"/>
      <c r="C1344" s="401" t="s">
        <v>1350</v>
      </c>
      <c r="D1344" s="403"/>
      <c r="E1344" s="403"/>
      <c r="F1344" s="403"/>
      <c r="G1344" s="403"/>
      <c r="H1344" s="403"/>
      <c r="I1344" s="403"/>
      <c r="J1344" s="403"/>
      <c r="K1344" s="403"/>
      <c r="L1344" s="403"/>
      <c r="M1344" s="403"/>
      <c r="N1344" s="403"/>
      <c r="O1344" s="402"/>
      <c r="P1344" s="404" t="s">
        <v>2001</v>
      </c>
      <c r="Q1344" s="405"/>
      <c r="R1344" s="430">
        <v>526.35</v>
      </c>
      <c r="S1344" s="431"/>
      <c r="T1344" s="432"/>
      <c r="U1344" s="427">
        <v>24.56</v>
      </c>
      <c r="V1344" s="428"/>
      <c r="W1344" s="429"/>
      <c r="X1344" s="179">
        <v>550.91</v>
      </c>
      <c r="Y1344" s="175" t="str">
        <f t="shared" si="20"/>
        <v>081819</v>
      </c>
    </row>
    <row r="1345" spans="1:25" ht="9.6" customHeight="1" x14ac:dyDescent="0.2">
      <c r="A1345" s="401" t="s">
        <v>3588</v>
      </c>
      <c r="B1345" s="402"/>
      <c r="C1345" s="401" t="s">
        <v>1351</v>
      </c>
      <c r="D1345" s="403"/>
      <c r="E1345" s="403"/>
      <c r="F1345" s="403"/>
      <c r="G1345" s="403"/>
      <c r="H1345" s="403"/>
      <c r="I1345" s="403"/>
      <c r="J1345" s="403"/>
      <c r="K1345" s="403"/>
      <c r="L1345" s="403"/>
      <c r="M1345" s="403"/>
      <c r="N1345" s="403"/>
      <c r="O1345" s="402"/>
      <c r="P1345" s="404" t="s">
        <v>2081</v>
      </c>
      <c r="Q1345" s="405"/>
      <c r="R1345" s="430">
        <v>144.69999999999999</v>
      </c>
      <c r="S1345" s="431"/>
      <c r="T1345" s="432"/>
      <c r="U1345" s="430">
        <v>253.4</v>
      </c>
      <c r="V1345" s="431"/>
      <c r="W1345" s="432"/>
      <c r="X1345" s="179">
        <v>398.1</v>
      </c>
      <c r="Y1345" s="175" t="str">
        <f t="shared" si="20"/>
        <v>081822</v>
      </c>
    </row>
    <row r="1346" spans="1:25" ht="9.6" customHeight="1" x14ac:dyDescent="0.2">
      <c r="A1346" s="401" t="s">
        <v>3589</v>
      </c>
      <c r="B1346" s="402"/>
      <c r="C1346" s="401" t="s">
        <v>1352</v>
      </c>
      <c r="D1346" s="403"/>
      <c r="E1346" s="403"/>
      <c r="F1346" s="403"/>
      <c r="G1346" s="403"/>
      <c r="H1346" s="403"/>
      <c r="I1346" s="403"/>
      <c r="J1346" s="403"/>
      <c r="K1346" s="403"/>
      <c r="L1346" s="403"/>
      <c r="M1346" s="403"/>
      <c r="N1346" s="403"/>
      <c r="O1346" s="402"/>
      <c r="P1346" s="404" t="s">
        <v>2001</v>
      </c>
      <c r="Q1346" s="405"/>
      <c r="R1346" s="430">
        <v>238.48</v>
      </c>
      <c r="S1346" s="431"/>
      <c r="T1346" s="432"/>
      <c r="U1346" s="427">
        <v>31.98</v>
      </c>
      <c r="V1346" s="428"/>
      <c r="W1346" s="429"/>
      <c r="X1346" s="179">
        <v>270.45999999999998</v>
      </c>
      <c r="Y1346" s="175" t="str">
        <f t="shared" si="20"/>
        <v>081823</v>
      </c>
    </row>
    <row r="1347" spans="1:25" ht="19.350000000000001" customHeight="1" x14ac:dyDescent="0.2">
      <c r="A1347" s="401" t="s">
        <v>3590</v>
      </c>
      <c r="B1347" s="402"/>
      <c r="C1347" s="401" t="s">
        <v>3591</v>
      </c>
      <c r="D1347" s="403"/>
      <c r="E1347" s="403"/>
      <c r="F1347" s="403"/>
      <c r="G1347" s="403"/>
      <c r="H1347" s="403"/>
      <c r="I1347" s="403"/>
      <c r="J1347" s="403"/>
      <c r="K1347" s="403"/>
      <c r="L1347" s="403"/>
      <c r="M1347" s="403"/>
      <c r="N1347" s="403"/>
      <c r="O1347" s="402"/>
      <c r="P1347" s="404" t="s">
        <v>2081</v>
      </c>
      <c r="Q1347" s="405"/>
      <c r="R1347" s="430">
        <v>250.2</v>
      </c>
      <c r="S1347" s="431"/>
      <c r="T1347" s="432"/>
      <c r="U1347" s="430">
        <v>261.05</v>
      </c>
      <c r="V1347" s="431"/>
      <c r="W1347" s="432"/>
      <c r="X1347" s="179">
        <v>511.25</v>
      </c>
      <c r="Y1347" s="175" t="str">
        <f t="shared" si="20"/>
        <v>081824</v>
      </c>
    </row>
    <row r="1348" spans="1:25" ht="9.6" customHeight="1" x14ac:dyDescent="0.2">
      <c r="A1348" s="401" t="s">
        <v>3592</v>
      </c>
      <c r="B1348" s="402"/>
      <c r="C1348" s="401" t="s">
        <v>1353</v>
      </c>
      <c r="D1348" s="403"/>
      <c r="E1348" s="403"/>
      <c r="F1348" s="403"/>
      <c r="G1348" s="403"/>
      <c r="H1348" s="403"/>
      <c r="I1348" s="403"/>
      <c r="J1348" s="403"/>
      <c r="K1348" s="403"/>
      <c r="L1348" s="403"/>
      <c r="M1348" s="403"/>
      <c r="N1348" s="403"/>
      <c r="O1348" s="402"/>
      <c r="P1348" s="404" t="s">
        <v>2001</v>
      </c>
      <c r="Q1348" s="405"/>
      <c r="R1348" s="430">
        <v>204.94</v>
      </c>
      <c r="S1348" s="431"/>
      <c r="T1348" s="432"/>
      <c r="U1348" s="430">
        <v>363.19</v>
      </c>
      <c r="V1348" s="431"/>
      <c r="W1348" s="432"/>
      <c r="X1348" s="179">
        <v>568.13</v>
      </c>
      <c r="Y1348" s="175" t="str">
        <f t="shared" si="20"/>
        <v>081825</v>
      </c>
    </row>
    <row r="1349" spans="1:25" ht="19.350000000000001" customHeight="1" x14ac:dyDescent="0.2">
      <c r="A1349" s="401" t="s">
        <v>3593</v>
      </c>
      <c r="B1349" s="402"/>
      <c r="C1349" s="401" t="s">
        <v>3594</v>
      </c>
      <c r="D1349" s="403"/>
      <c r="E1349" s="403"/>
      <c r="F1349" s="403"/>
      <c r="G1349" s="403"/>
      <c r="H1349" s="403"/>
      <c r="I1349" s="403"/>
      <c r="J1349" s="403"/>
      <c r="K1349" s="403"/>
      <c r="L1349" s="403"/>
      <c r="M1349" s="403"/>
      <c r="N1349" s="403"/>
      <c r="O1349" s="402"/>
      <c r="P1349" s="404" t="s">
        <v>2001</v>
      </c>
      <c r="Q1349" s="405"/>
      <c r="R1349" s="427">
        <v>56.56</v>
      </c>
      <c r="S1349" s="428"/>
      <c r="T1349" s="429"/>
      <c r="U1349" s="427">
        <v>20.309999999999999</v>
      </c>
      <c r="V1349" s="428"/>
      <c r="W1349" s="429"/>
      <c r="X1349" s="178">
        <v>76.87</v>
      </c>
      <c r="Y1349" s="175" t="str">
        <f t="shared" si="20"/>
        <v>081826</v>
      </c>
    </row>
    <row r="1350" spans="1:25" ht="9.6" customHeight="1" x14ac:dyDescent="0.2">
      <c r="A1350" s="401" t="s">
        <v>3595</v>
      </c>
      <c r="B1350" s="402"/>
      <c r="C1350" s="401" t="s">
        <v>1354</v>
      </c>
      <c r="D1350" s="403"/>
      <c r="E1350" s="403"/>
      <c r="F1350" s="403"/>
      <c r="G1350" s="403"/>
      <c r="H1350" s="403"/>
      <c r="I1350" s="403"/>
      <c r="J1350" s="403"/>
      <c r="K1350" s="403"/>
      <c r="L1350" s="403"/>
      <c r="M1350" s="403"/>
      <c r="N1350" s="403"/>
      <c r="O1350" s="402"/>
      <c r="P1350" s="404" t="s">
        <v>2001</v>
      </c>
      <c r="Q1350" s="405"/>
      <c r="R1350" s="430">
        <v>199.72</v>
      </c>
      <c r="S1350" s="431"/>
      <c r="T1350" s="432"/>
      <c r="U1350" s="430">
        <v>330.26</v>
      </c>
      <c r="V1350" s="431"/>
      <c r="W1350" s="432"/>
      <c r="X1350" s="179">
        <v>529.98</v>
      </c>
      <c r="Y1350" s="175" t="str">
        <f t="shared" si="20"/>
        <v>081827</v>
      </c>
    </row>
    <row r="1351" spans="1:25" ht="19.350000000000001" customHeight="1" x14ac:dyDescent="0.2">
      <c r="A1351" s="401" t="s">
        <v>3596</v>
      </c>
      <c r="B1351" s="402"/>
      <c r="C1351" s="401" t="s">
        <v>3597</v>
      </c>
      <c r="D1351" s="403"/>
      <c r="E1351" s="403"/>
      <c r="F1351" s="403"/>
      <c r="G1351" s="403"/>
      <c r="H1351" s="403"/>
      <c r="I1351" s="403"/>
      <c r="J1351" s="403"/>
      <c r="K1351" s="403"/>
      <c r="L1351" s="403"/>
      <c r="M1351" s="403"/>
      <c r="N1351" s="403"/>
      <c r="O1351" s="402"/>
      <c r="P1351" s="404" t="s">
        <v>2001</v>
      </c>
      <c r="Q1351" s="405"/>
      <c r="R1351" s="430">
        <v>411.71</v>
      </c>
      <c r="S1351" s="431"/>
      <c r="T1351" s="432"/>
      <c r="U1351" s="430">
        <v>376.69</v>
      </c>
      <c r="V1351" s="431"/>
      <c r="W1351" s="432"/>
      <c r="X1351" s="179">
        <v>788.4</v>
      </c>
      <c r="Y1351" s="175" t="str">
        <f t="shared" si="20"/>
        <v>081828</v>
      </c>
    </row>
    <row r="1352" spans="1:25" ht="9.6" customHeight="1" x14ac:dyDescent="0.2">
      <c r="A1352" s="401" t="s">
        <v>3598</v>
      </c>
      <c r="B1352" s="402"/>
      <c r="C1352" s="401" t="s">
        <v>3599</v>
      </c>
      <c r="D1352" s="403"/>
      <c r="E1352" s="403"/>
      <c r="F1352" s="403"/>
      <c r="G1352" s="403"/>
      <c r="H1352" s="403"/>
      <c r="I1352" s="403"/>
      <c r="J1352" s="403"/>
      <c r="K1352" s="403"/>
      <c r="L1352" s="403"/>
      <c r="M1352" s="403"/>
      <c r="N1352" s="403"/>
      <c r="O1352" s="402"/>
      <c r="P1352" s="404" t="s">
        <v>1965</v>
      </c>
      <c r="Q1352" s="405"/>
      <c r="R1352" s="427">
        <v>69.84</v>
      </c>
      <c r="S1352" s="428"/>
      <c r="T1352" s="429"/>
      <c r="U1352" s="427">
        <v>25.08</v>
      </c>
      <c r="V1352" s="428"/>
      <c r="W1352" s="429"/>
      <c r="X1352" s="178">
        <v>94.92</v>
      </c>
      <c r="Y1352" s="175" t="str">
        <f t="shared" si="20"/>
        <v>081829</v>
      </c>
    </row>
    <row r="1353" spans="1:25" ht="19.350000000000001" customHeight="1" x14ac:dyDescent="0.2">
      <c r="A1353" s="401" t="s">
        <v>3600</v>
      </c>
      <c r="B1353" s="402"/>
      <c r="C1353" s="401" t="s">
        <v>3601</v>
      </c>
      <c r="D1353" s="403"/>
      <c r="E1353" s="403"/>
      <c r="F1353" s="403"/>
      <c r="G1353" s="403"/>
      <c r="H1353" s="403"/>
      <c r="I1353" s="403"/>
      <c r="J1353" s="403"/>
      <c r="K1353" s="403"/>
      <c r="L1353" s="403"/>
      <c r="M1353" s="403"/>
      <c r="N1353" s="403"/>
      <c r="O1353" s="402"/>
      <c r="P1353" s="404" t="s">
        <v>2021</v>
      </c>
      <c r="Q1353" s="405"/>
      <c r="R1353" s="430">
        <v>470.1</v>
      </c>
      <c r="S1353" s="431"/>
      <c r="T1353" s="432"/>
      <c r="U1353" s="430">
        <v>571.38</v>
      </c>
      <c r="V1353" s="431"/>
      <c r="W1353" s="432"/>
      <c r="X1353" s="180">
        <v>1041.48</v>
      </c>
      <c r="Y1353" s="175" t="str">
        <f t="shared" ref="Y1353:Y1416" si="21">TRIM($A1353)</f>
        <v>081830</v>
      </c>
    </row>
    <row r="1354" spans="1:25" ht="19.350000000000001" customHeight="1" x14ac:dyDescent="0.2">
      <c r="A1354" s="401" t="s">
        <v>3602</v>
      </c>
      <c r="B1354" s="402"/>
      <c r="C1354" s="401" t="s">
        <v>3603</v>
      </c>
      <c r="D1354" s="403"/>
      <c r="E1354" s="403"/>
      <c r="F1354" s="403"/>
      <c r="G1354" s="403"/>
      <c r="H1354" s="403"/>
      <c r="I1354" s="403"/>
      <c r="J1354" s="403"/>
      <c r="K1354" s="403"/>
      <c r="L1354" s="403"/>
      <c r="M1354" s="403"/>
      <c r="N1354" s="403"/>
      <c r="O1354" s="402"/>
      <c r="P1354" s="404" t="s">
        <v>1965</v>
      </c>
      <c r="Q1354" s="405"/>
      <c r="R1354" s="427">
        <v>75.73</v>
      </c>
      <c r="S1354" s="428"/>
      <c r="T1354" s="429"/>
      <c r="U1354" s="430">
        <v>114.17</v>
      </c>
      <c r="V1354" s="431"/>
      <c r="W1354" s="432"/>
      <c r="X1354" s="179">
        <v>189.9</v>
      </c>
      <c r="Y1354" s="175" t="str">
        <f t="shared" si="21"/>
        <v>081831</v>
      </c>
    </row>
    <row r="1355" spans="1:25" ht="19.350000000000001" customHeight="1" x14ac:dyDescent="0.2">
      <c r="A1355" s="401" t="s">
        <v>3604</v>
      </c>
      <c r="B1355" s="402"/>
      <c r="C1355" s="401" t="s">
        <v>3605</v>
      </c>
      <c r="D1355" s="403"/>
      <c r="E1355" s="403"/>
      <c r="F1355" s="403"/>
      <c r="G1355" s="403"/>
      <c r="H1355" s="403"/>
      <c r="I1355" s="403"/>
      <c r="J1355" s="403"/>
      <c r="K1355" s="403"/>
      <c r="L1355" s="403"/>
      <c r="M1355" s="403"/>
      <c r="N1355" s="403"/>
      <c r="O1355" s="402"/>
      <c r="P1355" s="404" t="s">
        <v>1965</v>
      </c>
      <c r="Q1355" s="405"/>
      <c r="R1355" s="430">
        <v>137.86000000000001</v>
      </c>
      <c r="S1355" s="431"/>
      <c r="T1355" s="432"/>
      <c r="U1355" s="430">
        <v>169.63</v>
      </c>
      <c r="V1355" s="431"/>
      <c r="W1355" s="432"/>
      <c r="X1355" s="179">
        <v>307.49</v>
      </c>
      <c r="Y1355" s="175" t="str">
        <f t="shared" si="21"/>
        <v>081832</v>
      </c>
    </row>
    <row r="1356" spans="1:25" ht="9.6" customHeight="1" x14ac:dyDescent="0.2">
      <c r="A1356" s="401" t="s">
        <v>3606</v>
      </c>
      <c r="B1356" s="402"/>
      <c r="C1356" s="401" t="s">
        <v>3607</v>
      </c>
      <c r="D1356" s="403"/>
      <c r="E1356" s="403"/>
      <c r="F1356" s="403"/>
      <c r="G1356" s="403"/>
      <c r="H1356" s="403"/>
      <c r="I1356" s="403"/>
      <c r="J1356" s="403"/>
      <c r="K1356" s="403"/>
      <c r="L1356" s="403"/>
      <c r="M1356" s="403"/>
      <c r="N1356" s="403"/>
      <c r="O1356" s="402"/>
      <c r="P1356" s="404" t="s">
        <v>2021</v>
      </c>
      <c r="Q1356" s="405"/>
      <c r="R1356" s="406">
        <v>0</v>
      </c>
      <c r="S1356" s="407"/>
      <c r="T1356" s="408"/>
      <c r="U1356" s="427">
        <v>66.760000000000005</v>
      </c>
      <c r="V1356" s="428"/>
      <c r="W1356" s="429"/>
      <c r="X1356" s="178">
        <v>66.760000000000005</v>
      </c>
      <c r="Y1356" s="175" t="str">
        <f t="shared" si="21"/>
        <v>081833</v>
      </c>
    </row>
    <row r="1357" spans="1:25" ht="9.6" customHeight="1" x14ac:dyDescent="0.2">
      <c r="A1357" s="401" t="s">
        <v>3608</v>
      </c>
      <c r="B1357" s="402"/>
      <c r="C1357" s="401" t="s">
        <v>1355</v>
      </c>
      <c r="D1357" s="403"/>
      <c r="E1357" s="403"/>
      <c r="F1357" s="403"/>
      <c r="G1357" s="403"/>
      <c r="H1357" s="403"/>
      <c r="I1357" s="403"/>
      <c r="J1357" s="403"/>
      <c r="K1357" s="403"/>
      <c r="L1357" s="403"/>
      <c r="M1357" s="403"/>
      <c r="N1357" s="403"/>
      <c r="O1357" s="402"/>
      <c r="P1357" s="404" t="s">
        <v>2021</v>
      </c>
      <c r="Q1357" s="405"/>
      <c r="R1357" s="430">
        <v>249.4</v>
      </c>
      <c r="S1357" s="431"/>
      <c r="T1357" s="432"/>
      <c r="U1357" s="427">
        <v>39.4</v>
      </c>
      <c r="V1357" s="428"/>
      <c r="W1357" s="429"/>
      <c r="X1357" s="179">
        <v>288.8</v>
      </c>
      <c r="Y1357" s="175" t="str">
        <f t="shared" si="21"/>
        <v>081834</v>
      </c>
    </row>
    <row r="1358" spans="1:25" ht="9.6" customHeight="1" x14ac:dyDescent="0.2">
      <c r="A1358" s="401" t="s">
        <v>3609</v>
      </c>
      <c r="B1358" s="402"/>
      <c r="C1358" s="401" t="s">
        <v>1356</v>
      </c>
      <c r="D1358" s="403"/>
      <c r="E1358" s="403"/>
      <c r="F1358" s="403"/>
      <c r="G1358" s="403"/>
      <c r="H1358" s="403"/>
      <c r="I1358" s="403"/>
      <c r="J1358" s="403"/>
      <c r="K1358" s="403"/>
      <c r="L1358" s="403"/>
      <c r="M1358" s="403"/>
      <c r="N1358" s="403"/>
      <c r="O1358" s="402"/>
      <c r="P1358" s="404" t="s">
        <v>1965</v>
      </c>
      <c r="Q1358" s="405"/>
      <c r="R1358" s="427">
        <v>62.27</v>
      </c>
      <c r="S1358" s="428"/>
      <c r="T1358" s="429"/>
      <c r="U1358" s="427">
        <v>22.35</v>
      </c>
      <c r="V1358" s="428"/>
      <c r="W1358" s="429"/>
      <c r="X1358" s="178">
        <v>84.62</v>
      </c>
      <c r="Y1358" s="175" t="str">
        <f t="shared" si="21"/>
        <v>081835</v>
      </c>
    </row>
    <row r="1359" spans="1:25" ht="9.6" customHeight="1" x14ac:dyDescent="0.2">
      <c r="A1359" s="401" t="s">
        <v>3610</v>
      </c>
      <c r="B1359" s="402"/>
      <c r="C1359" s="401" t="s">
        <v>3611</v>
      </c>
      <c r="D1359" s="403"/>
      <c r="E1359" s="403"/>
      <c r="F1359" s="403"/>
      <c r="G1359" s="403"/>
      <c r="H1359" s="403"/>
      <c r="I1359" s="403"/>
      <c r="J1359" s="403"/>
      <c r="K1359" s="403"/>
      <c r="L1359" s="403"/>
      <c r="M1359" s="403"/>
      <c r="N1359" s="403"/>
      <c r="O1359" s="402"/>
      <c r="P1359" s="404" t="s">
        <v>2001</v>
      </c>
      <c r="Q1359" s="405"/>
      <c r="R1359" s="430">
        <v>216.51</v>
      </c>
      <c r="S1359" s="431"/>
      <c r="T1359" s="432"/>
      <c r="U1359" s="427">
        <v>31.98</v>
      </c>
      <c r="V1359" s="428"/>
      <c r="W1359" s="429"/>
      <c r="X1359" s="179">
        <v>248.49</v>
      </c>
      <c r="Y1359" s="175" t="str">
        <f t="shared" si="21"/>
        <v>081840</v>
      </c>
    </row>
    <row r="1360" spans="1:25" ht="19.350000000000001" customHeight="1" x14ac:dyDescent="0.2">
      <c r="A1360" s="401" t="s">
        <v>3612</v>
      </c>
      <c r="B1360" s="402"/>
      <c r="C1360" s="401" t="s">
        <v>3613</v>
      </c>
      <c r="D1360" s="403"/>
      <c r="E1360" s="403"/>
      <c r="F1360" s="403"/>
      <c r="G1360" s="403"/>
      <c r="H1360" s="403"/>
      <c r="I1360" s="403"/>
      <c r="J1360" s="403"/>
      <c r="K1360" s="403"/>
      <c r="L1360" s="403"/>
      <c r="M1360" s="403"/>
      <c r="N1360" s="403"/>
      <c r="O1360" s="402"/>
      <c r="P1360" s="404" t="s">
        <v>2001</v>
      </c>
      <c r="Q1360" s="405"/>
      <c r="R1360" s="430">
        <v>424.89</v>
      </c>
      <c r="S1360" s="431"/>
      <c r="T1360" s="432"/>
      <c r="U1360" s="427">
        <v>70.569999999999993</v>
      </c>
      <c r="V1360" s="428"/>
      <c r="W1360" s="429"/>
      <c r="X1360" s="179">
        <v>495.46</v>
      </c>
      <c r="Y1360" s="175" t="str">
        <f t="shared" si="21"/>
        <v>081841</v>
      </c>
    </row>
    <row r="1361" spans="1:25" ht="19.350000000000001" customHeight="1" x14ac:dyDescent="0.2">
      <c r="A1361" s="401" t="s">
        <v>3614</v>
      </c>
      <c r="B1361" s="402"/>
      <c r="C1361" s="401" t="s">
        <v>3615</v>
      </c>
      <c r="D1361" s="403"/>
      <c r="E1361" s="403"/>
      <c r="F1361" s="403"/>
      <c r="G1361" s="403"/>
      <c r="H1361" s="403"/>
      <c r="I1361" s="403"/>
      <c r="J1361" s="403"/>
      <c r="K1361" s="403"/>
      <c r="L1361" s="403"/>
      <c r="M1361" s="403"/>
      <c r="N1361" s="403"/>
      <c r="O1361" s="402"/>
      <c r="P1361" s="404" t="s">
        <v>2001</v>
      </c>
      <c r="Q1361" s="405"/>
      <c r="R1361" s="430">
        <v>621.74</v>
      </c>
      <c r="S1361" s="431"/>
      <c r="T1361" s="432"/>
      <c r="U1361" s="427">
        <v>70.569999999999993</v>
      </c>
      <c r="V1361" s="428"/>
      <c r="W1361" s="429"/>
      <c r="X1361" s="179">
        <v>692.31</v>
      </c>
      <c r="Y1361" s="175" t="str">
        <f t="shared" si="21"/>
        <v>081842</v>
      </c>
    </row>
    <row r="1362" spans="1:25" ht="19.350000000000001" customHeight="1" x14ac:dyDescent="0.2">
      <c r="A1362" s="401" t="s">
        <v>3616</v>
      </c>
      <c r="B1362" s="402"/>
      <c r="C1362" s="401" t="s">
        <v>3617</v>
      </c>
      <c r="D1362" s="403"/>
      <c r="E1362" s="403"/>
      <c r="F1362" s="403"/>
      <c r="G1362" s="403"/>
      <c r="H1362" s="403"/>
      <c r="I1362" s="403"/>
      <c r="J1362" s="403"/>
      <c r="K1362" s="403"/>
      <c r="L1362" s="403"/>
      <c r="M1362" s="403"/>
      <c r="N1362" s="403"/>
      <c r="O1362" s="402"/>
      <c r="P1362" s="404" t="s">
        <v>2081</v>
      </c>
      <c r="Q1362" s="405"/>
      <c r="R1362" s="430">
        <v>307.93</v>
      </c>
      <c r="S1362" s="431"/>
      <c r="T1362" s="432"/>
      <c r="U1362" s="427">
        <v>43.23</v>
      </c>
      <c r="V1362" s="428"/>
      <c r="W1362" s="429"/>
      <c r="X1362" s="179">
        <v>351.16</v>
      </c>
      <c r="Y1362" s="175" t="str">
        <f t="shared" si="21"/>
        <v>081846</v>
      </c>
    </row>
    <row r="1363" spans="1:25" ht="9.6" customHeight="1" x14ac:dyDescent="0.2">
      <c r="A1363" s="401" t="s">
        <v>3618</v>
      </c>
      <c r="B1363" s="402"/>
      <c r="C1363" s="401" t="s">
        <v>1357</v>
      </c>
      <c r="D1363" s="403"/>
      <c r="E1363" s="403"/>
      <c r="F1363" s="403"/>
      <c r="G1363" s="403"/>
      <c r="H1363" s="403"/>
      <c r="I1363" s="403"/>
      <c r="J1363" s="403"/>
      <c r="K1363" s="403"/>
      <c r="L1363" s="403"/>
      <c r="M1363" s="403"/>
      <c r="N1363" s="403"/>
      <c r="O1363" s="402"/>
      <c r="P1363" s="404" t="s">
        <v>2001</v>
      </c>
      <c r="Q1363" s="405"/>
      <c r="R1363" s="430">
        <v>229.08</v>
      </c>
      <c r="S1363" s="431"/>
      <c r="T1363" s="432"/>
      <c r="U1363" s="430">
        <v>232.34</v>
      </c>
      <c r="V1363" s="431"/>
      <c r="W1363" s="432"/>
      <c r="X1363" s="179">
        <v>461.42</v>
      </c>
      <c r="Y1363" s="175" t="str">
        <f t="shared" si="21"/>
        <v>081850</v>
      </c>
    </row>
    <row r="1364" spans="1:25" ht="9.6" customHeight="1" x14ac:dyDescent="0.2">
      <c r="A1364" s="401" t="s">
        <v>3619</v>
      </c>
      <c r="B1364" s="402"/>
      <c r="C1364" s="401" t="s">
        <v>1358</v>
      </c>
      <c r="D1364" s="403"/>
      <c r="E1364" s="403"/>
      <c r="F1364" s="403"/>
      <c r="G1364" s="403"/>
      <c r="H1364" s="403"/>
      <c r="I1364" s="403"/>
      <c r="J1364" s="403"/>
      <c r="K1364" s="403"/>
      <c r="L1364" s="403"/>
      <c r="M1364" s="403"/>
      <c r="N1364" s="403"/>
      <c r="O1364" s="402"/>
      <c r="P1364" s="404" t="s">
        <v>2001</v>
      </c>
      <c r="Q1364" s="405"/>
      <c r="R1364" s="430">
        <v>329.55</v>
      </c>
      <c r="S1364" s="431"/>
      <c r="T1364" s="432"/>
      <c r="U1364" s="430">
        <v>329.42</v>
      </c>
      <c r="V1364" s="431"/>
      <c r="W1364" s="432"/>
      <c r="X1364" s="179">
        <v>658.97</v>
      </c>
      <c r="Y1364" s="175" t="str">
        <f t="shared" si="21"/>
        <v>081851</v>
      </c>
    </row>
    <row r="1365" spans="1:25" ht="9.6" customHeight="1" x14ac:dyDescent="0.2">
      <c r="A1365" s="401" t="s">
        <v>3620</v>
      </c>
      <c r="B1365" s="402"/>
      <c r="C1365" s="401" t="s">
        <v>1359</v>
      </c>
      <c r="D1365" s="403"/>
      <c r="E1365" s="403"/>
      <c r="F1365" s="403"/>
      <c r="G1365" s="403"/>
      <c r="H1365" s="403"/>
      <c r="I1365" s="403"/>
      <c r="J1365" s="403"/>
      <c r="K1365" s="403"/>
      <c r="L1365" s="403"/>
      <c r="M1365" s="403"/>
      <c r="N1365" s="403"/>
      <c r="O1365" s="402"/>
      <c r="P1365" s="404" t="s">
        <v>2081</v>
      </c>
      <c r="Q1365" s="405"/>
      <c r="R1365" s="430">
        <v>369.22</v>
      </c>
      <c r="S1365" s="431"/>
      <c r="T1365" s="432"/>
      <c r="U1365" s="430">
        <v>367.79</v>
      </c>
      <c r="V1365" s="431"/>
      <c r="W1365" s="432"/>
      <c r="X1365" s="179">
        <v>737.01</v>
      </c>
      <c r="Y1365" s="175" t="str">
        <f t="shared" si="21"/>
        <v>081852</v>
      </c>
    </row>
    <row r="1366" spans="1:25" ht="9.6" customHeight="1" x14ac:dyDescent="0.2">
      <c r="A1366" s="401" t="s">
        <v>3621</v>
      </c>
      <c r="B1366" s="402"/>
      <c r="C1366" s="401" t="s">
        <v>1360</v>
      </c>
      <c r="D1366" s="403"/>
      <c r="E1366" s="403"/>
      <c r="F1366" s="403"/>
      <c r="G1366" s="403"/>
      <c r="H1366" s="403"/>
      <c r="I1366" s="403"/>
      <c r="J1366" s="403"/>
      <c r="K1366" s="403"/>
      <c r="L1366" s="403"/>
      <c r="M1366" s="403"/>
      <c r="N1366" s="403"/>
      <c r="O1366" s="402"/>
      <c r="P1366" s="404" t="s">
        <v>2081</v>
      </c>
      <c r="Q1366" s="405"/>
      <c r="R1366" s="433">
        <v>1426.36</v>
      </c>
      <c r="S1366" s="434"/>
      <c r="T1366" s="435"/>
      <c r="U1366" s="433">
        <v>1273.3399999999999</v>
      </c>
      <c r="V1366" s="434"/>
      <c r="W1366" s="435"/>
      <c r="X1366" s="180">
        <v>2699.7</v>
      </c>
      <c r="Y1366" s="175" t="str">
        <f t="shared" si="21"/>
        <v>081854</v>
      </c>
    </row>
    <row r="1367" spans="1:25" ht="9.6" customHeight="1" x14ac:dyDescent="0.2">
      <c r="A1367" s="401" t="s">
        <v>3622</v>
      </c>
      <c r="B1367" s="402"/>
      <c r="C1367" s="401" t="s">
        <v>1361</v>
      </c>
      <c r="D1367" s="403"/>
      <c r="E1367" s="403"/>
      <c r="F1367" s="403"/>
      <c r="G1367" s="403"/>
      <c r="H1367" s="403"/>
      <c r="I1367" s="403"/>
      <c r="J1367" s="403"/>
      <c r="K1367" s="403"/>
      <c r="L1367" s="403"/>
      <c r="M1367" s="403"/>
      <c r="N1367" s="403"/>
      <c r="O1367" s="402"/>
      <c r="P1367" s="404" t="s">
        <v>2001</v>
      </c>
      <c r="Q1367" s="405"/>
      <c r="R1367" s="430">
        <v>244.48</v>
      </c>
      <c r="S1367" s="431"/>
      <c r="T1367" s="432"/>
      <c r="U1367" s="430">
        <v>147.38999999999999</v>
      </c>
      <c r="V1367" s="431"/>
      <c r="W1367" s="432"/>
      <c r="X1367" s="179">
        <v>391.87</v>
      </c>
      <c r="Y1367" s="175" t="str">
        <f t="shared" si="21"/>
        <v>081860</v>
      </c>
    </row>
    <row r="1368" spans="1:25" ht="9.6" customHeight="1" x14ac:dyDescent="0.2">
      <c r="A1368" s="401" t="s">
        <v>3623</v>
      </c>
      <c r="B1368" s="402"/>
      <c r="C1368" s="401" t="s">
        <v>1362</v>
      </c>
      <c r="D1368" s="403"/>
      <c r="E1368" s="403"/>
      <c r="F1368" s="403"/>
      <c r="G1368" s="403"/>
      <c r="H1368" s="403"/>
      <c r="I1368" s="403"/>
      <c r="J1368" s="403"/>
      <c r="K1368" s="403"/>
      <c r="L1368" s="403"/>
      <c r="M1368" s="403"/>
      <c r="N1368" s="403"/>
      <c r="O1368" s="402"/>
      <c r="P1368" s="404" t="s">
        <v>2001</v>
      </c>
      <c r="Q1368" s="405"/>
      <c r="R1368" s="430">
        <v>404.9</v>
      </c>
      <c r="S1368" s="431"/>
      <c r="T1368" s="432"/>
      <c r="U1368" s="430">
        <v>147.38999999999999</v>
      </c>
      <c r="V1368" s="431"/>
      <c r="W1368" s="432"/>
      <c r="X1368" s="179">
        <v>552.29</v>
      </c>
      <c r="Y1368" s="175" t="str">
        <f t="shared" si="21"/>
        <v>081861</v>
      </c>
    </row>
    <row r="1369" spans="1:25" ht="9.6" customHeight="1" x14ac:dyDescent="0.2">
      <c r="A1369" s="401" t="s">
        <v>3624</v>
      </c>
      <c r="B1369" s="402"/>
      <c r="C1369" s="401" t="s">
        <v>3625</v>
      </c>
      <c r="D1369" s="403"/>
      <c r="E1369" s="403"/>
      <c r="F1369" s="403"/>
      <c r="G1369" s="403"/>
      <c r="H1369" s="403"/>
      <c r="I1369" s="403"/>
      <c r="J1369" s="403"/>
      <c r="K1369" s="403"/>
      <c r="L1369" s="403"/>
      <c r="M1369" s="403"/>
      <c r="N1369" s="403"/>
      <c r="O1369" s="402"/>
      <c r="P1369" s="404" t="s">
        <v>2001</v>
      </c>
      <c r="Q1369" s="405"/>
      <c r="R1369" s="433">
        <v>1052.71</v>
      </c>
      <c r="S1369" s="434"/>
      <c r="T1369" s="435"/>
      <c r="U1369" s="433">
        <v>2771.28</v>
      </c>
      <c r="V1369" s="434"/>
      <c r="W1369" s="435"/>
      <c r="X1369" s="180">
        <v>3823.99</v>
      </c>
      <c r="Y1369" s="175" t="str">
        <f t="shared" si="21"/>
        <v>081874</v>
      </c>
    </row>
    <row r="1370" spans="1:25" ht="19.350000000000001" customHeight="1" x14ac:dyDescent="0.2">
      <c r="A1370" s="401" t="s">
        <v>3626</v>
      </c>
      <c r="B1370" s="402"/>
      <c r="C1370" s="401" t="s">
        <v>3627</v>
      </c>
      <c r="D1370" s="403"/>
      <c r="E1370" s="403"/>
      <c r="F1370" s="403"/>
      <c r="G1370" s="403"/>
      <c r="H1370" s="403"/>
      <c r="I1370" s="403"/>
      <c r="J1370" s="403"/>
      <c r="K1370" s="403"/>
      <c r="L1370" s="403"/>
      <c r="M1370" s="403"/>
      <c r="N1370" s="403"/>
      <c r="O1370" s="402"/>
      <c r="P1370" s="404" t="s">
        <v>2001</v>
      </c>
      <c r="Q1370" s="405"/>
      <c r="R1370" s="436">
        <v>16005.02</v>
      </c>
      <c r="S1370" s="437"/>
      <c r="T1370" s="438"/>
      <c r="U1370" s="433">
        <v>2170.64</v>
      </c>
      <c r="V1370" s="434"/>
      <c r="W1370" s="435"/>
      <c r="X1370" s="181">
        <v>18175.66</v>
      </c>
      <c r="Y1370" s="175" t="str">
        <f t="shared" si="21"/>
        <v>081880</v>
      </c>
    </row>
    <row r="1371" spans="1:25" ht="19.350000000000001" customHeight="1" x14ac:dyDescent="0.2">
      <c r="A1371" s="401" t="s">
        <v>3628</v>
      </c>
      <c r="B1371" s="402"/>
      <c r="C1371" s="401" t="s">
        <v>3629</v>
      </c>
      <c r="D1371" s="403"/>
      <c r="E1371" s="403"/>
      <c r="F1371" s="403"/>
      <c r="G1371" s="403"/>
      <c r="H1371" s="403"/>
      <c r="I1371" s="403"/>
      <c r="J1371" s="403"/>
      <c r="K1371" s="403"/>
      <c r="L1371" s="403"/>
      <c r="M1371" s="403"/>
      <c r="N1371" s="403"/>
      <c r="O1371" s="402"/>
      <c r="P1371" s="404" t="s">
        <v>2001</v>
      </c>
      <c r="Q1371" s="405"/>
      <c r="R1371" s="436">
        <v>20850.73</v>
      </c>
      <c r="S1371" s="437"/>
      <c r="T1371" s="438"/>
      <c r="U1371" s="433">
        <v>2170.64</v>
      </c>
      <c r="V1371" s="434"/>
      <c r="W1371" s="435"/>
      <c r="X1371" s="181">
        <v>23021.37</v>
      </c>
      <c r="Y1371" s="175" t="str">
        <f t="shared" si="21"/>
        <v>081881</v>
      </c>
    </row>
    <row r="1372" spans="1:25" ht="19.350000000000001" customHeight="1" x14ac:dyDescent="0.2">
      <c r="A1372" s="401" t="s">
        <v>3630</v>
      </c>
      <c r="B1372" s="402"/>
      <c r="C1372" s="401" t="s">
        <v>3631</v>
      </c>
      <c r="D1372" s="403"/>
      <c r="E1372" s="403"/>
      <c r="F1372" s="403"/>
      <c r="G1372" s="403"/>
      <c r="H1372" s="403"/>
      <c r="I1372" s="403"/>
      <c r="J1372" s="403"/>
      <c r="K1372" s="403"/>
      <c r="L1372" s="403"/>
      <c r="M1372" s="403"/>
      <c r="N1372" s="403"/>
      <c r="O1372" s="402"/>
      <c r="P1372" s="404" t="s">
        <v>2001</v>
      </c>
      <c r="Q1372" s="405"/>
      <c r="R1372" s="436">
        <v>26638.35</v>
      </c>
      <c r="S1372" s="437"/>
      <c r="T1372" s="438"/>
      <c r="U1372" s="433">
        <v>2170.64</v>
      </c>
      <c r="V1372" s="434"/>
      <c r="W1372" s="435"/>
      <c r="X1372" s="181">
        <v>28808.99</v>
      </c>
      <c r="Y1372" s="175" t="str">
        <f t="shared" si="21"/>
        <v>081882</v>
      </c>
    </row>
    <row r="1373" spans="1:25" ht="19.350000000000001" customHeight="1" x14ac:dyDescent="0.2">
      <c r="A1373" s="401" t="s">
        <v>3632</v>
      </c>
      <c r="B1373" s="402"/>
      <c r="C1373" s="401" t="s">
        <v>3633</v>
      </c>
      <c r="D1373" s="403"/>
      <c r="E1373" s="403"/>
      <c r="F1373" s="403"/>
      <c r="G1373" s="403"/>
      <c r="H1373" s="403"/>
      <c r="I1373" s="403"/>
      <c r="J1373" s="403"/>
      <c r="K1373" s="403"/>
      <c r="L1373" s="403"/>
      <c r="M1373" s="403"/>
      <c r="N1373" s="403"/>
      <c r="O1373" s="402"/>
      <c r="P1373" s="404" t="s">
        <v>2081</v>
      </c>
      <c r="Q1373" s="405"/>
      <c r="R1373" s="436">
        <v>35371.68</v>
      </c>
      <c r="S1373" s="437"/>
      <c r="T1373" s="438"/>
      <c r="U1373" s="433">
        <v>2170.64</v>
      </c>
      <c r="V1373" s="434"/>
      <c r="W1373" s="435"/>
      <c r="X1373" s="181">
        <v>37542.32</v>
      </c>
      <c r="Y1373" s="175" t="str">
        <f t="shared" si="21"/>
        <v>081883</v>
      </c>
    </row>
    <row r="1374" spans="1:25" ht="9.6" customHeight="1" x14ac:dyDescent="0.2">
      <c r="A1374" s="401" t="s">
        <v>3634</v>
      </c>
      <c r="B1374" s="402"/>
      <c r="C1374" s="401" t="s">
        <v>1363</v>
      </c>
      <c r="D1374" s="403"/>
      <c r="E1374" s="403"/>
      <c r="F1374" s="403"/>
      <c r="G1374" s="403"/>
      <c r="H1374" s="403"/>
      <c r="I1374" s="403"/>
      <c r="J1374" s="403"/>
      <c r="K1374" s="403"/>
      <c r="L1374" s="403"/>
      <c r="M1374" s="403"/>
      <c r="N1374" s="403"/>
      <c r="O1374" s="402"/>
      <c r="P1374" s="404" t="s">
        <v>2001</v>
      </c>
      <c r="Q1374" s="405"/>
      <c r="R1374" s="427">
        <v>10.4</v>
      </c>
      <c r="S1374" s="428"/>
      <c r="T1374" s="429"/>
      <c r="U1374" s="406">
        <v>3.43</v>
      </c>
      <c r="V1374" s="407"/>
      <c r="W1374" s="408"/>
      <c r="X1374" s="178">
        <v>13.83</v>
      </c>
      <c r="Y1374" s="175" t="str">
        <f t="shared" si="21"/>
        <v>081885</v>
      </c>
    </row>
    <row r="1375" spans="1:25" ht="9.6" customHeight="1" x14ac:dyDescent="0.2">
      <c r="A1375" s="401" t="s">
        <v>3635</v>
      </c>
      <c r="B1375" s="402"/>
      <c r="C1375" s="401" t="s">
        <v>1364</v>
      </c>
      <c r="D1375" s="403"/>
      <c r="E1375" s="403"/>
      <c r="F1375" s="403"/>
      <c r="G1375" s="403"/>
      <c r="H1375" s="403"/>
      <c r="I1375" s="403"/>
      <c r="J1375" s="403"/>
      <c r="K1375" s="403"/>
      <c r="L1375" s="403"/>
      <c r="M1375" s="403"/>
      <c r="N1375" s="403"/>
      <c r="O1375" s="402"/>
      <c r="P1375" s="404" t="s">
        <v>2001</v>
      </c>
      <c r="Q1375" s="405"/>
      <c r="R1375" s="427">
        <v>69.69</v>
      </c>
      <c r="S1375" s="428"/>
      <c r="T1375" s="429"/>
      <c r="U1375" s="427">
        <v>13.75</v>
      </c>
      <c r="V1375" s="428"/>
      <c r="W1375" s="429"/>
      <c r="X1375" s="178">
        <v>83.44</v>
      </c>
      <c r="Y1375" s="175" t="str">
        <f t="shared" si="21"/>
        <v>081888</v>
      </c>
    </row>
    <row r="1376" spans="1:25" ht="9.6" customHeight="1" x14ac:dyDescent="0.2">
      <c r="A1376" s="401" t="s">
        <v>3636</v>
      </c>
      <c r="B1376" s="402"/>
      <c r="C1376" s="401" t="s">
        <v>1365</v>
      </c>
      <c r="D1376" s="403"/>
      <c r="E1376" s="403"/>
      <c r="F1376" s="403"/>
      <c r="G1376" s="403"/>
      <c r="H1376" s="403"/>
      <c r="I1376" s="403"/>
      <c r="J1376" s="403"/>
      <c r="K1376" s="403"/>
      <c r="L1376" s="403"/>
      <c r="M1376" s="403"/>
      <c r="N1376" s="403"/>
      <c r="O1376" s="402"/>
      <c r="P1376" s="404" t="s">
        <v>2001</v>
      </c>
      <c r="Q1376" s="405"/>
      <c r="R1376" s="430">
        <v>145.78</v>
      </c>
      <c r="S1376" s="431"/>
      <c r="T1376" s="432"/>
      <c r="U1376" s="427">
        <v>16.7</v>
      </c>
      <c r="V1376" s="428"/>
      <c r="W1376" s="429"/>
      <c r="X1376" s="179">
        <v>162.47999999999999</v>
      </c>
      <c r="Y1376" s="175" t="str">
        <f t="shared" si="21"/>
        <v>081889</v>
      </c>
    </row>
    <row r="1377" spans="1:25" ht="9.6" customHeight="1" x14ac:dyDescent="0.2">
      <c r="A1377" s="401" t="s">
        <v>3637</v>
      </c>
      <c r="B1377" s="402"/>
      <c r="C1377" s="401" t="s">
        <v>1366</v>
      </c>
      <c r="D1377" s="403"/>
      <c r="E1377" s="403"/>
      <c r="F1377" s="403"/>
      <c r="G1377" s="403"/>
      <c r="H1377" s="403"/>
      <c r="I1377" s="403"/>
      <c r="J1377" s="403"/>
      <c r="K1377" s="403"/>
      <c r="L1377" s="403"/>
      <c r="M1377" s="403"/>
      <c r="N1377" s="403"/>
      <c r="O1377" s="402"/>
      <c r="P1377" s="404" t="s">
        <v>2001</v>
      </c>
      <c r="Q1377" s="405"/>
      <c r="R1377" s="430">
        <v>280.52999999999997</v>
      </c>
      <c r="S1377" s="431"/>
      <c r="T1377" s="432"/>
      <c r="U1377" s="427">
        <v>19.649999999999999</v>
      </c>
      <c r="V1377" s="428"/>
      <c r="W1377" s="429"/>
      <c r="X1377" s="179">
        <v>300.18</v>
      </c>
      <c r="Y1377" s="175" t="str">
        <f t="shared" si="21"/>
        <v>081890</v>
      </c>
    </row>
    <row r="1378" spans="1:25" ht="9.6" customHeight="1" x14ac:dyDescent="0.2">
      <c r="A1378" s="401" t="s">
        <v>3638</v>
      </c>
      <c r="B1378" s="402"/>
      <c r="C1378" s="401" t="s">
        <v>1367</v>
      </c>
      <c r="D1378" s="403"/>
      <c r="E1378" s="403"/>
      <c r="F1378" s="403"/>
      <c r="G1378" s="403"/>
      <c r="H1378" s="403"/>
      <c r="I1378" s="403"/>
      <c r="J1378" s="403"/>
      <c r="K1378" s="403"/>
      <c r="L1378" s="403"/>
      <c r="M1378" s="403"/>
      <c r="N1378" s="403"/>
      <c r="O1378" s="402"/>
      <c r="P1378" s="404" t="s">
        <v>2001</v>
      </c>
      <c r="Q1378" s="405"/>
      <c r="R1378" s="430">
        <v>294.81</v>
      </c>
      <c r="S1378" s="431"/>
      <c r="T1378" s="432"/>
      <c r="U1378" s="427">
        <v>22.1</v>
      </c>
      <c r="V1378" s="428"/>
      <c r="W1378" s="429"/>
      <c r="X1378" s="179">
        <v>316.91000000000003</v>
      </c>
      <c r="Y1378" s="175" t="str">
        <f t="shared" si="21"/>
        <v>081891</v>
      </c>
    </row>
    <row r="1379" spans="1:25" ht="9.6" customHeight="1" x14ac:dyDescent="0.2">
      <c r="A1379" s="401" t="s">
        <v>3639</v>
      </c>
      <c r="B1379" s="402"/>
      <c r="C1379" s="401" t="s">
        <v>1368</v>
      </c>
      <c r="D1379" s="403"/>
      <c r="E1379" s="403"/>
      <c r="F1379" s="403"/>
      <c r="G1379" s="403"/>
      <c r="H1379" s="403"/>
      <c r="I1379" s="403"/>
      <c r="J1379" s="403"/>
      <c r="K1379" s="403"/>
      <c r="L1379" s="403"/>
      <c r="M1379" s="403"/>
      <c r="N1379" s="403"/>
      <c r="O1379" s="402"/>
      <c r="P1379" s="404" t="s">
        <v>2001</v>
      </c>
      <c r="Q1379" s="405"/>
      <c r="R1379" s="430">
        <v>309.08999999999997</v>
      </c>
      <c r="S1379" s="431"/>
      <c r="T1379" s="432"/>
      <c r="U1379" s="427">
        <v>26.53</v>
      </c>
      <c r="V1379" s="428"/>
      <c r="W1379" s="429"/>
      <c r="X1379" s="179">
        <v>335.62</v>
      </c>
      <c r="Y1379" s="175" t="str">
        <f t="shared" si="21"/>
        <v>081892</v>
      </c>
    </row>
    <row r="1380" spans="1:25" ht="9.6" customHeight="1" x14ac:dyDescent="0.2">
      <c r="A1380" s="401" t="s">
        <v>3640</v>
      </c>
      <c r="B1380" s="402"/>
      <c r="C1380" s="401" t="s">
        <v>3641</v>
      </c>
      <c r="D1380" s="403"/>
      <c r="E1380" s="403"/>
      <c r="F1380" s="403"/>
      <c r="G1380" s="403"/>
      <c r="H1380" s="403"/>
      <c r="I1380" s="403"/>
      <c r="J1380" s="403"/>
      <c r="K1380" s="403"/>
      <c r="L1380" s="403"/>
      <c r="M1380" s="403"/>
      <c r="N1380" s="403"/>
      <c r="O1380" s="402"/>
      <c r="P1380" s="404" t="s">
        <v>2081</v>
      </c>
      <c r="Q1380" s="405"/>
      <c r="R1380" s="427">
        <v>45.9</v>
      </c>
      <c r="S1380" s="428"/>
      <c r="T1380" s="429"/>
      <c r="U1380" s="427">
        <v>38.78</v>
      </c>
      <c r="V1380" s="428"/>
      <c r="W1380" s="429"/>
      <c r="X1380" s="178">
        <v>84.68</v>
      </c>
      <c r="Y1380" s="175" t="str">
        <f t="shared" si="21"/>
        <v>081894</v>
      </c>
    </row>
    <row r="1381" spans="1:25" ht="9.6" customHeight="1" x14ac:dyDescent="0.2">
      <c r="A1381" s="401" t="s">
        <v>3642</v>
      </c>
      <c r="B1381" s="402"/>
      <c r="C1381" s="401" t="s">
        <v>3437</v>
      </c>
      <c r="D1381" s="403"/>
      <c r="E1381" s="403"/>
      <c r="F1381" s="403"/>
      <c r="G1381" s="403"/>
      <c r="H1381" s="403"/>
      <c r="I1381" s="403"/>
      <c r="J1381" s="403"/>
      <c r="K1381" s="403"/>
      <c r="L1381" s="403"/>
      <c r="M1381" s="403"/>
      <c r="N1381" s="403"/>
      <c r="O1381" s="402"/>
      <c r="P1381" s="404"/>
      <c r="Q1381" s="405"/>
      <c r="R1381" s="406">
        <v>0</v>
      </c>
      <c r="S1381" s="407"/>
      <c r="T1381" s="408"/>
      <c r="U1381" s="406">
        <v>0</v>
      </c>
      <c r="V1381" s="407"/>
      <c r="W1381" s="408"/>
      <c r="X1381" s="177">
        <v>0</v>
      </c>
      <c r="Y1381" s="175" t="str">
        <f t="shared" si="21"/>
        <v>081920</v>
      </c>
    </row>
    <row r="1382" spans="1:25" ht="9.6" customHeight="1" x14ac:dyDescent="0.2">
      <c r="A1382" s="401" t="s">
        <v>3643</v>
      </c>
      <c r="B1382" s="402"/>
      <c r="C1382" s="401" t="s">
        <v>1369</v>
      </c>
      <c r="D1382" s="403"/>
      <c r="E1382" s="403"/>
      <c r="F1382" s="403"/>
      <c r="G1382" s="403"/>
      <c r="H1382" s="403"/>
      <c r="I1382" s="403"/>
      <c r="J1382" s="403"/>
      <c r="K1382" s="403"/>
      <c r="L1382" s="403"/>
      <c r="M1382" s="403"/>
      <c r="N1382" s="403"/>
      <c r="O1382" s="402"/>
      <c r="P1382" s="404" t="s">
        <v>2001</v>
      </c>
      <c r="Q1382" s="405"/>
      <c r="R1382" s="406">
        <v>2.38</v>
      </c>
      <c r="S1382" s="407"/>
      <c r="T1382" s="408"/>
      <c r="U1382" s="427">
        <v>13.75</v>
      </c>
      <c r="V1382" s="428"/>
      <c r="W1382" s="429"/>
      <c r="X1382" s="178">
        <v>16.13</v>
      </c>
      <c r="Y1382" s="175" t="str">
        <f t="shared" si="21"/>
        <v>081921</v>
      </c>
    </row>
    <row r="1383" spans="1:25" ht="9.6" customHeight="1" x14ac:dyDescent="0.2">
      <c r="A1383" s="401" t="s">
        <v>3644</v>
      </c>
      <c r="B1383" s="402"/>
      <c r="C1383" s="401" t="s">
        <v>1370</v>
      </c>
      <c r="D1383" s="403"/>
      <c r="E1383" s="403"/>
      <c r="F1383" s="403"/>
      <c r="G1383" s="403"/>
      <c r="H1383" s="403"/>
      <c r="I1383" s="403"/>
      <c r="J1383" s="403"/>
      <c r="K1383" s="403"/>
      <c r="L1383" s="403"/>
      <c r="M1383" s="403"/>
      <c r="N1383" s="403"/>
      <c r="O1383" s="402"/>
      <c r="P1383" s="404" t="s">
        <v>2001</v>
      </c>
      <c r="Q1383" s="405"/>
      <c r="R1383" s="406">
        <v>2.95</v>
      </c>
      <c r="S1383" s="407"/>
      <c r="T1383" s="408"/>
      <c r="U1383" s="427">
        <v>13.75</v>
      </c>
      <c r="V1383" s="428"/>
      <c r="W1383" s="429"/>
      <c r="X1383" s="178">
        <v>16.7</v>
      </c>
      <c r="Y1383" s="175" t="str">
        <f t="shared" si="21"/>
        <v>081922</v>
      </c>
    </row>
    <row r="1384" spans="1:25" ht="9.6" customHeight="1" x14ac:dyDescent="0.2">
      <c r="A1384" s="401" t="s">
        <v>3645</v>
      </c>
      <c r="B1384" s="402"/>
      <c r="C1384" s="401" t="s">
        <v>1371</v>
      </c>
      <c r="D1384" s="403"/>
      <c r="E1384" s="403"/>
      <c r="F1384" s="403"/>
      <c r="G1384" s="403"/>
      <c r="H1384" s="403"/>
      <c r="I1384" s="403"/>
      <c r="J1384" s="403"/>
      <c r="K1384" s="403"/>
      <c r="L1384" s="403"/>
      <c r="M1384" s="403"/>
      <c r="N1384" s="403"/>
      <c r="O1384" s="402"/>
      <c r="P1384" s="404" t="s">
        <v>2001</v>
      </c>
      <c r="Q1384" s="405"/>
      <c r="R1384" s="406">
        <v>6.64</v>
      </c>
      <c r="S1384" s="407"/>
      <c r="T1384" s="408"/>
      <c r="U1384" s="427">
        <v>17.68</v>
      </c>
      <c r="V1384" s="428"/>
      <c r="W1384" s="429"/>
      <c r="X1384" s="178">
        <v>24.32</v>
      </c>
      <c r="Y1384" s="175" t="str">
        <f t="shared" si="21"/>
        <v>081923</v>
      </c>
    </row>
    <row r="1385" spans="1:25" ht="9.6" customHeight="1" x14ac:dyDescent="0.2">
      <c r="A1385" s="401" t="s">
        <v>3646</v>
      </c>
      <c r="B1385" s="402"/>
      <c r="C1385" s="401" t="s">
        <v>1372</v>
      </c>
      <c r="D1385" s="403"/>
      <c r="E1385" s="403"/>
      <c r="F1385" s="403"/>
      <c r="G1385" s="403"/>
      <c r="H1385" s="403"/>
      <c r="I1385" s="403"/>
      <c r="J1385" s="403"/>
      <c r="K1385" s="403"/>
      <c r="L1385" s="403"/>
      <c r="M1385" s="403"/>
      <c r="N1385" s="403"/>
      <c r="O1385" s="402"/>
      <c r="P1385" s="404" t="s">
        <v>2001</v>
      </c>
      <c r="Q1385" s="405"/>
      <c r="R1385" s="406">
        <v>7.8</v>
      </c>
      <c r="S1385" s="407"/>
      <c r="T1385" s="408"/>
      <c r="U1385" s="427">
        <v>22.1</v>
      </c>
      <c r="V1385" s="428"/>
      <c r="W1385" s="429"/>
      <c r="X1385" s="178">
        <v>29.9</v>
      </c>
      <c r="Y1385" s="175" t="str">
        <f t="shared" si="21"/>
        <v>081924</v>
      </c>
    </row>
    <row r="1386" spans="1:25" ht="9.6" customHeight="1" x14ac:dyDescent="0.2">
      <c r="A1386" s="401" t="s">
        <v>3647</v>
      </c>
      <c r="B1386" s="402"/>
      <c r="C1386" s="401" t="s">
        <v>1373</v>
      </c>
      <c r="D1386" s="403"/>
      <c r="E1386" s="403"/>
      <c r="F1386" s="403"/>
      <c r="G1386" s="403"/>
      <c r="H1386" s="403"/>
      <c r="I1386" s="403"/>
      <c r="J1386" s="403"/>
      <c r="K1386" s="403"/>
      <c r="L1386" s="403"/>
      <c r="M1386" s="403"/>
      <c r="N1386" s="403"/>
      <c r="O1386" s="402"/>
      <c r="P1386" s="404" t="s">
        <v>2001</v>
      </c>
      <c r="Q1386" s="405"/>
      <c r="R1386" s="406">
        <v>5.16</v>
      </c>
      <c r="S1386" s="407"/>
      <c r="T1386" s="408"/>
      <c r="U1386" s="427">
        <v>13.75</v>
      </c>
      <c r="V1386" s="428"/>
      <c r="W1386" s="429"/>
      <c r="X1386" s="178">
        <v>18.91</v>
      </c>
      <c r="Y1386" s="175" t="str">
        <f t="shared" si="21"/>
        <v>081927</v>
      </c>
    </row>
    <row r="1387" spans="1:25" ht="9.6" customHeight="1" x14ac:dyDescent="0.2">
      <c r="A1387" s="401" t="s">
        <v>3648</v>
      </c>
      <c r="B1387" s="402"/>
      <c r="C1387" s="401" t="s">
        <v>1374</v>
      </c>
      <c r="D1387" s="403"/>
      <c r="E1387" s="403"/>
      <c r="F1387" s="403"/>
      <c r="G1387" s="403"/>
      <c r="H1387" s="403"/>
      <c r="I1387" s="403"/>
      <c r="J1387" s="403"/>
      <c r="K1387" s="403"/>
      <c r="L1387" s="403"/>
      <c r="M1387" s="403"/>
      <c r="N1387" s="403"/>
      <c r="O1387" s="402"/>
      <c r="P1387" s="404" t="s">
        <v>2001</v>
      </c>
      <c r="Q1387" s="405"/>
      <c r="R1387" s="406">
        <v>5.55</v>
      </c>
      <c r="S1387" s="407"/>
      <c r="T1387" s="408"/>
      <c r="U1387" s="427">
        <v>13.75</v>
      </c>
      <c r="V1387" s="428"/>
      <c r="W1387" s="429"/>
      <c r="X1387" s="178">
        <v>19.3</v>
      </c>
      <c r="Y1387" s="175" t="str">
        <f t="shared" si="21"/>
        <v>081928</v>
      </c>
    </row>
    <row r="1388" spans="1:25" ht="9.6" customHeight="1" x14ac:dyDescent="0.2">
      <c r="A1388" s="401" t="s">
        <v>3649</v>
      </c>
      <c r="B1388" s="402"/>
      <c r="C1388" s="401" t="s">
        <v>1375</v>
      </c>
      <c r="D1388" s="403"/>
      <c r="E1388" s="403"/>
      <c r="F1388" s="403"/>
      <c r="G1388" s="403"/>
      <c r="H1388" s="403"/>
      <c r="I1388" s="403"/>
      <c r="J1388" s="403"/>
      <c r="K1388" s="403"/>
      <c r="L1388" s="403"/>
      <c r="M1388" s="403"/>
      <c r="N1388" s="403"/>
      <c r="O1388" s="402"/>
      <c r="P1388" s="404" t="s">
        <v>2001</v>
      </c>
      <c r="Q1388" s="405"/>
      <c r="R1388" s="406">
        <v>2</v>
      </c>
      <c r="S1388" s="407"/>
      <c r="T1388" s="408"/>
      <c r="U1388" s="427">
        <v>13.75</v>
      </c>
      <c r="V1388" s="428"/>
      <c r="W1388" s="429"/>
      <c r="X1388" s="178">
        <v>15.75</v>
      </c>
      <c r="Y1388" s="175" t="str">
        <f t="shared" si="21"/>
        <v>081935</v>
      </c>
    </row>
    <row r="1389" spans="1:25" ht="9.6" customHeight="1" x14ac:dyDescent="0.2">
      <c r="A1389" s="401" t="s">
        <v>3650</v>
      </c>
      <c r="B1389" s="402"/>
      <c r="C1389" s="401" t="s">
        <v>1376</v>
      </c>
      <c r="D1389" s="403"/>
      <c r="E1389" s="403"/>
      <c r="F1389" s="403"/>
      <c r="G1389" s="403"/>
      <c r="H1389" s="403"/>
      <c r="I1389" s="403"/>
      <c r="J1389" s="403"/>
      <c r="K1389" s="403"/>
      <c r="L1389" s="403"/>
      <c r="M1389" s="403"/>
      <c r="N1389" s="403"/>
      <c r="O1389" s="402"/>
      <c r="P1389" s="404" t="s">
        <v>2001</v>
      </c>
      <c r="Q1389" s="405"/>
      <c r="R1389" s="406">
        <v>3.1</v>
      </c>
      <c r="S1389" s="407"/>
      <c r="T1389" s="408"/>
      <c r="U1389" s="427">
        <v>13.75</v>
      </c>
      <c r="V1389" s="428"/>
      <c r="W1389" s="429"/>
      <c r="X1389" s="178">
        <v>16.850000000000001</v>
      </c>
      <c r="Y1389" s="175" t="str">
        <f t="shared" si="21"/>
        <v>081936</v>
      </c>
    </row>
    <row r="1390" spans="1:25" ht="9.6" customHeight="1" x14ac:dyDescent="0.2">
      <c r="A1390" s="401" t="s">
        <v>3651</v>
      </c>
      <c r="B1390" s="402"/>
      <c r="C1390" s="401" t="s">
        <v>1377</v>
      </c>
      <c r="D1390" s="403"/>
      <c r="E1390" s="403"/>
      <c r="F1390" s="403"/>
      <c r="G1390" s="403"/>
      <c r="H1390" s="403"/>
      <c r="I1390" s="403"/>
      <c r="J1390" s="403"/>
      <c r="K1390" s="403"/>
      <c r="L1390" s="403"/>
      <c r="M1390" s="403"/>
      <c r="N1390" s="403"/>
      <c r="O1390" s="402"/>
      <c r="P1390" s="404" t="s">
        <v>2001</v>
      </c>
      <c r="Q1390" s="405"/>
      <c r="R1390" s="406">
        <v>6.65</v>
      </c>
      <c r="S1390" s="407"/>
      <c r="T1390" s="408"/>
      <c r="U1390" s="427">
        <v>17.68</v>
      </c>
      <c r="V1390" s="428"/>
      <c r="W1390" s="429"/>
      <c r="X1390" s="178">
        <v>24.33</v>
      </c>
      <c r="Y1390" s="175" t="str">
        <f t="shared" si="21"/>
        <v>081937</v>
      </c>
    </row>
    <row r="1391" spans="1:25" ht="9.6" customHeight="1" x14ac:dyDescent="0.2">
      <c r="A1391" s="401" t="s">
        <v>3652</v>
      </c>
      <c r="B1391" s="402"/>
      <c r="C1391" s="401" t="s">
        <v>1378</v>
      </c>
      <c r="D1391" s="403"/>
      <c r="E1391" s="403"/>
      <c r="F1391" s="403"/>
      <c r="G1391" s="403"/>
      <c r="H1391" s="403"/>
      <c r="I1391" s="403"/>
      <c r="J1391" s="403"/>
      <c r="K1391" s="403"/>
      <c r="L1391" s="403"/>
      <c r="M1391" s="403"/>
      <c r="N1391" s="403"/>
      <c r="O1391" s="402"/>
      <c r="P1391" s="404" t="s">
        <v>2001</v>
      </c>
      <c r="Q1391" s="405"/>
      <c r="R1391" s="406">
        <v>7.76</v>
      </c>
      <c r="S1391" s="407"/>
      <c r="T1391" s="408"/>
      <c r="U1391" s="427">
        <v>22.1</v>
      </c>
      <c r="V1391" s="428"/>
      <c r="W1391" s="429"/>
      <c r="X1391" s="178">
        <v>29.86</v>
      </c>
      <c r="Y1391" s="175" t="str">
        <f t="shared" si="21"/>
        <v>081938</v>
      </c>
    </row>
    <row r="1392" spans="1:25" ht="9.6" customHeight="1" x14ac:dyDescent="0.2">
      <c r="A1392" s="401" t="s">
        <v>3653</v>
      </c>
      <c r="B1392" s="402"/>
      <c r="C1392" s="401" t="s">
        <v>1379</v>
      </c>
      <c r="D1392" s="403"/>
      <c r="E1392" s="403"/>
      <c r="F1392" s="403"/>
      <c r="G1392" s="403"/>
      <c r="H1392" s="403"/>
      <c r="I1392" s="403"/>
      <c r="J1392" s="403"/>
      <c r="K1392" s="403"/>
      <c r="L1392" s="403"/>
      <c r="M1392" s="403"/>
      <c r="N1392" s="403"/>
      <c r="O1392" s="402"/>
      <c r="P1392" s="404" t="s">
        <v>2001</v>
      </c>
      <c r="Q1392" s="405"/>
      <c r="R1392" s="427">
        <v>24.71</v>
      </c>
      <c r="S1392" s="428"/>
      <c r="T1392" s="429"/>
      <c r="U1392" s="427">
        <v>22.1</v>
      </c>
      <c r="V1392" s="428"/>
      <c r="W1392" s="429"/>
      <c r="X1392" s="178">
        <v>46.81</v>
      </c>
      <c r="Y1392" s="175" t="str">
        <f t="shared" si="21"/>
        <v>081946</v>
      </c>
    </row>
    <row r="1393" spans="1:25" ht="9.6" customHeight="1" x14ac:dyDescent="0.2">
      <c r="A1393" s="401" t="s">
        <v>3654</v>
      </c>
      <c r="B1393" s="402"/>
      <c r="C1393" s="401" t="s">
        <v>3655</v>
      </c>
      <c r="D1393" s="403"/>
      <c r="E1393" s="403"/>
      <c r="F1393" s="403"/>
      <c r="G1393" s="403"/>
      <c r="H1393" s="403"/>
      <c r="I1393" s="403"/>
      <c r="J1393" s="403"/>
      <c r="K1393" s="403"/>
      <c r="L1393" s="403"/>
      <c r="M1393" s="403"/>
      <c r="N1393" s="403"/>
      <c r="O1393" s="402"/>
      <c r="P1393" s="404"/>
      <c r="Q1393" s="405"/>
      <c r="R1393" s="406">
        <v>0</v>
      </c>
      <c r="S1393" s="407"/>
      <c r="T1393" s="408"/>
      <c r="U1393" s="406">
        <v>0</v>
      </c>
      <c r="V1393" s="407"/>
      <c r="W1393" s="408"/>
      <c r="X1393" s="177">
        <v>0</v>
      </c>
      <c r="Y1393" s="175" t="str">
        <f t="shared" si="21"/>
        <v>081960</v>
      </c>
    </row>
    <row r="1394" spans="1:25" ht="9.6" customHeight="1" x14ac:dyDescent="0.2">
      <c r="A1394" s="401" t="s">
        <v>3656</v>
      </c>
      <c r="B1394" s="402"/>
      <c r="C1394" s="401" t="s">
        <v>1380</v>
      </c>
      <c r="D1394" s="403"/>
      <c r="E1394" s="403"/>
      <c r="F1394" s="403"/>
      <c r="G1394" s="403"/>
      <c r="H1394" s="403"/>
      <c r="I1394" s="403"/>
      <c r="J1394" s="403"/>
      <c r="K1394" s="403"/>
      <c r="L1394" s="403"/>
      <c r="M1394" s="403"/>
      <c r="N1394" s="403"/>
      <c r="O1394" s="402"/>
      <c r="P1394" s="404" t="s">
        <v>2001</v>
      </c>
      <c r="Q1394" s="405"/>
      <c r="R1394" s="406">
        <v>3.38</v>
      </c>
      <c r="S1394" s="407"/>
      <c r="T1394" s="408"/>
      <c r="U1394" s="427">
        <v>14.24</v>
      </c>
      <c r="V1394" s="428"/>
      <c r="W1394" s="429"/>
      <c r="X1394" s="178">
        <v>17.62</v>
      </c>
      <c r="Y1394" s="175" t="str">
        <f t="shared" si="21"/>
        <v>081961</v>
      </c>
    </row>
    <row r="1395" spans="1:25" ht="9.6" customHeight="1" x14ac:dyDescent="0.2">
      <c r="A1395" s="401" t="s">
        <v>3657</v>
      </c>
      <c r="B1395" s="402"/>
      <c r="C1395" s="401" t="s">
        <v>1381</v>
      </c>
      <c r="D1395" s="403"/>
      <c r="E1395" s="403"/>
      <c r="F1395" s="403"/>
      <c r="G1395" s="403"/>
      <c r="H1395" s="403"/>
      <c r="I1395" s="403"/>
      <c r="J1395" s="403"/>
      <c r="K1395" s="403"/>
      <c r="L1395" s="403"/>
      <c r="M1395" s="403"/>
      <c r="N1395" s="403"/>
      <c r="O1395" s="402"/>
      <c r="P1395" s="404" t="s">
        <v>2001</v>
      </c>
      <c r="Q1395" s="405"/>
      <c r="R1395" s="427">
        <v>11.32</v>
      </c>
      <c r="S1395" s="428"/>
      <c r="T1395" s="429"/>
      <c r="U1395" s="406">
        <v>8.35</v>
      </c>
      <c r="V1395" s="407"/>
      <c r="W1395" s="408"/>
      <c r="X1395" s="178">
        <v>19.670000000000002</v>
      </c>
      <c r="Y1395" s="175" t="str">
        <f t="shared" si="21"/>
        <v>081965</v>
      </c>
    </row>
    <row r="1396" spans="1:25" ht="9.6" customHeight="1" x14ac:dyDescent="0.2">
      <c r="A1396" s="401" t="s">
        <v>3658</v>
      </c>
      <c r="B1396" s="402"/>
      <c r="C1396" s="401" t="s">
        <v>1382</v>
      </c>
      <c r="D1396" s="403"/>
      <c r="E1396" s="403"/>
      <c r="F1396" s="403"/>
      <c r="G1396" s="403"/>
      <c r="H1396" s="403"/>
      <c r="I1396" s="403"/>
      <c r="J1396" s="403"/>
      <c r="K1396" s="403"/>
      <c r="L1396" s="403"/>
      <c r="M1396" s="403"/>
      <c r="N1396" s="403"/>
      <c r="O1396" s="402"/>
      <c r="P1396" s="404" t="s">
        <v>2001</v>
      </c>
      <c r="Q1396" s="405"/>
      <c r="R1396" s="406">
        <v>7.33</v>
      </c>
      <c r="S1396" s="407"/>
      <c r="T1396" s="408"/>
      <c r="U1396" s="427">
        <v>14.24</v>
      </c>
      <c r="V1396" s="428"/>
      <c r="W1396" s="429"/>
      <c r="X1396" s="178">
        <v>21.57</v>
      </c>
      <c r="Y1396" s="175" t="str">
        <f t="shared" si="21"/>
        <v>081970</v>
      </c>
    </row>
    <row r="1397" spans="1:25" ht="9.6" customHeight="1" x14ac:dyDescent="0.2">
      <c r="A1397" s="401" t="s">
        <v>3659</v>
      </c>
      <c r="B1397" s="402"/>
      <c r="C1397" s="401" t="s">
        <v>1383</v>
      </c>
      <c r="D1397" s="403"/>
      <c r="E1397" s="403"/>
      <c r="F1397" s="403"/>
      <c r="G1397" s="403"/>
      <c r="H1397" s="403"/>
      <c r="I1397" s="403"/>
      <c r="J1397" s="403"/>
      <c r="K1397" s="403"/>
      <c r="L1397" s="403"/>
      <c r="M1397" s="403"/>
      <c r="N1397" s="403"/>
      <c r="O1397" s="402"/>
      <c r="P1397" s="404" t="s">
        <v>2001</v>
      </c>
      <c r="Q1397" s="405"/>
      <c r="R1397" s="427">
        <v>10.5</v>
      </c>
      <c r="S1397" s="428"/>
      <c r="T1397" s="429"/>
      <c r="U1397" s="427">
        <v>18.170000000000002</v>
      </c>
      <c r="V1397" s="428"/>
      <c r="W1397" s="429"/>
      <c r="X1397" s="178">
        <v>28.67</v>
      </c>
      <c r="Y1397" s="175" t="str">
        <f t="shared" si="21"/>
        <v>081971</v>
      </c>
    </row>
    <row r="1398" spans="1:25" ht="9.6" customHeight="1" x14ac:dyDescent="0.2">
      <c r="A1398" s="401" t="s">
        <v>3660</v>
      </c>
      <c r="B1398" s="402"/>
      <c r="C1398" s="401" t="s">
        <v>1385</v>
      </c>
      <c r="D1398" s="403"/>
      <c r="E1398" s="403"/>
      <c r="F1398" s="403"/>
      <c r="G1398" s="403"/>
      <c r="H1398" s="403"/>
      <c r="I1398" s="403"/>
      <c r="J1398" s="403"/>
      <c r="K1398" s="403"/>
      <c r="L1398" s="403"/>
      <c r="M1398" s="403"/>
      <c r="N1398" s="403"/>
      <c r="O1398" s="402"/>
      <c r="P1398" s="404" t="s">
        <v>2001</v>
      </c>
      <c r="Q1398" s="405"/>
      <c r="R1398" s="427">
        <v>12.54</v>
      </c>
      <c r="S1398" s="428"/>
      <c r="T1398" s="429"/>
      <c r="U1398" s="427">
        <v>18.170000000000002</v>
      </c>
      <c r="V1398" s="428"/>
      <c r="W1398" s="429"/>
      <c r="X1398" s="178">
        <v>30.71</v>
      </c>
      <c r="Y1398" s="175" t="str">
        <f t="shared" si="21"/>
        <v>081972</v>
      </c>
    </row>
    <row r="1399" spans="1:25" ht="9.6" customHeight="1" x14ac:dyDescent="0.2">
      <c r="A1399" s="401" t="s">
        <v>3661</v>
      </c>
      <c r="B1399" s="402"/>
      <c r="C1399" s="401" t="s">
        <v>1386</v>
      </c>
      <c r="D1399" s="403"/>
      <c r="E1399" s="403"/>
      <c r="F1399" s="403"/>
      <c r="G1399" s="403"/>
      <c r="H1399" s="403"/>
      <c r="I1399" s="403"/>
      <c r="J1399" s="403"/>
      <c r="K1399" s="403"/>
      <c r="L1399" s="403"/>
      <c r="M1399" s="403"/>
      <c r="N1399" s="403"/>
      <c r="O1399" s="402"/>
      <c r="P1399" s="404" t="s">
        <v>2001</v>
      </c>
      <c r="Q1399" s="405"/>
      <c r="R1399" s="427">
        <v>13.11</v>
      </c>
      <c r="S1399" s="428"/>
      <c r="T1399" s="429"/>
      <c r="U1399" s="427">
        <v>22.59</v>
      </c>
      <c r="V1399" s="428"/>
      <c r="W1399" s="429"/>
      <c r="X1399" s="178">
        <v>35.700000000000003</v>
      </c>
      <c r="Y1399" s="175" t="str">
        <f t="shared" si="21"/>
        <v>081973</v>
      </c>
    </row>
    <row r="1400" spans="1:25" ht="9.6" customHeight="1" x14ac:dyDescent="0.2">
      <c r="A1400" s="401" t="s">
        <v>3662</v>
      </c>
      <c r="B1400" s="402"/>
      <c r="C1400" s="401" t="s">
        <v>1387</v>
      </c>
      <c r="D1400" s="403"/>
      <c r="E1400" s="403"/>
      <c r="F1400" s="403"/>
      <c r="G1400" s="403"/>
      <c r="H1400" s="403"/>
      <c r="I1400" s="403"/>
      <c r="J1400" s="403"/>
      <c r="K1400" s="403"/>
      <c r="L1400" s="403"/>
      <c r="M1400" s="403"/>
      <c r="N1400" s="403"/>
      <c r="O1400" s="402"/>
      <c r="P1400" s="404" t="s">
        <v>2001</v>
      </c>
      <c r="Q1400" s="405"/>
      <c r="R1400" s="427">
        <v>20.69</v>
      </c>
      <c r="S1400" s="428"/>
      <c r="T1400" s="429"/>
      <c r="U1400" s="427">
        <v>22.59</v>
      </c>
      <c r="V1400" s="428"/>
      <c r="W1400" s="429"/>
      <c r="X1400" s="178">
        <v>43.28</v>
      </c>
      <c r="Y1400" s="175" t="str">
        <f t="shared" si="21"/>
        <v>081974</v>
      </c>
    </row>
    <row r="1401" spans="1:25" ht="9.6" customHeight="1" x14ac:dyDescent="0.2">
      <c r="A1401" s="401" t="s">
        <v>3663</v>
      </c>
      <c r="B1401" s="402"/>
      <c r="C1401" s="401" t="s">
        <v>1388</v>
      </c>
      <c r="D1401" s="403"/>
      <c r="E1401" s="403"/>
      <c r="F1401" s="403"/>
      <c r="G1401" s="403"/>
      <c r="H1401" s="403"/>
      <c r="I1401" s="403"/>
      <c r="J1401" s="403"/>
      <c r="K1401" s="403"/>
      <c r="L1401" s="403"/>
      <c r="M1401" s="403"/>
      <c r="N1401" s="403"/>
      <c r="O1401" s="402"/>
      <c r="P1401" s="404" t="s">
        <v>2001</v>
      </c>
      <c r="Q1401" s="405"/>
      <c r="R1401" s="427">
        <v>23</v>
      </c>
      <c r="S1401" s="428"/>
      <c r="T1401" s="429"/>
      <c r="U1401" s="427">
        <v>22.59</v>
      </c>
      <c r="V1401" s="428"/>
      <c r="W1401" s="429"/>
      <c r="X1401" s="178">
        <v>45.59</v>
      </c>
      <c r="Y1401" s="175" t="str">
        <f t="shared" si="21"/>
        <v>081975</v>
      </c>
    </row>
    <row r="1402" spans="1:25" ht="9.6" customHeight="1" x14ac:dyDescent="0.2">
      <c r="A1402" s="401" t="s">
        <v>3664</v>
      </c>
      <c r="B1402" s="402"/>
      <c r="C1402" s="401" t="s">
        <v>1389</v>
      </c>
      <c r="D1402" s="403"/>
      <c r="E1402" s="403"/>
      <c r="F1402" s="403"/>
      <c r="G1402" s="403"/>
      <c r="H1402" s="403"/>
      <c r="I1402" s="403"/>
      <c r="J1402" s="403"/>
      <c r="K1402" s="403"/>
      <c r="L1402" s="403"/>
      <c r="M1402" s="403"/>
      <c r="N1402" s="403"/>
      <c r="O1402" s="402"/>
      <c r="P1402" s="404" t="s">
        <v>2001</v>
      </c>
      <c r="Q1402" s="405"/>
      <c r="R1402" s="427">
        <v>24.2</v>
      </c>
      <c r="S1402" s="428"/>
      <c r="T1402" s="429"/>
      <c r="U1402" s="427">
        <v>18.170000000000002</v>
      </c>
      <c r="V1402" s="428"/>
      <c r="W1402" s="429"/>
      <c r="X1402" s="178">
        <v>42.37</v>
      </c>
      <c r="Y1402" s="175" t="str">
        <f t="shared" si="21"/>
        <v>081981</v>
      </c>
    </row>
    <row r="1403" spans="1:25" ht="9.6" customHeight="1" x14ac:dyDescent="0.2">
      <c r="A1403" s="401" t="s">
        <v>3665</v>
      </c>
      <c r="B1403" s="402"/>
      <c r="C1403" s="401" t="s">
        <v>3666</v>
      </c>
      <c r="D1403" s="403"/>
      <c r="E1403" s="403"/>
      <c r="F1403" s="403"/>
      <c r="G1403" s="403"/>
      <c r="H1403" s="403"/>
      <c r="I1403" s="403"/>
      <c r="J1403" s="403"/>
      <c r="K1403" s="403"/>
      <c r="L1403" s="403"/>
      <c r="M1403" s="403"/>
      <c r="N1403" s="403"/>
      <c r="O1403" s="402"/>
      <c r="P1403" s="404"/>
      <c r="Q1403" s="405"/>
      <c r="R1403" s="406">
        <v>0</v>
      </c>
      <c r="S1403" s="407"/>
      <c r="T1403" s="408"/>
      <c r="U1403" s="406">
        <v>0</v>
      </c>
      <c r="V1403" s="407"/>
      <c r="W1403" s="408"/>
      <c r="X1403" s="177">
        <v>0</v>
      </c>
      <c r="Y1403" s="175" t="str">
        <f t="shared" si="21"/>
        <v>082000</v>
      </c>
    </row>
    <row r="1404" spans="1:25" ht="9.6" customHeight="1" x14ac:dyDescent="0.2">
      <c r="A1404" s="401" t="s">
        <v>3667</v>
      </c>
      <c r="B1404" s="402"/>
      <c r="C1404" s="401" t="s">
        <v>1390</v>
      </c>
      <c r="D1404" s="403"/>
      <c r="E1404" s="403"/>
      <c r="F1404" s="403"/>
      <c r="G1404" s="403"/>
      <c r="H1404" s="403"/>
      <c r="I1404" s="403"/>
      <c r="J1404" s="403"/>
      <c r="K1404" s="403"/>
      <c r="L1404" s="403"/>
      <c r="M1404" s="403"/>
      <c r="N1404" s="403"/>
      <c r="O1404" s="402"/>
      <c r="P1404" s="404" t="s">
        <v>2001</v>
      </c>
      <c r="Q1404" s="405"/>
      <c r="R1404" s="406">
        <v>1.7</v>
      </c>
      <c r="S1404" s="407"/>
      <c r="T1404" s="408"/>
      <c r="U1404" s="406">
        <v>6.87</v>
      </c>
      <c r="V1404" s="407"/>
      <c r="W1404" s="408"/>
      <c r="X1404" s="177">
        <v>8.57</v>
      </c>
      <c r="Y1404" s="175" t="str">
        <f t="shared" si="21"/>
        <v>082001</v>
      </c>
    </row>
    <row r="1405" spans="1:25" ht="9.6" customHeight="1" x14ac:dyDescent="0.2">
      <c r="A1405" s="401" t="s">
        <v>3668</v>
      </c>
      <c r="B1405" s="402"/>
      <c r="C1405" s="401" t="s">
        <v>1391</v>
      </c>
      <c r="D1405" s="403"/>
      <c r="E1405" s="403"/>
      <c r="F1405" s="403"/>
      <c r="G1405" s="403"/>
      <c r="H1405" s="403"/>
      <c r="I1405" s="403"/>
      <c r="J1405" s="403"/>
      <c r="K1405" s="403"/>
      <c r="L1405" s="403"/>
      <c r="M1405" s="403"/>
      <c r="N1405" s="403"/>
      <c r="O1405" s="402"/>
      <c r="P1405" s="404" t="s">
        <v>2001</v>
      </c>
      <c r="Q1405" s="405"/>
      <c r="R1405" s="406">
        <v>2.39</v>
      </c>
      <c r="S1405" s="407"/>
      <c r="T1405" s="408"/>
      <c r="U1405" s="406">
        <v>6.87</v>
      </c>
      <c r="V1405" s="407"/>
      <c r="W1405" s="408"/>
      <c r="X1405" s="177">
        <v>9.26</v>
      </c>
      <c r="Y1405" s="175" t="str">
        <f t="shared" si="21"/>
        <v>082002</v>
      </c>
    </row>
    <row r="1406" spans="1:25" ht="9.6" customHeight="1" x14ac:dyDescent="0.2">
      <c r="A1406" s="401" t="s">
        <v>3669</v>
      </c>
      <c r="B1406" s="402"/>
      <c r="C1406" s="401" t="s">
        <v>1392</v>
      </c>
      <c r="D1406" s="403"/>
      <c r="E1406" s="403"/>
      <c r="F1406" s="403"/>
      <c r="G1406" s="403"/>
      <c r="H1406" s="403"/>
      <c r="I1406" s="403"/>
      <c r="J1406" s="403"/>
      <c r="K1406" s="403"/>
      <c r="L1406" s="403"/>
      <c r="M1406" s="403"/>
      <c r="N1406" s="403"/>
      <c r="O1406" s="402"/>
      <c r="P1406" s="404" t="s">
        <v>2001</v>
      </c>
      <c r="Q1406" s="405"/>
      <c r="R1406" s="406">
        <v>5.25</v>
      </c>
      <c r="S1406" s="407"/>
      <c r="T1406" s="408"/>
      <c r="U1406" s="406">
        <v>8.84</v>
      </c>
      <c r="V1406" s="407"/>
      <c r="W1406" s="408"/>
      <c r="X1406" s="178">
        <v>14.09</v>
      </c>
      <c r="Y1406" s="175" t="str">
        <f t="shared" si="21"/>
        <v>082003</v>
      </c>
    </row>
    <row r="1407" spans="1:25" ht="9.6" customHeight="1" x14ac:dyDescent="0.2">
      <c r="A1407" s="401" t="s">
        <v>3670</v>
      </c>
      <c r="B1407" s="402"/>
      <c r="C1407" s="401" t="s">
        <v>1393</v>
      </c>
      <c r="D1407" s="403"/>
      <c r="E1407" s="403"/>
      <c r="F1407" s="403"/>
      <c r="G1407" s="403"/>
      <c r="H1407" s="403"/>
      <c r="I1407" s="403"/>
      <c r="J1407" s="403"/>
      <c r="K1407" s="403"/>
      <c r="L1407" s="403"/>
      <c r="M1407" s="403"/>
      <c r="N1407" s="403"/>
      <c r="O1407" s="402"/>
      <c r="P1407" s="404" t="s">
        <v>2001</v>
      </c>
      <c r="Q1407" s="405"/>
      <c r="R1407" s="406">
        <v>5.37</v>
      </c>
      <c r="S1407" s="407"/>
      <c r="T1407" s="408"/>
      <c r="U1407" s="427">
        <v>11.29</v>
      </c>
      <c r="V1407" s="428"/>
      <c r="W1407" s="429"/>
      <c r="X1407" s="178">
        <v>16.66</v>
      </c>
      <c r="Y1407" s="175" t="str">
        <f t="shared" si="21"/>
        <v>082004</v>
      </c>
    </row>
    <row r="1408" spans="1:25" ht="9.6" customHeight="1" x14ac:dyDescent="0.2">
      <c r="A1408" s="401" t="s">
        <v>3671</v>
      </c>
      <c r="B1408" s="402"/>
      <c r="C1408" s="401" t="s">
        <v>3672</v>
      </c>
      <c r="D1408" s="403"/>
      <c r="E1408" s="403"/>
      <c r="F1408" s="403"/>
      <c r="G1408" s="403"/>
      <c r="H1408" s="403"/>
      <c r="I1408" s="403"/>
      <c r="J1408" s="403"/>
      <c r="K1408" s="403"/>
      <c r="L1408" s="403"/>
      <c r="M1408" s="403"/>
      <c r="N1408" s="403"/>
      <c r="O1408" s="402"/>
      <c r="P1408" s="404"/>
      <c r="Q1408" s="405"/>
      <c r="R1408" s="406">
        <v>0</v>
      </c>
      <c r="S1408" s="407"/>
      <c r="T1408" s="408"/>
      <c r="U1408" s="406">
        <v>0</v>
      </c>
      <c r="V1408" s="407"/>
      <c r="W1408" s="408"/>
      <c r="X1408" s="177">
        <v>0</v>
      </c>
      <c r="Y1408" s="175" t="str">
        <f t="shared" si="21"/>
        <v>082050</v>
      </c>
    </row>
    <row r="1409" spans="1:25" ht="9.6" customHeight="1" x14ac:dyDescent="0.2">
      <c r="A1409" s="401" t="s">
        <v>3673</v>
      </c>
      <c r="B1409" s="402"/>
      <c r="C1409" s="401" t="s">
        <v>1394</v>
      </c>
      <c r="D1409" s="403"/>
      <c r="E1409" s="403"/>
      <c r="F1409" s="403"/>
      <c r="G1409" s="403"/>
      <c r="H1409" s="403"/>
      <c r="I1409" s="403"/>
      <c r="J1409" s="403"/>
      <c r="K1409" s="403"/>
      <c r="L1409" s="403"/>
      <c r="M1409" s="403"/>
      <c r="N1409" s="403"/>
      <c r="O1409" s="402"/>
      <c r="P1409" s="404" t="s">
        <v>2001</v>
      </c>
      <c r="Q1409" s="405"/>
      <c r="R1409" s="427">
        <v>11.53</v>
      </c>
      <c r="S1409" s="428"/>
      <c r="T1409" s="429"/>
      <c r="U1409" s="406">
        <v>4.91</v>
      </c>
      <c r="V1409" s="407"/>
      <c r="W1409" s="408"/>
      <c r="X1409" s="178">
        <v>16.440000000000001</v>
      </c>
      <c r="Y1409" s="175" t="str">
        <f t="shared" si="21"/>
        <v>082051</v>
      </c>
    </row>
    <row r="1410" spans="1:25" ht="9.6" customHeight="1" x14ac:dyDescent="0.2">
      <c r="A1410" s="401" t="s">
        <v>3674</v>
      </c>
      <c r="B1410" s="402"/>
      <c r="C1410" s="401" t="s">
        <v>1395</v>
      </c>
      <c r="D1410" s="403"/>
      <c r="E1410" s="403"/>
      <c r="F1410" s="403"/>
      <c r="G1410" s="403"/>
      <c r="H1410" s="403"/>
      <c r="I1410" s="403"/>
      <c r="J1410" s="403"/>
      <c r="K1410" s="403"/>
      <c r="L1410" s="403"/>
      <c r="M1410" s="403"/>
      <c r="N1410" s="403"/>
      <c r="O1410" s="402"/>
      <c r="P1410" s="404" t="s">
        <v>2001</v>
      </c>
      <c r="Q1410" s="405"/>
      <c r="R1410" s="427">
        <v>18.61</v>
      </c>
      <c r="S1410" s="428"/>
      <c r="T1410" s="429"/>
      <c r="U1410" s="406">
        <v>4.91</v>
      </c>
      <c r="V1410" s="407"/>
      <c r="W1410" s="408"/>
      <c r="X1410" s="178">
        <v>23.52</v>
      </c>
      <c r="Y1410" s="175" t="str">
        <f t="shared" si="21"/>
        <v>082052</v>
      </c>
    </row>
    <row r="1411" spans="1:25" ht="9.6" customHeight="1" x14ac:dyDescent="0.2">
      <c r="A1411" s="401" t="s">
        <v>3675</v>
      </c>
      <c r="B1411" s="402"/>
      <c r="C1411" s="401" t="s">
        <v>1396</v>
      </c>
      <c r="D1411" s="403"/>
      <c r="E1411" s="403"/>
      <c r="F1411" s="403"/>
      <c r="G1411" s="403"/>
      <c r="H1411" s="403"/>
      <c r="I1411" s="403"/>
      <c r="J1411" s="403"/>
      <c r="K1411" s="403"/>
      <c r="L1411" s="403"/>
      <c r="M1411" s="403"/>
      <c r="N1411" s="403"/>
      <c r="O1411" s="402"/>
      <c r="P1411" s="404" t="s">
        <v>2001</v>
      </c>
      <c r="Q1411" s="405"/>
      <c r="R1411" s="427">
        <v>14.18</v>
      </c>
      <c r="S1411" s="428"/>
      <c r="T1411" s="429"/>
      <c r="U1411" s="406">
        <v>4.91</v>
      </c>
      <c r="V1411" s="407"/>
      <c r="W1411" s="408"/>
      <c r="X1411" s="178">
        <v>19.09</v>
      </c>
      <c r="Y1411" s="175" t="str">
        <f t="shared" si="21"/>
        <v>082053</v>
      </c>
    </row>
    <row r="1412" spans="1:25" ht="9.6" customHeight="1" x14ac:dyDescent="0.2">
      <c r="A1412" s="401" t="s">
        <v>3676</v>
      </c>
      <c r="B1412" s="402"/>
      <c r="C1412" s="401" t="s">
        <v>1397</v>
      </c>
      <c r="D1412" s="403"/>
      <c r="E1412" s="403"/>
      <c r="F1412" s="403"/>
      <c r="G1412" s="403"/>
      <c r="H1412" s="403"/>
      <c r="I1412" s="403"/>
      <c r="J1412" s="403"/>
      <c r="K1412" s="403"/>
      <c r="L1412" s="403"/>
      <c r="M1412" s="403"/>
      <c r="N1412" s="403"/>
      <c r="O1412" s="402"/>
      <c r="P1412" s="404" t="s">
        <v>2001</v>
      </c>
      <c r="Q1412" s="405"/>
      <c r="R1412" s="427">
        <v>10.15</v>
      </c>
      <c r="S1412" s="428"/>
      <c r="T1412" s="429"/>
      <c r="U1412" s="406">
        <v>4.91</v>
      </c>
      <c r="V1412" s="407"/>
      <c r="W1412" s="408"/>
      <c r="X1412" s="178">
        <v>15.06</v>
      </c>
      <c r="Y1412" s="175" t="str">
        <f t="shared" si="21"/>
        <v>082054</v>
      </c>
    </row>
    <row r="1413" spans="1:25" ht="9.6" customHeight="1" x14ac:dyDescent="0.2">
      <c r="A1413" s="401" t="s">
        <v>3677</v>
      </c>
      <c r="B1413" s="402"/>
      <c r="C1413" s="401" t="s">
        <v>1398</v>
      </c>
      <c r="D1413" s="403"/>
      <c r="E1413" s="403"/>
      <c r="F1413" s="403"/>
      <c r="G1413" s="403"/>
      <c r="H1413" s="403"/>
      <c r="I1413" s="403"/>
      <c r="J1413" s="403"/>
      <c r="K1413" s="403"/>
      <c r="L1413" s="403"/>
      <c r="M1413" s="403"/>
      <c r="N1413" s="403"/>
      <c r="O1413" s="402"/>
      <c r="P1413" s="404" t="s">
        <v>2001</v>
      </c>
      <c r="Q1413" s="405"/>
      <c r="R1413" s="406">
        <v>8.0500000000000007</v>
      </c>
      <c r="S1413" s="407"/>
      <c r="T1413" s="408"/>
      <c r="U1413" s="406">
        <v>4.91</v>
      </c>
      <c r="V1413" s="407"/>
      <c r="W1413" s="408"/>
      <c r="X1413" s="178">
        <v>12.96</v>
      </c>
      <c r="Y1413" s="175" t="str">
        <f t="shared" si="21"/>
        <v>082055</v>
      </c>
    </row>
    <row r="1414" spans="1:25" ht="9.6" customHeight="1" x14ac:dyDescent="0.2">
      <c r="A1414" s="401" t="s">
        <v>3678</v>
      </c>
      <c r="B1414" s="402"/>
      <c r="C1414" s="401" t="s">
        <v>1399</v>
      </c>
      <c r="D1414" s="403"/>
      <c r="E1414" s="403"/>
      <c r="F1414" s="403"/>
      <c r="G1414" s="403"/>
      <c r="H1414" s="403"/>
      <c r="I1414" s="403"/>
      <c r="J1414" s="403"/>
      <c r="K1414" s="403"/>
      <c r="L1414" s="403"/>
      <c r="M1414" s="403"/>
      <c r="N1414" s="403"/>
      <c r="O1414" s="402"/>
      <c r="P1414" s="404" t="s">
        <v>2001</v>
      </c>
      <c r="Q1414" s="405"/>
      <c r="R1414" s="406">
        <v>5.64</v>
      </c>
      <c r="S1414" s="407"/>
      <c r="T1414" s="408"/>
      <c r="U1414" s="406">
        <v>4.91</v>
      </c>
      <c r="V1414" s="407"/>
      <c r="W1414" s="408"/>
      <c r="X1414" s="178">
        <v>10.55</v>
      </c>
      <c r="Y1414" s="175" t="str">
        <f t="shared" si="21"/>
        <v>082070</v>
      </c>
    </row>
    <row r="1415" spans="1:25" ht="9.6" customHeight="1" x14ac:dyDescent="0.2">
      <c r="A1415" s="401" t="s">
        <v>3679</v>
      </c>
      <c r="B1415" s="402"/>
      <c r="C1415" s="401" t="s">
        <v>1400</v>
      </c>
      <c r="D1415" s="403"/>
      <c r="E1415" s="403"/>
      <c r="F1415" s="403"/>
      <c r="G1415" s="403"/>
      <c r="H1415" s="403"/>
      <c r="I1415" s="403"/>
      <c r="J1415" s="403"/>
      <c r="K1415" s="403"/>
      <c r="L1415" s="403"/>
      <c r="M1415" s="403"/>
      <c r="N1415" s="403"/>
      <c r="O1415" s="402"/>
      <c r="P1415" s="404" t="s">
        <v>2001</v>
      </c>
      <c r="Q1415" s="405"/>
      <c r="R1415" s="406">
        <v>7.54</v>
      </c>
      <c r="S1415" s="407"/>
      <c r="T1415" s="408"/>
      <c r="U1415" s="406">
        <v>4.91</v>
      </c>
      <c r="V1415" s="407"/>
      <c r="W1415" s="408"/>
      <c r="X1415" s="178">
        <v>12.45</v>
      </c>
      <c r="Y1415" s="175" t="str">
        <f t="shared" si="21"/>
        <v>082071</v>
      </c>
    </row>
    <row r="1416" spans="1:25" ht="9.6" customHeight="1" x14ac:dyDescent="0.2">
      <c r="A1416" s="401" t="s">
        <v>3680</v>
      </c>
      <c r="B1416" s="402"/>
      <c r="C1416" s="401" t="s">
        <v>1401</v>
      </c>
      <c r="D1416" s="403"/>
      <c r="E1416" s="403"/>
      <c r="F1416" s="403"/>
      <c r="G1416" s="403"/>
      <c r="H1416" s="403"/>
      <c r="I1416" s="403"/>
      <c r="J1416" s="403"/>
      <c r="K1416" s="403"/>
      <c r="L1416" s="403"/>
      <c r="M1416" s="403"/>
      <c r="N1416" s="403"/>
      <c r="O1416" s="402"/>
      <c r="P1416" s="404" t="s">
        <v>2001</v>
      </c>
      <c r="Q1416" s="405"/>
      <c r="R1416" s="406">
        <v>8.3000000000000007</v>
      </c>
      <c r="S1416" s="407"/>
      <c r="T1416" s="408"/>
      <c r="U1416" s="406">
        <v>4.91</v>
      </c>
      <c r="V1416" s="407"/>
      <c r="W1416" s="408"/>
      <c r="X1416" s="178">
        <v>13.21</v>
      </c>
      <c r="Y1416" s="175" t="str">
        <f t="shared" si="21"/>
        <v>082072</v>
      </c>
    </row>
    <row r="1417" spans="1:25" ht="9.6" customHeight="1" x14ac:dyDescent="0.2">
      <c r="A1417" s="401" t="s">
        <v>3681</v>
      </c>
      <c r="B1417" s="402"/>
      <c r="C1417" s="401" t="s">
        <v>3682</v>
      </c>
      <c r="D1417" s="403"/>
      <c r="E1417" s="403"/>
      <c r="F1417" s="403"/>
      <c r="G1417" s="403"/>
      <c r="H1417" s="403"/>
      <c r="I1417" s="403"/>
      <c r="J1417" s="403"/>
      <c r="K1417" s="403"/>
      <c r="L1417" s="403"/>
      <c r="M1417" s="403"/>
      <c r="N1417" s="403"/>
      <c r="O1417" s="402"/>
      <c r="P1417" s="404"/>
      <c r="Q1417" s="405"/>
      <c r="R1417" s="406">
        <v>0</v>
      </c>
      <c r="S1417" s="407"/>
      <c r="T1417" s="408"/>
      <c r="U1417" s="406">
        <v>0</v>
      </c>
      <c r="V1417" s="407"/>
      <c r="W1417" s="408"/>
      <c r="X1417" s="177">
        <v>0</v>
      </c>
      <c r="Y1417" s="175" t="str">
        <f t="shared" ref="Y1417:Y1480" si="22">TRIM($A1417)</f>
        <v>082100</v>
      </c>
    </row>
    <row r="1418" spans="1:25" ht="9.6" customHeight="1" x14ac:dyDescent="0.2">
      <c r="A1418" s="401" t="s">
        <v>3683</v>
      </c>
      <c r="B1418" s="402"/>
      <c r="C1418" s="401" t="s">
        <v>1402</v>
      </c>
      <c r="D1418" s="403"/>
      <c r="E1418" s="403"/>
      <c r="F1418" s="403"/>
      <c r="G1418" s="403"/>
      <c r="H1418" s="403"/>
      <c r="I1418" s="403"/>
      <c r="J1418" s="403"/>
      <c r="K1418" s="403"/>
      <c r="L1418" s="403"/>
      <c r="M1418" s="403"/>
      <c r="N1418" s="403"/>
      <c r="O1418" s="402"/>
      <c r="P1418" s="404" t="s">
        <v>2001</v>
      </c>
      <c r="Q1418" s="405"/>
      <c r="R1418" s="406">
        <v>5.78</v>
      </c>
      <c r="S1418" s="407"/>
      <c r="T1418" s="408"/>
      <c r="U1418" s="427">
        <v>17.68</v>
      </c>
      <c r="V1418" s="428"/>
      <c r="W1418" s="429"/>
      <c r="X1418" s="178">
        <v>23.46</v>
      </c>
      <c r="Y1418" s="175" t="str">
        <f t="shared" si="22"/>
        <v>082101</v>
      </c>
    </row>
    <row r="1419" spans="1:25" ht="9.6" customHeight="1" x14ac:dyDescent="0.2">
      <c r="A1419" s="401" t="s">
        <v>3684</v>
      </c>
      <c r="B1419" s="402"/>
      <c r="C1419" s="401" t="s">
        <v>1403</v>
      </c>
      <c r="D1419" s="403"/>
      <c r="E1419" s="403"/>
      <c r="F1419" s="403"/>
      <c r="G1419" s="403"/>
      <c r="H1419" s="403"/>
      <c r="I1419" s="403"/>
      <c r="J1419" s="403"/>
      <c r="K1419" s="403"/>
      <c r="L1419" s="403"/>
      <c r="M1419" s="403"/>
      <c r="N1419" s="403"/>
      <c r="O1419" s="402"/>
      <c r="P1419" s="404" t="s">
        <v>2001</v>
      </c>
      <c r="Q1419" s="405"/>
      <c r="R1419" s="406">
        <v>8.7799999999999994</v>
      </c>
      <c r="S1419" s="407"/>
      <c r="T1419" s="408"/>
      <c r="U1419" s="427">
        <v>22.1</v>
      </c>
      <c r="V1419" s="428"/>
      <c r="W1419" s="429"/>
      <c r="X1419" s="178">
        <v>30.88</v>
      </c>
      <c r="Y1419" s="175" t="str">
        <f t="shared" si="22"/>
        <v>082102</v>
      </c>
    </row>
    <row r="1420" spans="1:25" ht="9.6" customHeight="1" x14ac:dyDescent="0.2">
      <c r="A1420" s="401" t="s">
        <v>3685</v>
      </c>
      <c r="B1420" s="402"/>
      <c r="C1420" s="401" t="s">
        <v>1404</v>
      </c>
      <c r="D1420" s="403"/>
      <c r="E1420" s="403"/>
      <c r="F1420" s="403"/>
      <c r="G1420" s="403"/>
      <c r="H1420" s="403"/>
      <c r="I1420" s="403"/>
      <c r="J1420" s="403"/>
      <c r="K1420" s="403"/>
      <c r="L1420" s="403"/>
      <c r="M1420" s="403"/>
      <c r="N1420" s="403"/>
      <c r="O1420" s="402"/>
      <c r="P1420" s="404" t="s">
        <v>2001</v>
      </c>
      <c r="Q1420" s="405"/>
      <c r="R1420" s="406">
        <v>7.14</v>
      </c>
      <c r="S1420" s="407"/>
      <c r="T1420" s="408"/>
      <c r="U1420" s="427">
        <v>19.649999999999999</v>
      </c>
      <c r="V1420" s="428"/>
      <c r="W1420" s="429"/>
      <c r="X1420" s="178">
        <v>26.79</v>
      </c>
      <c r="Y1420" s="175" t="str">
        <f t="shared" si="22"/>
        <v>082103</v>
      </c>
    </row>
    <row r="1421" spans="1:25" ht="9.6" customHeight="1" x14ac:dyDescent="0.2">
      <c r="A1421" s="401" t="s">
        <v>3686</v>
      </c>
      <c r="B1421" s="402"/>
      <c r="C1421" s="401" t="s">
        <v>3687</v>
      </c>
      <c r="D1421" s="403"/>
      <c r="E1421" s="403"/>
      <c r="F1421" s="403"/>
      <c r="G1421" s="403"/>
      <c r="H1421" s="403"/>
      <c r="I1421" s="403"/>
      <c r="J1421" s="403"/>
      <c r="K1421" s="403"/>
      <c r="L1421" s="403"/>
      <c r="M1421" s="403"/>
      <c r="N1421" s="403"/>
      <c r="O1421" s="402"/>
      <c r="P1421" s="404"/>
      <c r="Q1421" s="405"/>
      <c r="R1421" s="406">
        <v>0</v>
      </c>
      <c r="S1421" s="407"/>
      <c r="T1421" s="408"/>
      <c r="U1421" s="406">
        <v>0</v>
      </c>
      <c r="V1421" s="407"/>
      <c r="W1421" s="408"/>
      <c r="X1421" s="177">
        <v>0</v>
      </c>
      <c r="Y1421" s="175" t="str">
        <f t="shared" si="22"/>
        <v>082150</v>
      </c>
    </row>
    <row r="1422" spans="1:25" ht="9.6" customHeight="1" x14ac:dyDescent="0.2">
      <c r="A1422" s="401" t="s">
        <v>3688</v>
      </c>
      <c r="B1422" s="402"/>
      <c r="C1422" s="401" t="s">
        <v>1405</v>
      </c>
      <c r="D1422" s="403"/>
      <c r="E1422" s="403"/>
      <c r="F1422" s="403"/>
      <c r="G1422" s="403"/>
      <c r="H1422" s="403"/>
      <c r="I1422" s="403"/>
      <c r="J1422" s="403"/>
      <c r="K1422" s="403"/>
      <c r="L1422" s="403"/>
      <c r="M1422" s="403"/>
      <c r="N1422" s="403"/>
      <c r="O1422" s="402"/>
      <c r="P1422" s="404" t="s">
        <v>2001</v>
      </c>
      <c r="Q1422" s="405"/>
      <c r="R1422" s="427">
        <v>20.12</v>
      </c>
      <c r="S1422" s="428"/>
      <c r="T1422" s="429"/>
      <c r="U1422" s="406">
        <v>3.93</v>
      </c>
      <c r="V1422" s="407"/>
      <c r="W1422" s="408"/>
      <c r="X1422" s="178">
        <v>24.05</v>
      </c>
      <c r="Y1422" s="175" t="str">
        <f t="shared" si="22"/>
        <v>082151</v>
      </c>
    </row>
    <row r="1423" spans="1:25" ht="9.6" customHeight="1" x14ac:dyDescent="0.2">
      <c r="A1423" s="401" t="s">
        <v>3689</v>
      </c>
      <c r="B1423" s="402"/>
      <c r="C1423" s="401" t="s">
        <v>1406</v>
      </c>
      <c r="D1423" s="403"/>
      <c r="E1423" s="403"/>
      <c r="F1423" s="403"/>
      <c r="G1423" s="403"/>
      <c r="H1423" s="403"/>
      <c r="I1423" s="403"/>
      <c r="J1423" s="403"/>
      <c r="K1423" s="403"/>
      <c r="L1423" s="403"/>
      <c r="M1423" s="403"/>
      <c r="N1423" s="403"/>
      <c r="O1423" s="402"/>
      <c r="P1423" s="404" t="s">
        <v>2001</v>
      </c>
      <c r="Q1423" s="405"/>
      <c r="R1423" s="406">
        <v>4.8499999999999996</v>
      </c>
      <c r="S1423" s="407"/>
      <c r="T1423" s="408"/>
      <c r="U1423" s="406">
        <v>3.93</v>
      </c>
      <c r="V1423" s="407"/>
      <c r="W1423" s="408"/>
      <c r="X1423" s="177">
        <v>8.7799999999999994</v>
      </c>
      <c r="Y1423" s="175" t="str">
        <f t="shared" si="22"/>
        <v>082153</v>
      </c>
    </row>
    <row r="1424" spans="1:25" ht="9.6" customHeight="1" x14ac:dyDescent="0.2">
      <c r="A1424" s="401" t="s">
        <v>3690</v>
      </c>
      <c r="B1424" s="402"/>
      <c r="C1424" s="401" t="s">
        <v>3691</v>
      </c>
      <c r="D1424" s="403"/>
      <c r="E1424" s="403"/>
      <c r="F1424" s="403"/>
      <c r="G1424" s="403"/>
      <c r="H1424" s="403"/>
      <c r="I1424" s="403"/>
      <c r="J1424" s="403"/>
      <c r="K1424" s="403"/>
      <c r="L1424" s="403"/>
      <c r="M1424" s="403"/>
      <c r="N1424" s="403"/>
      <c r="O1424" s="402"/>
      <c r="P1424" s="404" t="s">
        <v>2001</v>
      </c>
      <c r="Q1424" s="405"/>
      <c r="R1424" s="427">
        <v>30.15</v>
      </c>
      <c r="S1424" s="428"/>
      <c r="T1424" s="429"/>
      <c r="U1424" s="406">
        <v>3.93</v>
      </c>
      <c r="V1424" s="407"/>
      <c r="W1424" s="408"/>
      <c r="X1424" s="178">
        <v>34.08</v>
      </c>
      <c r="Y1424" s="175" t="str">
        <f t="shared" si="22"/>
        <v>082157</v>
      </c>
    </row>
    <row r="1425" spans="1:25" ht="9.6" customHeight="1" x14ac:dyDescent="0.2">
      <c r="A1425" s="401" t="s">
        <v>3692</v>
      </c>
      <c r="B1425" s="402"/>
      <c r="C1425" s="401" t="s">
        <v>1407</v>
      </c>
      <c r="D1425" s="403"/>
      <c r="E1425" s="403"/>
      <c r="F1425" s="403"/>
      <c r="G1425" s="403"/>
      <c r="H1425" s="403"/>
      <c r="I1425" s="403"/>
      <c r="J1425" s="403"/>
      <c r="K1425" s="403"/>
      <c r="L1425" s="403"/>
      <c r="M1425" s="403"/>
      <c r="N1425" s="403"/>
      <c r="O1425" s="402"/>
      <c r="P1425" s="404" t="s">
        <v>2001</v>
      </c>
      <c r="Q1425" s="405"/>
      <c r="R1425" s="427">
        <v>56.65</v>
      </c>
      <c r="S1425" s="428"/>
      <c r="T1425" s="429"/>
      <c r="U1425" s="406">
        <v>3.93</v>
      </c>
      <c r="V1425" s="407"/>
      <c r="W1425" s="408"/>
      <c r="X1425" s="178">
        <v>60.58</v>
      </c>
      <c r="Y1425" s="175" t="str">
        <f t="shared" si="22"/>
        <v>082158</v>
      </c>
    </row>
    <row r="1426" spans="1:25" ht="9.6" customHeight="1" x14ac:dyDescent="0.2">
      <c r="A1426" s="401" t="s">
        <v>3693</v>
      </c>
      <c r="B1426" s="402"/>
      <c r="C1426" s="401" t="s">
        <v>3471</v>
      </c>
      <c r="D1426" s="403"/>
      <c r="E1426" s="403"/>
      <c r="F1426" s="403"/>
      <c r="G1426" s="403"/>
      <c r="H1426" s="403"/>
      <c r="I1426" s="403"/>
      <c r="J1426" s="403"/>
      <c r="K1426" s="403"/>
      <c r="L1426" s="403"/>
      <c r="M1426" s="403"/>
      <c r="N1426" s="403"/>
      <c r="O1426" s="402"/>
      <c r="P1426" s="404"/>
      <c r="Q1426" s="405"/>
      <c r="R1426" s="406">
        <v>0</v>
      </c>
      <c r="S1426" s="407"/>
      <c r="T1426" s="408"/>
      <c r="U1426" s="406">
        <v>0</v>
      </c>
      <c r="V1426" s="407"/>
      <c r="W1426" s="408"/>
      <c r="X1426" s="177">
        <v>0</v>
      </c>
      <c r="Y1426" s="175" t="str">
        <f t="shared" si="22"/>
        <v>082200</v>
      </c>
    </row>
    <row r="1427" spans="1:25" ht="9.6" customHeight="1" x14ac:dyDescent="0.2">
      <c r="A1427" s="401" t="s">
        <v>3694</v>
      </c>
      <c r="B1427" s="402"/>
      <c r="C1427" s="401" t="s">
        <v>1408</v>
      </c>
      <c r="D1427" s="403"/>
      <c r="E1427" s="403"/>
      <c r="F1427" s="403"/>
      <c r="G1427" s="403"/>
      <c r="H1427" s="403"/>
      <c r="I1427" s="403"/>
      <c r="J1427" s="403"/>
      <c r="K1427" s="403"/>
      <c r="L1427" s="403"/>
      <c r="M1427" s="403"/>
      <c r="N1427" s="403"/>
      <c r="O1427" s="402"/>
      <c r="P1427" s="404" t="s">
        <v>2001</v>
      </c>
      <c r="Q1427" s="405"/>
      <c r="R1427" s="406">
        <v>4.04</v>
      </c>
      <c r="S1427" s="407"/>
      <c r="T1427" s="408"/>
      <c r="U1427" s="427">
        <v>14.24</v>
      </c>
      <c r="V1427" s="428"/>
      <c r="W1427" s="429"/>
      <c r="X1427" s="178">
        <v>18.28</v>
      </c>
      <c r="Y1427" s="175" t="str">
        <f t="shared" si="22"/>
        <v>082201</v>
      </c>
    </row>
    <row r="1428" spans="1:25" ht="9.6" customHeight="1" x14ac:dyDescent="0.2">
      <c r="A1428" s="401" t="s">
        <v>3695</v>
      </c>
      <c r="B1428" s="402"/>
      <c r="C1428" s="401" t="s">
        <v>1409</v>
      </c>
      <c r="D1428" s="403"/>
      <c r="E1428" s="403"/>
      <c r="F1428" s="403"/>
      <c r="G1428" s="403"/>
      <c r="H1428" s="403"/>
      <c r="I1428" s="403"/>
      <c r="J1428" s="403"/>
      <c r="K1428" s="403"/>
      <c r="L1428" s="403"/>
      <c r="M1428" s="403"/>
      <c r="N1428" s="403"/>
      <c r="O1428" s="402"/>
      <c r="P1428" s="404" t="s">
        <v>2001</v>
      </c>
      <c r="Q1428" s="405"/>
      <c r="R1428" s="427">
        <v>41.7</v>
      </c>
      <c r="S1428" s="428"/>
      <c r="T1428" s="429"/>
      <c r="U1428" s="427">
        <v>22.59</v>
      </c>
      <c r="V1428" s="428"/>
      <c r="W1428" s="429"/>
      <c r="X1428" s="178">
        <v>64.290000000000006</v>
      </c>
      <c r="Y1428" s="175" t="str">
        <f t="shared" si="22"/>
        <v>082220</v>
      </c>
    </row>
    <row r="1429" spans="1:25" ht="9.6" customHeight="1" x14ac:dyDescent="0.2">
      <c r="A1429" s="401" t="s">
        <v>3696</v>
      </c>
      <c r="B1429" s="402"/>
      <c r="C1429" s="401" t="s">
        <v>1410</v>
      </c>
      <c r="D1429" s="403"/>
      <c r="E1429" s="403"/>
      <c r="F1429" s="403"/>
      <c r="G1429" s="403"/>
      <c r="H1429" s="403"/>
      <c r="I1429" s="403"/>
      <c r="J1429" s="403"/>
      <c r="K1429" s="403"/>
      <c r="L1429" s="403"/>
      <c r="M1429" s="403"/>
      <c r="N1429" s="403"/>
      <c r="O1429" s="402"/>
      <c r="P1429" s="404" t="s">
        <v>2001</v>
      </c>
      <c r="Q1429" s="405"/>
      <c r="R1429" s="406">
        <v>5.85</v>
      </c>
      <c r="S1429" s="407"/>
      <c r="T1429" s="408"/>
      <c r="U1429" s="427">
        <v>14.24</v>
      </c>
      <c r="V1429" s="428"/>
      <c r="W1429" s="429"/>
      <c r="X1429" s="178">
        <v>20.09</v>
      </c>
      <c r="Y1429" s="175" t="str">
        <f t="shared" si="22"/>
        <v>082230</v>
      </c>
    </row>
    <row r="1430" spans="1:25" ht="9.6" customHeight="1" x14ac:dyDescent="0.2">
      <c r="A1430" s="401" t="s">
        <v>3697</v>
      </c>
      <c r="B1430" s="402"/>
      <c r="C1430" s="401" t="s">
        <v>1411</v>
      </c>
      <c r="D1430" s="403"/>
      <c r="E1430" s="403"/>
      <c r="F1430" s="403"/>
      <c r="G1430" s="403"/>
      <c r="H1430" s="403"/>
      <c r="I1430" s="403"/>
      <c r="J1430" s="403"/>
      <c r="K1430" s="403"/>
      <c r="L1430" s="403"/>
      <c r="M1430" s="403"/>
      <c r="N1430" s="403"/>
      <c r="O1430" s="402"/>
      <c r="P1430" s="404" t="s">
        <v>2001</v>
      </c>
      <c r="Q1430" s="405"/>
      <c r="R1430" s="427">
        <v>11.66</v>
      </c>
      <c r="S1430" s="428"/>
      <c r="T1430" s="429"/>
      <c r="U1430" s="427">
        <v>18.170000000000002</v>
      </c>
      <c r="V1430" s="428"/>
      <c r="W1430" s="429"/>
      <c r="X1430" s="178">
        <v>29.83</v>
      </c>
      <c r="Y1430" s="175" t="str">
        <f t="shared" si="22"/>
        <v>082231</v>
      </c>
    </row>
    <row r="1431" spans="1:25" ht="9.6" customHeight="1" x14ac:dyDescent="0.2">
      <c r="A1431" s="401" t="s">
        <v>3698</v>
      </c>
      <c r="B1431" s="402"/>
      <c r="C1431" s="401" t="s">
        <v>1412</v>
      </c>
      <c r="D1431" s="403"/>
      <c r="E1431" s="403"/>
      <c r="F1431" s="403"/>
      <c r="G1431" s="403"/>
      <c r="H1431" s="403"/>
      <c r="I1431" s="403"/>
      <c r="J1431" s="403"/>
      <c r="K1431" s="403"/>
      <c r="L1431" s="403"/>
      <c r="M1431" s="403"/>
      <c r="N1431" s="403"/>
      <c r="O1431" s="402"/>
      <c r="P1431" s="404" t="s">
        <v>2001</v>
      </c>
      <c r="Q1431" s="405"/>
      <c r="R1431" s="427">
        <v>11.93</v>
      </c>
      <c r="S1431" s="428"/>
      <c r="T1431" s="429"/>
      <c r="U1431" s="427">
        <v>18.170000000000002</v>
      </c>
      <c r="V1431" s="428"/>
      <c r="W1431" s="429"/>
      <c r="X1431" s="178">
        <v>30.1</v>
      </c>
      <c r="Y1431" s="175" t="str">
        <f t="shared" si="22"/>
        <v>082232</v>
      </c>
    </row>
    <row r="1432" spans="1:25" ht="9.6" customHeight="1" x14ac:dyDescent="0.2">
      <c r="A1432" s="401" t="s">
        <v>3699</v>
      </c>
      <c r="B1432" s="402"/>
      <c r="C1432" s="401" t="s">
        <v>1413</v>
      </c>
      <c r="D1432" s="403"/>
      <c r="E1432" s="403"/>
      <c r="F1432" s="403"/>
      <c r="G1432" s="403"/>
      <c r="H1432" s="403"/>
      <c r="I1432" s="403"/>
      <c r="J1432" s="403"/>
      <c r="K1432" s="403"/>
      <c r="L1432" s="403"/>
      <c r="M1432" s="403"/>
      <c r="N1432" s="403"/>
      <c r="O1432" s="402"/>
      <c r="P1432" s="404" t="s">
        <v>2001</v>
      </c>
      <c r="Q1432" s="405"/>
      <c r="R1432" s="427">
        <v>13.03</v>
      </c>
      <c r="S1432" s="428"/>
      <c r="T1432" s="429"/>
      <c r="U1432" s="427">
        <v>22.59</v>
      </c>
      <c r="V1432" s="428"/>
      <c r="W1432" s="429"/>
      <c r="X1432" s="178">
        <v>35.619999999999997</v>
      </c>
      <c r="Y1432" s="175" t="str">
        <f t="shared" si="22"/>
        <v>082233</v>
      </c>
    </row>
    <row r="1433" spans="1:25" ht="9.6" customHeight="1" x14ac:dyDescent="0.2">
      <c r="A1433" s="401" t="s">
        <v>3700</v>
      </c>
      <c r="B1433" s="402"/>
      <c r="C1433" s="401" t="s">
        <v>1414</v>
      </c>
      <c r="D1433" s="403"/>
      <c r="E1433" s="403"/>
      <c r="F1433" s="403"/>
      <c r="G1433" s="403"/>
      <c r="H1433" s="403"/>
      <c r="I1433" s="403"/>
      <c r="J1433" s="403"/>
      <c r="K1433" s="403"/>
      <c r="L1433" s="403"/>
      <c r="M1433" s="403"/>
      <c r="N1433" s="403"/>
      <c r="O1433" s="402"/>
      <c r="P1433" s="404" t="s">
        <v>2001</v>
      </c>
      <c r="Q1433" s="405"/>
      <c r="R1433" s="427">
        <v>13.34</v>
      </c>
      <c r="S1433" s="428"/>
      <c r="T1433" s="429"/>
      <c r="U1433" s="427">
        <v>22.59</v>
      </c>
      <c r="V1433" s="428"/>
      <c r="W1433" s="429"/>
      <c r="X1433" s="178">
        <v>35.93</v>
      </c>
      <c r="Y1433" s="175" t="str">
        <f t="shared" si="22"/>
        <v>082234</v>
      </c>
    </row>
    <row r="1434" spans="1:25" ht="9.6" customHeight="1" x14ac:dyDescent="0.2">
      <c r="A1434" s="401" t="s">
        <v>3701</v>
      </c>
      <c r="B1434" s="402"/>
      <c r="C1434" s="401" t="s">
        <v>1415</v>
      </c>
      <c r="D1434" s="403"/>
      <c r="E1434" s="403"/>
      <c r="F1434" s="403"/>
      <c r="G1434" s="403"/>
      <c r="H1434" s="403"/>
      <c r="I1434" s="403"/>
      <c r="J1434" s="403"/>
      <c r="K1434" s="403"/>
      <c r="L1434" s="403"/>
      <c r="M1434" s="403"/>
      <c r="N1434" s="403"/>
      <c r="O1434" s="402"/>
      <c r="P1434" s="404" t="s">
        <v>2001</v>
      </c>
      <c r="Q1434" s="405"/>
      <c r="R1434" s="427">
        <v>14.04</v>
      </c>
      <c r="S1434" s="428"/>
      <c r="T1434" s="429"/>
      <c r="U1434" s="427">
        <v>22.59</v>
      </c>
      <c r="V1434" s="428"/>
      <c r="W1434" s="429"/>
      <c r="X1434" s="178">
        <v>36.630000000000003</v>
      </c>
      <c r="Y1434" s="175" t="str">
        <f t="shared" si="22"/>
        <v>082235</v>
      </c>
    </row>
    <row r="1435" spans="1:25" ht="9.6" customHeight="1" x14ac:dyDescent="0.2">
      <c r="A1435" s="401" t="s">
        <v>3702</v>
      </c>
      <c r="B1435" s="402"/>
      <c r="C1435" s="401" t="s">
        <v>3703</v>
      </c>
      <c r="D1435" s="403"/>
      <c r="E1435" s="403"/>
      <c r="F1435" s="403"/>
      <c r="G1435" s="403"/>
      <c r="H1435" s="403"/>
      <c r="I1435" s="403"/>
      <c r="J1435" s="403"/>
      <c r="K1435" s="403"/>
      <c r="L1435" s="403"/>
      <c r="M1435" s="403"/>
      <c r="N1435" s="403"/>
      <c r="O1435" s="402"/>
      <c r="P1435" s="404"/>
      <c r="Q1435" s="405"/>
      <c r="R1435" s="406">
        <v>0</v>
      </c>
      <c r="S1435" s="407"/>
      <c r="T1435" s="408"/>
      <c r="U1435" s="406">
        <v>0</v>
      </c>
      <c r="V1435" s="407"/>
      <c r="W1435" s="408"/>
      <c r="X1435" s="177">
        <v>0</v>
      </c>
      <c r="Y1435" s="175" t="str">
        <f t="shared" si="22"/>
        <v>082300</v>
      </c>
    </row>
    <row r="1436" spans="1:25" ht="9.6" customHeight="1" x14ac:dyDescent="0.2">
      <c r="A1436" s="401" t="s">
        <v>3704</v>
      </c>
      <c r="B1436" s="402"/>
      <c r="C1436" s="401" t="s">
        <v>307</v>
      </c>
      <c r="D1436" s="403"/>
      <c r="E1436" s="403"/>
      <c r="F1436" s="403"/>
      <c r="G1436" s="403"/>
      <c r="H1436" s="403"/>
      <c r="I1436" s="403"/>
      <c r="J1436" s="403"/>
      <c r="K1436" s="403"/>
      <c r="L1436" s="403"/>
      <c r="M1436" s="403"/>
      <c r="N1436" s="403"/>
      <c r="O1436" s="402"/>
      <c r="P1436" s="404" t="s">
        <v>2036</v>
      </c>
      <c r="Q1436" s="405"/>
      <c r="R1436" s="406">
        <v>6.45</v>
      </c>
      <c r="S1436" s="407"/>
      <c r="T1436" s="408"/>
      <c r="U1436" s="427">
        <v>11.79</v>
      </c>
      <c r="V1436" s="428"/>
      <c r="W1436" s="429"/>
      <c r="X1436" s="178">
        <v>18.239999999999998</v>
      </c>
      <c r="Y1436" s="175" t="str">
        <f t="shared" si="22"/>
        <v>082301</v>
      </c>
    </row>
    <row r="1437" spans="1:25" ht="9.6" customHeight="1" x14ac:dyDescent="0.2">
      <c r="A1437" s="401" t="s">
        <v>3705</v>
      </c>
      <c r="B1437" s="402"/>
      <c r="C1437" s="401" t="s">
        <v>309</v>
      </c>
      <c r="D1437" s="403"/>
      <c r="E1437" s="403"/>
      <c r="F1437" s="403"/>
      <c r="G1437" s="403"/>
      <c r="H1437" s="403"/>
      <c r="I1437" s="403"/>
      <c r="J1437" s="403"/>
      <c r="K1437" s="403"/>
      <c r="L1437" s="403"/>
      <c r="M1437" s="403"/>
      <c r="N1437" s="403"/>
      <c r="O1437" s="402"/>
      <c r="P1437" s="404" t="s">
        <v>2036</v>
      </c>
      <c r="Q1437" s="405"/>
      <c r="R1437" s="427">
        <v>10.08</v>
      </c>
      <c r="S1437" s="428"/>
      <c r="T1437" s="429"/>
      <c r="U1437" s="427">
        <v>14.73</v>
      </c>
      <c r="V1437" s="428"/>
      <c r="W1437" s="429"/>
      <c r="X1437" s="178">
        <v>24.81</v>
      </c>
      <c r="Y1437" s="175" t="str">
        <f t="shared" si="22"/>
        <v>082302</v>
      </c>
    </row>
    <row r="1438" spans="1:25" ht="9.6" customHeight="1" x14ac:dyDescent="0.2">
      <c r="A1438" s="401" t="s">
        <v>3706</v>
      </c>
      <c r="B1438" s="402"/>
      <c r="C1438" s="401" t="s">
        <v>310</v>
      </c>
      <c r="D1438" s="403"/>
      <c r="E1438" s="403"/>
      <c r="F1438" s="403"/>
      <c r="G1438" s="403"/>
      <c r="H1438" s="403"/>
      <c r="I1438" s="403"/>
      <c r="J1438" s="403"/>
      <c r="K1438" s="403"/>
      <c r="L1438" s="403"/>
      <c r="M1438" s="403"/>
      <c r="N1438" s="403"/>
      <c r="O1438" s="402"/>
      <c r="P1438" s="404" t="s">
        <v>2036</v>
      </c>
      <c r="Q1438" s="405"/>
      <c r="R1438" s="427">
        <v>14.58</v>
      </c>
      <c r="S1438" s="428"/>
      <c r="T1438" s="429"/>
      <c r="U1438" s="427">
        <v>23.58</v>
      </c>
      <c r="V1438" s="428"/>
      <c r="W1438" s="429"/>
      <c r="X1438" s="178">
        <v>38.159999999999997</v>
      </c>
      <c r="Y1438" s="175" t="str">
        <f t="shared" si="22"/>
        <v>082303</v>
      </c>
    </row>
    <row r="1439" spans="1:25" ht="9.6" customHeight="1" x14ac:dyDescent="0.2">
      <c r="A1439" s="401" t="s">
        <v>3707</v>
      </c>
      <c r="B1439" s="402"/>
      <c r="C1439" s="401" t="s">
        <v>312</v>
      </c>
      <c r="D1439" s="403"/>
      <c r="E1439" s="403"/>
      <c r="F1439" s="403"/>
      <c r="G1439" s="403"/>
      <c r="H1439" s="403"/>
      <c r="I1439" s="403"/>
      <c r="J1439" s="403"/>
      <c r="K1439" s="403"/>
      <c r="L1439" s="403"/>
      <c r="M1439" s="403"/>
      <c r="N1439" s="403"/>
      <c r="O1439" s="402"/>
      <c r="P1439" s="404" t="s">
        <v>2036</v>
      </c>
      <c r="Q1439" s="405"/>
      <c r="R1439" s="427">
        <v>16.649999999999999</v>
      </c>
      <c r="S1439" s="428"/>
      <c r="T1439" s="429"/>
      <c r="U1439" s="427">
        <v>25.54</v>
      </c>
      <c r="V1439" s="428"/>
      <c r="W1439" s="429"/>
      <c r="X1439" s="178">
        <v>42.19</v>
      </c>
      <c r="Y1439" s="175" t="str">
        <f t="shared" si="22"/>
        <v>082304</v>
      </c>
    </row>
    <row r="1440" spans="1:25" ht="9.6" customHeight="1" x14ac:dyDescent="0.2">
      <c r="A1440" s="401" t="s">
        <v>3708</v>
      </c>
      <c r="B1440" s="402"/>
      <c r="C1440" s="401" t="s">
        <v>1416</v>
      </c>
      <c r="D1440" s="403"/>
      <c r="E1440" s="403"/>
      <c r="F1440" s="403"/>
      <c r="G1440" s="403"/>
      <c r="H1440" s="403"/>
      <c r="I1440" s="403"/>
      <c r="J1440" s="403"/>
      <c r="K1440" s="403"/>
      <c r="L1440" s="403"/>
      <c r="M1440" s="403"/>
      <c r="N1440" s="403"/>
      <c r="O1440" s="402"/>
      <c r="P1440" s="404" t="s">
        <v>2352</v>
      </c>
      <c r="Q1440" s="405"/>
      <c r="R1440" s="427">
        <v>43.2</v>
      </c>
      <c r="S1440" s="428"/>
      <c r="T1440" s="429"/>
      <c r="U1440" s="427">
        <v>27.51</v>
      </c>
      <c r="V1440" s="428"/>
      <c r="W1440" s="429"/>
      <c r="X1440" s="178">
        <v>70.709999999999994</v>
      </c>
      <c r="Y1440" s="175" t="str">
        <f t="shared" si="22"/>
        <v>082331</v>
      </c>
    </row>
    <row r="1441" spans="1:25" ht="9.6" customHeight="1" x14ac:dyDescent="0.2">
      <c r="A1441" s="401" t="s">
        <v>3709</v>
      </c>
      <c r="B1441" s="402"/>
      <c r="C1441" s="401" t="s">
        <v>1417</v>
      </c>
      <c r="D1441" s="403"/>
      <c r="E1441" s="403"/>
      <c r="F1441" s="403"/>
      <c r="G1441" s="403"/>
      <c r="H1441" s="403"/>
      <c r="I1441" s="403"/>
      <c r="J1441" s="403"/>
      <c r="K1441" s="403"/>
      <c r="L1441" s="403"/>
      <c r="M1441" s="403"/>
      <c r="N1441" s="403"/>
      <c r="O1441" s="402"/>
      <c r="P1441" s="404" t="s">
        <v>2352</v>
      </c>
      <c r="Q1441" s="405"/>
      <c r="R1441" s="427">
        <v>88.81</v>
      </c>
      <c r="S1441" s="428"/>
      <c r="T1441" s="429"/>
      <c r="U1441" s="427">
        <v>29.47</v>
      </c>
      <c r="V1441" s="428"/>
      <c r="W1441" s="429"/>
      <c r="X1441" s="179">
        <v>118.28</v>
      </c>
      <c r="Y1441" s="175" t="str">
        <f t="shared" si="22"/>
        <v>082332</v>
      </c>
    </row>
    <row r="1442" spans="1:25" ht="9.6" customHeight="1" x14ac:dyDescent="0.2">
      <c r="A1442" s="401" t="s">
        <v>3710</v>
      </c>
      <c r="B1442" s="402"/>
      <c r="C1442" s="401" t="s">
        <v>1418</v>
      </c>
      <c r="D1442" s="403"/>
      <c r="E1442" s="403"/>
      <c r="F1442" s="403"/>
      <c r="G1442" s="403"/>
      <c r="H1442" s="403"/>
      <c r="I1442" s="403"/>
      <c r="J1442" s="403"/>
      <c r="K1442" s="403"/>
      <c r="L1442" s="403"/>
      <c r="M1442" s="403"/>
      <c r="N1442" s="403"/>
      <c r="O1442" s="402"/>
      <c r="P1442" s="404" t="s">
        <v>2352</v>
      </c>
      <c r="Q1442" s="405"/>
      <c r="R1442" s="430">
        <v>135.27000000000001</v>
      </c>
      <c r="S1442" s="431"/>
      <c r="T1442" s="432"/>
      <c r="U1442" s="427">
        <v>29.47</v>
      </c>
      <c r="V1442" s="428"/>
      <c r="W1442" s="429"/>
      <c r="X1442" s="179">
        <v>164.74</v>
      </c>
      <c r="Y1442" s="175" t="str">
        <f t="shared" si="22"/>
        <v>082333</v>
      </c>
    </row>
    <row r="1443" spans="1:25" ht="9.6" customHeight="1" x14ac:dyDescent="0.2">
      <c r="A1443" s="401" t="s">
        <v>3711</v>
      </c>
      <c r="B1443" s="402"/>
      <c r="C1443" s="401" t="s">
        <v>1419</v>
      </c>
      <c r="D1443" s="403"/>
      <c r="E1443" s="403"/>
      <c r="F1443" s="403"/>
      <c r="G1443" s="403"/>
      <c r="H1443" s="403"/>
      <c r="I1443" s="403"/>
      <c r="J1443" s="403"/>
      <c r="K1443" s="403"/>
      <c r="L1443" s="403"/>
      <c r="M1443" s="403"/>
      <c r="N1443" s="403"/>
      <c r="O1443" s="402"/>
      <c r="P1443" s="404" t="s">
        <v>2352</v>
      </c>
      <c r="Q1443" s="405"/>
      <c r="R1443" s="427">
        <v>93.93</v>
      </c>
      <c r="S1443" s="428"/>
      <c r="T1443" s="429"/>
      <c r="U1443" s="427">
        <v>29.47</v>
      </c>
      <c r="V1443" s="428"/>
      <c r="W1443" s="429"/>
      <c r="X1443" s="179">
        <v>123.4</v>
      </c>
      <c r="Y1443" s="175" t="str">
        <f t="shared" si="22"/>
        <v>082334</v>
      </c>
    </row>
    <row r="1444" spans="1:25" ht="19.350000000000001" customHeight="1" x14ac:dyDescent="0.2">
      <c r="A1444" s="401" t="s">
        <v>3712</v>
      </c>
      <c r="B1444" s="402"/>
      <c r="C1444" s="401" t="s">
        <v>3713</v>
      </c>
      <c r="D1444" s="403"/>
      <c r="E1444" s="403"/>
      <c r="F1444" s="403"/>
      <c r="G1444" s="403"/>
      <c r="H1444" s="403"/>
      <c r="I1444" s="403"/>
      <c r="J1444" s="403"/>
      <c r="K1444" s="403"/>
      <c r="L1444" s="403"/>
      <c r="M1444" s="403"/>
      <c r="N1444" s="403"/>
      <c r="O1444" s="402"/>
      <c r="P1444" s="404" t="s">
        <v>2036</v>
      </c>
      <c r="Q1444" s="405"/>
      <c r="R1444" s="427">
        <v>87.35</v>
      </c>
      <c r="S1444" s="428"/>
      <c r="T1444" s="429"/>
      <c r="U1444" s="427">
        <v>64.2</v>
      </c>
      <c r="V1444" s="428"/>
      <c r="W1444" s="429"/>
      <c r="X1444" s="179">
        <v>151.55000000000001</v>
      </c>
      <c r="Y1444" s="175" t="str">
        <f t="shared" si="22"/>
        <v>082341</v>
      </c>
    </row>
    <row r="1445" spans="1:25" ht="19.350000000000001" customHeight="1" x14ac:dyDescent="0.2">
      <c r="A1445" s="401" t="s">
        <v>3714</v>
      </c>
      <c r="B1445" s="402"/>
      <c r="C1445" s="401" t="s">
        <v>3715</v>
      </c>
      <c r="D1445" s="403"/>
      <c r="E1445" s="403"/>
      <c r="F1445" s="403"/>
      <c r="G1445" s="403"/>
      <c r="H1445" s="403"/>
      <c r="I1445" s="403"/>
      <c r="J1445" s="403"/>
      <c r="K1445" s="403"/>
      <c r="L1445" s="403"/>
      <c r="M1445" s="403"/>
      <c r="N1445" s="403"/>
      <c r="O1445" s="402"/>
      <c r="P1445" s="404" t="s">
        <v>2036</v>
      </c>
      <c r="Q1445" s="405"/>
      <c r="R1445" s="430">
        <v>178.57</v>
      </c>
      <c r="S1445" s="431"/>
      <c r="T1445" s="432"/>
      <c r="U1445" s="430">
        <v>106</v>
      </c>
      <c r="V1445" s="431"/>
      <c r="W1445" s="432"/>
      <c r="X1445" s="179">
        <v>284.57</v>
      </c>
      <c r="Y1445" s="175" t="str">
        <f t="shared" si="22"/>
        <v>082342</v>
      </c>
    </row>
    <row r="1446" spans="1:25" ht="19.350000000000001" customHeight="1" x14ac:dyDescent="0.2">
      <c r="A1446" s="401" t="s">
        <v>3716</v>
      </c>
      <c r="B1446" s="402"/>
      <c r="C1446" s="401" t="s">
        <v>3717</v>
      </c>
      <c r="D1446" s="403"/>
      <c r="E1446" s="403"/>
      <c r="F1446" s="403"/>
      <c r="G1446" s="403"/>
      <c r="H1446" s="403"/>
      <c r="I1446" s="403"/>
      <c r="J1446" s="403"/>
      <c r="K1446" s="403"/>
      <c r="L1446" s="403"/>
      <c r="M1446" s="403"/>
      <c r="N1446" s="403"/>
      <c r="O1446" s="402"/>
      <c r="P1446" s="404" t="s">
        <v>2036</v>
      </c>
      <c r="Q1446" s="405"/>
      <c r="R1446" s="430">
        <v>139.99</v>
      </c>
      <c r="S1446" s="431"/>
      <c r="T1446" s="432"/>
      <c r="U1446" s="427">
        <v>83.53</v>
      </c>
      <c r="V1446" s="428"/>
      <c r="W1446" s="429"/>
      <c r="X1446" s="179">
        <v>223.52</v>
      </c>
      <c r="Y1446" s="175" t="str">
        <f t="shared" si="22"/>
        <v>082343</v>
      </c>
    </row>
    <row r="1447" spans="1:25" ht="9.6" customHeight="1" x14ac:dyDescent="0.2">
      <c r="A1447" s="401" t="s">
        <v>3718</v>
      </c>
      <c r="B1447" s="402"/>
      <c r="C1447" s="401" t="s">
        <v>1420</v>
      </c>
      <c r="D1447" s="403"/>
      <c r="E1447" s="403"/>
      <c r="F1447" s="403"/>
      <c r="G1447" s="403"/>
      <c r="H1447" s="403"/>
      <c r="I1447" s="403"/>
      <c r="J1447" s="403"/>
      <c r="K1447" s="403"/>
      <c r="L1447" s="403"/>
      <c r="M1447" s="403"/>
      <c r="N1447" s="403"/>
      <c r="O1447" s="402"/>
      <c r="P1447" s="404" t="s">
        <v>2036</v>
      </c>
      <c r="Q1447" s="405"/>
      <c r="R1447" s="427">
        <v>42.42</v>
      </c>
      <c r="S1447" s="428"/>
      <c r="T1447" s="429"/>
      <c r="U1447" s="427">
        <v>28.09</v>
      </c>
      <c r="V1447" s="428"/>
      <c r="W1447" s="429"/>
      <c r="X1447" s="178">
        <v>70.510000000000005</v>
      </c>
      <c r="Y1447" s="175" t="str">
        <f t="shared" si="22"/>
        <v>082360</v>
      </c>
    </row>
    <row r="1448" spans="1:25" ht="9.6" customHeight="1" x14ac:dyDescent="0.2">
      <c r="A1448" s="401" t="s">
        <v>3719</v>
      </c>
      <c r="B1448" s="402"/>
      <c r="C1448" s="401" t="s">
        <v>1421</v>
      </c>
      <c r="D1448" s="403"/>
      <c r="E1448" s="403"/>
      <c r="F1448" s="403"/>
      <c r="G1448" s="403"/>
      <c r="H1448" s="403"/>
      <c r="I1448" s="403"/>
      <c r="J1448" s="403"/>
      <c r="K1448" s="403"/>
      <c r="L1448" s="403"/>
      <c r="M1448" s="403"/>
      <c r="N1448" s="403"/>
      <c r="O1448" s="402"/>
      <c r="P1448" s="404" t="s">
        <v>2036</v>
      </c>
      <c r="Q1448" s="405"/>
      <c r="R1448" s="427">
        <v>39.72</v>
      </c>
      <c r="S1448" s="428"/>
      <c r="T1448" s="429"/>
      <c r="U1448" s="427">
        <v>25.54</v>
      </c>
      <c r="V1448" s="428"/>
      <c r="W1448" s="429"/>
      <c r="X1448" s="178">
        <v>65.260000000000005</v>
      </c>
      <c r="Y1448" s="175" t="str">
        <f t="shared" si="22"/>
        <v>082365</v>
      </c>
    </row>
    <row r="1449" spans="1:25" ht="9.6" customHeight="1" x14ac:dyDescent="0.2">
      <c r="A1449" s="401" t="s">
        <v>3720</v>
      </c>
      <c r="B1449" s="402"/>
      <c r="C1449" s="401" t="s">
        <v>1422</v>
      </c>
      <c r="D1449" s="403"/>
      <c r="E1449" s="403"/>
      <c r="F1449" s="403"/>
      <c r="G1449" s="403"/>
      <c r="H1449" s="403"/>
      <c r="I1449" s="403"/>
      <c r="J1449" s="403"/>
      <c r="K1449" s="403"/>
      <c r="L1449" s="403"/>
      <c r="M1449" s="403"/>
      <c r="N1449" s="403"/>
      <c r="O1449" s="402"/>
      <c r="P1449" s="404" t="s">
        <v>2036</v>
      </c>
      <c r="Q1449" s="405"/>
      <c r="R1449" s="427">
        <v>25.78</v>
      </c>
      <c r="S1449" s="428"/>
      <c r="T1449" s="429"/>
      <c r="U1449" s="427">
        <v>13.26</v>
      </c>
      <c r="V1449" s="428"/>
      <c r="W1449" s="429"/>
      <c r="X1449" s="178">
        <v>39.04</v>
      </c>
      <c r="Y1449" s="175" t="str">
        <f t="shared" si="22"/>
        <v>082373</v>
      </c>
    </row>
    <row r="1450" spans="1:25" ht="9.6" customHeight="1" x14ac:dyDescent="0.2">
      <c r="A1450" s="401" t="s">
        <v>3721</v>
      </c>
      <c r="B1450" s="402"/>
      <c r="C1450" s="401" t="s">
        <v>1423</v>
      </c>
      <c r="D1450" s="403"/>
      <c r="E1450" s="403"/>
      <c r="F1450" s="403"/>
      <c r="G1450" s="403"/>
      <c r="H1450" s="403"/>
      <c r="I1450" s="403"/>
      <c r="J1450" s="403"/>
      <c r="K1450" s="403"/>
      <c r="L1450" s="403"/>
      <c r="M1450" s="403"/>
      <c r="N1450" s="403"/>
      <c r="O1450" s="402"/>
      <c r="P1450" s="404" t="s">
        <v>2036</v>
      </c>
      <c r="Q1450" s="405"/>
      <c r="R1450" s="427">
        <v>25.93</v>
      </c>
      <c r="S1450" s="428"/>
      <c r="T1450" s="429"/>
      <c r="U1450" s="427">
        <v>14.73</v>
      </c>
      <c r="V1450" s="428"/>
      <c r="W1450" s="429"/>
      <c r="X1450" s="178">
        <v>40.659999999999997</v>
      </c>
      <c r="Y1450" s="175" t="str">
        <f t="shared" si="22"/>
        <v>082374</v>
      </c>
    </row>
    <row r="1451" spans="1:25" ht="9.6" customHeight="1" x14ac:dyDescent="0.2">
      <c r="A1451" s="401" t="s">
        <v>3722</v>
      </c>
      <c r="B1451" s="402"/>
      <c r="C1451" s="401" t="s">
        <v>1424</v>
      </c>
      <c r="D1451" s="403"/>
      <c r="E1451" s="403"/>
      <c r="F1451" s="403"/>
      <c r="G1451" s="403"/>
      <c r="H1451" s="403"/>
      <c r="I1451" s="403"/>
      <c r="J1451" s="403"/>
      <c r="K1451" s="403"/>
      <c r="L1451" s="403"/>
      <c r="M1451" s="403"/>
      <c r="N1451" s="403"/>
      <c r="O1451" s="402"/>
      <c r="P1451" s="404" t="s">
        <v>2036</v>
      </c>
      <c r="Q1451" s="405"/>
      <c r="R1451" s="427">
        <v>35.549999999999997</v>
      </c>
      <c r="S1451" s="428"/>
      <c r="T1451" s="429"/>
      <c r="U1451" s="427">
        <v>16.21</v>
      </c>
      <c r="V1451" s="428"/>
      <c r="W1451" s="429"/>
      <c r="X1451" s="178">
        <v>51.76</v>
      </c>
      <c r="Y1451" s="175" t="str">
        <f t="shared" si="22"/>
        <v>082375</v>
      </c>
    </row>
    <row r="1452" spans="1:25" ht="9.6" customHeight="1" x14ac:dyDescent="0.2">
      <c r="A1452" s="401" t="s">
        <v>3723</v>
      </c>
      <c r="B1452" s="402"/>
      <c r="C1452" s="401" t="s">
        <v>1425</v>
      </c>
      <c r="D1452" s="403"/>
      <c r="E1452" s="403"/>
      <c r="F1452" s="403"/>
      <c r="G1452" s="403"/>
      <c r="H1452" s="403"/>
      <c r="I1452" s="403"/>
      <c r="J1452" s="403"/>
      <c r="K1452" s="403"/>
      <c r="L1452" s="403"/>
      <c r="M1452" s="403"/>
      <c r="N1452" s="403"/>
      <c r="O1452" s="402"/>
      <c r="P1452" s="404" t="s">
        <v>2036</v>
      </c>
      <c r="Q1452" s="405"/>
      <c r="R1452" s="427">
        <v>48.6</v>
      </c>
      <c r="S1452" s="428"/>
      <c r="T1452" s="429"/>
      <c r="U1452" s="427">
        <v>24.56</v>
      </c>
      <c r="V1452" s="428"/>
      <c r="W1452" s="429"/>
      <c r="X1452" s="178">
        <v>73.16</v>
      </c>
      <c r="Y1452" s="175" t="str">
        <f t="shared" si="22"/>
        <v>082376</v>
      </c>
    </row>
    <row r="1453" spans="1:25" ht="9.6" customHeight="1" x14ac:dyDescent="0.2">
      <c r="A1453" s="401" t="s">
        <v>3724</v>
      </c>
      <c r="B1453" s="402"/>
      <c r="C1453" s="401" t="s">
        <v>1426</v>
      </c>
      <c r="D1453" s="403"/>
      <c r="E1453" s="403"/>
      <c r="F1453" s="403"/>
      <c r="G1453" s="403"/>
      <c r="H1453" s="403"/>
      <c r="I1453" s="403"/>
      <c r="J1453" s="403"/>
      <c r="K1453" s="403"/>
      <c r="L1453" s="403"/>
      <c r="M1453" s="403"/>
      <c r="N1453" s="403"/>
      <c r="O1453" s="402"/>
      <c r="P1453" s="404" t="s">
        <v>2036</v>
      </c>
      <c r="Q1453" s="405"/>
      <c r="R1453" s="427">
        <v>51.7</v>
      </c>
      <c r="S1453" s="428"/>
      <c r="T1453" s="429"/>
      <c r="U1453" s="427">
        <v>30.46</v>
      </c>
      <c r="V1453" s="428"/>
      <c r="W1453" s="429"/>
      <c r="X1453" s="178">
        <v>82.16</v>
      </c>
      <c r="Y1453" s="175" t="str">
        <f t="shared" si="22"/>
        <v>082377</v>
      </c>
    </row>
    <row r="1454" spans="1:25" ht="9.6" customHeight="1" x14ac:dyDescent="0.2">
      <c r="A1454" s="401" t="s">
        <v>3725</v>
      </c>
      <c r="B1454" s="402"/>
      <c r="C1454" s="401" t="s">
        <v>1427</v>
      </c>
      <c r="D1454" s="403"/>
      <c r="E1454" s="403"/>
      <c r="F1454" s="403"/>
      <c r="G1454" s="403"/>
      <c r="H1454" s="403"/>
      <c r="I1454" s="403"/>
      <c r="J1454" s="403"/>
      <c r="K1454" s="403"/>
      <c r="L1454" s="403"/>
      <c r="M1454" s="403"/>
      <c r="N1454" s="403"/>
      <c r="O1454" s="402"/>
      <c r="P1454" s="404" t="s">
        <v>2036</v>
      </c>
      <c r="Q1454" s="405"/>
      <c r="R1454" s="427">
        <v>62.77</v>
      </c>
      <c r="S1454" s="428"/>
      <c r="T1454" s="429"/>
      <c r="U1454" s="427">
        <v>36.35</v>
      </c>
      <c r="V1454" s="428"/>
      <c r="W1454" s="429"/>
      <c r="X1454" s="178">
        <v>99.12</v>
      </c>
      <c r="Y1454" s="175" t="str">
        <f t="shared" si="22"/>
        <v>082378</v>
      </c>
    </row>
    <row r="1455" spans="1:25" ht="9.6" customHeight="1" x14ac:dyDescent="0.2">
      <c r="A1455" s="401" t="s">
        <v>3726</v>
      </c>
      <c r="B1455" s="402"/>
      <c r="C1455" s="401" t="s">
        <v>1428</v>
      </c>
      <c r="D1455" s="403"/>
      <c r="E1455" s="403"/>
      <c r="F1455" s="403"/>
      <c r="G1455" s="403"/>
      <c r="H1455" s="403"/>
      <c r="I1455" s="403"/>
      <c r="J1455" s="403"/>
      <c r="K1455" s="403"/>
      <c r="L1455" s="403"/>
      <c r="M1455" s="403"/>
      <c r="N1455" s="403"/>
      <c r="O1455" s="402"/>
      <c r="P1455" s="404" t="s">
        <v>2036</v>
      </c>
      <c r="Q1455" s="405"/>
      <c r="R1455" s="430">
        <v>102.66</v>
      </c>
      <c r="S1455" s="431"/>
      <c r="T1455" s="432"/>
      <c r="U1455" s="427">
        <v>40.770000000000003</v>
      </c>
      <c r="V1455" s="428"/>
      <c r="W1455" s="429"/>
      <c r="X1455" s="179">
        <v>143.43</v>
      </c>
      <c r="Y1455" s="175" t="str">
        <f t="shared" si="22"/>
        <v>082379</v>
      </c>
    </row>
    <row r="1456" spans="1:25" ht="9.6" customHeight="1" x14ac:dyDescent="0.2">
      <c r="A1456" s="401" t="s">
        <v>3727</v>
      </c>
      <c r="B1456" s="402"/>
      <c r="C1456" s="401" t="s">
        <v>1429</v>
      </c>
      <c r="D1456" s="403"/>
      <c r="E1456" s="403"/>
      <c r="F1456" s="403"/>
      <c r="G1456" s="403"/>
      <c r="H1456" s="403"/>
      <c r="I1456" s="403"/>
      <c r="J1456" s="403"/>
      <c r="K1456" s="403"/>
      <c r="L1456" s="403"/>
      <c r="M1456" s="403"/>
      <c r="N1456" s="403"/>
      <c r="O1456" s="402"/>
      <c r="P1456" s="404" t="s">
        <v>2036</v>
      </c>
      <c r="Q1456" s="405"/>
      <c r="R1456" s="430">
        <v>131.47999999999999</v>
      </c>
      <c r="S1456" s="431"/>
      <c r="T1456" s="432"/>
      <c r="U1456" s="427">
        <v>47.65</v>
      </c>
      <c r="V1456" s="428"/>
      <c r="W1456" s="429"/>
      <c r="X1456" s="179">
        <v>179.13</v>
      </c>
      <c r="Y1456" s="175" t="str">
        <f t="shared" si="22"/>
        <v>082380</v>
      </c>
    </row>
    <row r="1457" spans="1:25" ht="9.6" customHeight="1" x14ac:dyDescent="0.2">
      <c r="A1457" s="401" t="s">
        <v>3728</v>
      </c>
      <c r="B1457" s="402"/>
      <c r="C1457" s="401" t="s">
        <v>1430</v>
      </c>
      <c r="D1457" s="403"/>
      <c r="E1457" s="403"/>
      <c r="F1457" s="403"/>
      <c r="G1457" s="403"/>
      <c r="H1457" s="403"/>
      <c r="I1457" s="403"/>
      <c r="J1457" s="403"/>
      <c r="K1457" s="403"/>
      <c r="L1457" s="403"/>
      <c r="M1457" s="403"/>
      <c r="N1457" s="403"/>
      <c r="O1457" s="402"/>
      <c r="P1457" s="404" t="s">
        <v>2036</v>
      </c>
      <c r="Q1457" s="405"/>
      <c r="R1457" s="430">
        <v>169.83</v>
      </c>
      <c r="S1457" s="431"/>
      <c r="T1457" s="432"/>
      <c r="U1457" s="427">
        <v>54.53</v>
      </c>
      <c r="V1457" s="428"/>
      <c r="W1457" s="429"/>
      <c r="X1457" s="179">
        <v>224.36</v>
      </c>
      <c r="Y1457" s="175" t="str">
        <f t="shared" si="22"/>
        <v>082381</v>
      </c>
    </row>
    <row r="1458" spans="1:25" ht="9.6" customHeight="1" x14ac:dyDescent="0.2">
      <c r="A1458" s="401" t="s">
        <v>3729</v>
      </c>
      <c r="B1458" s="402"/>
      <c r="C1458" s="401" t="s">
        <v>3730</v>
      </c>
      <c r="D1458" s="403"/>
      <c r="E1458" s="403"/>
      <c r="F1458" s="403"/>
      <c r="G1458" s="403"/>
      <c r="H1458" s="403"/>
      <c r="I1458" s="403"/>
      <c r="J1458" s="403"/>
      <c r="K1458" s="403"/>
      <c r="L1458" s="403"/>
      <c r="M1458" s="403"/>
      <c r="N1458" s="403"/>
      <c r="O1458" s="402"/>
      <c r="P1458" s="404"/>
      <c r="Q1458" s="405"/>
      <c r="R1458" s="406">
        <v>0</v>
      </c>
      <c r="S1458" s="407"/>
      <c r="T1458" s="408"/>
      <c r="U1458" s="406">
        <v>0</v>
      </c>
      <c r="V1458" s="407"/>
      <c r="W1458" s="408"/>
      <c r="X1458" s="177">
        <v>0</v>
      </c>
      <c r="Y1458" s="175" t="str">
        <f t="shared" si="22"/>
        <v>085000</v>
      </c>
    </row>
    <row r="1459" spans="1:25" ht="9.6" customHeight="1" x14ac:dyDescent="0.2">
      <c r="A1459" s="401" t="s">
        <v>3731</v>
      </c>
      <c r="B1459" s="402"/>
      <c r="C1459" s="401" t="s">
        <v>1431</v>
      </c>
      <c r="D1459" s="403"/>
      <c r="E1459" s="403"/>
      <c r="F1459" s="403"/>
      <c r="G1459" s="403"/>
      <c r="H1459" s="403"/>
      <c r="I1459" s="403"/>
      <c r="J1459" s="403"/>
      <c r="K1459" s="403"/>
      <c r="L1459" s="403"/>
      <c r="M1459" s="403"/>
      <c r="N1459" s="403"/>
      <c r="O1459" s="402"/>
      <c r="P1459" s="404" t="s">
        <v>2001</v>
      </c>
      <c r="Q1459" s="405"/>
      <c r="R1459" s="430">
        <v>594.92999999999995</v>
      </c>
      <c r="S1459" s="431"/>
      <c r="T1459" s="432"/>
      <c r="U1459" s="427">
        <v>21.16</v>
      </c>
      <c r="V1459" s="428"/>
      <c r="W1459" s="429"/>
      <c r="X1459" s="179">
        <v>616.09</v>
      </c>
      <c r="Y1459" s="175" t="str">
        <f t="shared" si="22"/>
        <v>085001</v>
      </c>
    </row>
    <row r="1460" spans="1:25" ht="9.6" customHeight="1" x14ac:dyDescent="0.2">
      <c r="A1460" s="401" t="s">
        <v>3732</v>
      </c>
      <c r="B1460" s="402"/>
      <c r="C1460" s="401" t="s">
        <v>1432</v>
      </c>
      <c r="D1460" s="403"/>
      <c r="E1460" s="403"/>
      <c r="F1460" s="403"/>
      <c r="G1460" s="403"/>
      <c r="H1460" s="403"/>
      <c r="I1460" s="403"/>
      <c r="J1460" s="403"/>
      <c r="K1460" s="403"/>
      <c r="L1460" s="403"/>
      <c r="M1460" s="403"/>
      <c r="N1460" s="403"/>
      <c r="O1460" s="402"/>
      <c r="P1460" s="404" t="s">
        <v>2001</v>
      </c>
      <c r="Q1460" s="405"/>
      <c r="R1460" s="430">
        <v>193.97</v>
      </c>
      <c r="S1460" s="431"/>
      <c r="T1460" s="432"/>
      <c r="U1460" s="427">
        <v>21.16</v>
      </c>
      <c r="V1460" s="428"/>
      <c r="W1460" s="429"/>
      <c r="X1460" s="179">
        <v>215.13</v>
      </c>
      <c r="Y1460" s="175" t="str">
        <f t="shared" si="22"/>
        <v>085003</v>
      </c>
    </row>
    <row r="1461" spans="1:25" ht="9.6" customHeight="1" x14ac:dyDescent="0.2">
      <c r="A1461" s="401" t="s">
        <v>3733</v>
      </c>
      <c r="B1461" s="402"/>
      <c r="C1461" s="401" t="s">
        <v>1433</v>
      </c>
      <c r="D1461" s="403"/>
      <c r="E1461" s="403"/>
      <c r="F1461" s="403"/>
      <c r="G1461" s="403"/>
      <c r="H1461" s="403"/>
      <c r="I1461" s="403"/>
      <c r="J1461" s="403"/>
      <c r="K1461" s="403"/>
      <c r="L1461" s="403"/>
      <c r="M1461" s="403"/>
      <c r="N1461" s="403"/>
      <c r="O1461" s="402"/>
      <c r="P1461" s="404" t="s">
        <v>2001</v>
      </c>
      <c r="Q1461" s="405"/>
      <c r="R1461" s="430">
        <v>192.84</v>
      </c>
      <c r="S1461" s="431"/>
      <c r="T1461" s="432"/>
      <c r="U1461" s="427">
        <v>21.16</v>
      </c>
      <c r="V1461" s="428"/>
      <c r="W1461" s="429"/>
      <c r="X1461" s="179">
        <v>214</v>
      </c>
      <c r="Y1461" s="175" t="str">
        <f t="shared" si="22"/>
        <v>085005</v>
      </c>
    </row>
    <row r="1462" spans="1:25" ht="9.6" customHeight="1" x14ac:dyDescent="0.2">
      <c r="A1462" s="401" t="s">
        <v>3734</v>
      </c>
      <c r="B1462" s="402"/>
      <c r="C1462" s="401" t="s">
        <v>1434</v>
      </c>
      <c r="D1462" s="403"/>
      <c r="E1462" s="403"/>
      <c r="F1462" s="403"/>
      <c r="G1462" s="403"/>
      <c r="H1462" s="403"/>
      <c r="I1462" s="403"/>
      <c r="J1462" s="403"/>
      <c r="K1462" s="403"/>
      <c r="L1462" s="403"/>
      <c r="M1462" s="403"/>
      <c r="N1462" s="403"/>
      <c r="O1462" s="402"/>
      <c r="P1462" s="404" t="s">
        <v>2081</v>
      </c>
      <c r="Q1462" s="405"/>
      <c r="R1462" s="430">
        <v>202.78</v>
      </c>
      <c r="S1462" s="431"/>
      <c r="T1462" s="432"/>
      <c r="U1462" s="427">
        <v>21.16</v>
      </c>
      <c r="V1462" s="428"/>
      <c r="W1462" s="429"/>
      <c r="X1462" s="179">
        <v>223.94</v>
      </c>
      <c r="Y1462" s="175" t="str">
        <f t="shared" si="22"/>
        <v>085006</v>
      </c>
    </row>
    <row r="1463" spans="1:25" ht="19.350000000000001" customHeight="1" x14ac:dyDescent="0.2">
      <c r="A1463" s="401" t="s">
        <v>3735</v>
      </c>
      <c r="B1463" s="402"/>
      <c r="C1463" s="401" t="s">
        <v>3736</v>
      </c>
      <c r="D1463" s="403"/>
      <c r="E1463" s="403"/>
      <c r="F1463" s="403"/>
      <c r="G1463" s="403"/>
      <c r="H1463" s="403"/>
      <c r="I1463" s="403"/>
      <c r="J1463" s="403"/>
      <c r="K1463" s="403"/>
      <c r="L1463" s="403"/>
      <c r="M1463" s="403"/>
      <c r="N1463" s="403"/>
      <c r="O1463" s="402"/>
      <c r="P1463" s="404" t="s">
        <v>2001</v>
      </c>
      <c r="Q1463" s="405"/>
      <c r="R1463" s="430">
        <v>414.37</v>
      </c>
      <c r="S1463" s="431"/>
      <c r="T1463" s="432"/>
      <c r="U1463" s="430">
        <v>254.65</v>
      </c>
      <c r="V1463" s="431"/>
      <c r="W1463" s="432"/>
      <c r="X1463" s="179">
        <v>669.02</v>
      </c>
      <c r="Y1463" s="175" t="str">
        <f t="shared" si="22"/>
        <v>085007</v>
      </c>
    </row>
    <row r="1464" spans="1:25" ht="19.350000000000001" customHeight="1" x14ac:dyDescent="0.2">
      <c r="A1464" s="401" t="s">
        <v>3737</v>
      </c>
      <c r="B1464" s="402"/>
      <c r="C1464" s="401" t="s">
        <v>3738</v>
      </c>
      <c r="D1464" s="403"/>
      <c r="E1464" s="403"/>
      <c r="F1464" s="403"/>
      <c r="G1464" s="403"/>
      <c r="H1464" s="403"/>
      <c r="I1464" s="403"/>
      <c r="J1464" s="403"/>
      <c r="K1464" s="403"/>
      <c r="L1464" s="403"/>
      <c r="M1464" s="403"/>
      <c r="N1464" s="403"/>
      <c r="O1464" s="402"/>
      <c r="P1464" s="404" t="s">
        <v>2001</v>
      </c>
      <c r="Q1464" s="405"/>
      <c r="R1464" s="430">
        <v>468.3</v>
      </c>
      <c r="S1464" s="431"/>
      <c r="T1464" s="432"/>
      <c r="U1464" s="430">
        <v>242.93</v>
      </c>
      <c r="V1464" s="431"/>
      <c r="W1464" s="432"/>
      <c r="X1464" s="179">
        <v>711.23</v>
      </c>
      <c r="Y1464" s="175" t="str">
        <f t="shared" si="22"/>
        <v>085011</v>
      </c>
    </row>
    <row r="1465" spans="1:25" ht="9.6" customHeight="1" x14ac:dyDescent="0.2">
      <c r="A1465" s="401" t="s">
        <v>3739</v>
      </c>
      <c r="B1465" s="402"/>
      <c r="C1465" s="401" t="s">
        <v>1435</v>
      </c>
      <c r="D1465" s="403"/>
      <c r="E1465" s="403"/>
      <c r="F1465" s="403"/>
      <c r="G1465" s="403"/>
      <c r="H1465" s="403"/>
      <c r="I1465" s="403"/>
      <c r="J1465" s="403"/>
      <c r="K1465" s="403"/>
      <c r="L1465" s="403"/>
      <c r="M1465" s="403"/>
      <c r="N1465" s="403"/>
      <c r="O1465" s="402"/>
      <c r="P1465" s="404" t="s">
        <v>2001</v>
      </c>
      <c r="Q1465" s="405"/>
      <c r="R1465" s="430">
        <v>390.63</v>
      </c>
      <c r="S1465" s="431"/>
      <c r="T1465" s="432"/>
      <c r="U1465" s="430">
        <v>148.19</v>
      </c>
      <c r="V1465" s="431"/>
      <c r="W1465" s="432"/>
      <c r="X1465" s="179">
        <v>538.82000000000005</v>
      </c>
      <c r="Y1465" s="175" t="str">
        <f t="shared" si="22"/>
        <v>085015</v>
      </c>
    </row>
    <row r="1466" spans="1:25" ht="9.6" customHeight="1" x14ac:dyDescent="0.2">
      <c r="A1466" s="401" t="s">
        <v>3740</v>
      </c>
      <c r="B1466" s="402"/>
      <c r="C1466" s="401" t="s">
        <v>1436</v>
      </c>
      <c r="D1466" s="403"/>
      <c r="E1466" s="403"/>
      <c r="F1466" s="403"/>
      <c r="G1466" s="403"/>
      <c r="H1466" s="403"/>
      <c r="I1466" s="403"/>
      <c r="J1466" s="403"/>
      <c r="K1466" s="403"/>
      <c r="L1466" s="403"/>
      <c r="M1466" s="403"/>
      <c r="N1466" s="403"/>
      <c r="O1466" s="402"/>
      <c r="P1466" s="404" t="s">
        <v>3208</v>
      </c>
      <c r="Q1466" s="405"/>
      <c r="R1466" s="430">
        <v>368.54</v>
      </c>
      <c r="S1466" s="431"/>
      <c r="T1466" s="432"/>
      <c r="U1466" s="406">
        <v>9.82</v>
      </c>
      <c r="V1466" s="407"/>
      <c r="W1466" s="408"/>
      <c r="X1466" s="179">
        <v>378.36</v>
      </c>
      <c r="Y1466" s="175" t="str">
        <f t="shared" si="22"/>
        <v>085017</v>
      </c>
    </row>
    <row r="1467" spans="1:25" ht="9.6" customHeight="1" x14ac:dyDescent="0.2">
      <c r="A1467" s="401" t="s">
        <v>3741</v>
      </c>
      <c r="B1467" s="402"/>
      <c r="C1467" s="401" t="s">
        <v>1437</v>
      </c>
      <c r="D1467" s="403"/>
      <c r="E1467" s="403"/>
      <c r="F1467" s="403"/>
      <c r="G1467" s="403"/>
      <c r="H1467" s="403"/>
      <c r="I1467" s="403"/>
      <c r="J1467" s="403"/>
      <c r="K1467" s="403"/>
      <c r="L1467" s="403"/>
      <c r="M1467" s="403"/>
      <c r="N1467" s="403"/>
      <c r="O1467" s="402"/>
      <c r="P1467" s="404" t="s">
        <v>3208</v>
      </c>
      <c r="Q1467" s="405"/>
      <c r="R1467" s="430">
        <v>412.75</v>
      </c>
      <c r="S1467" s="431"/>
      <c r="T1467" s="432"/>
      <c r="U1467" s="406">
        <v>9.82</v>
      </c>
      <c r="V1467" s="407"/>
      <c r="W1467" s="408"/>
      <c r="X1467" s="179">
        <v>422.57</v>
      </c>
      <c r="Y1467" s="175" t="str">
        <f t="shared" si="22"/>
        <v>085019</v>
      </c>
    </row>
    <row r="1468" spans="1:25" ht="9.6" customHeight="1" x14ac:dyDescent="0.2">
      <c r="A1468" s="401" t="s">
        <v>3742</v>
      </c>
      <c r="B1468" s="402"/>
      <c r="C1468" s="401" t="s">
        <v>1438</v>
      </c>
      <c r="D1468" s="403"/>
      <c r="E1468" s="403"/>
      <c r="F1468" s="403"/>
      <c r="G1468" s="403"/>
      <c r="H1468" s="403"/>
      <c r="I1468" s="403"/>
      <c r="J1468" s="403"/>
      <c r="K1468" s="403"/>
      <c r="L1468" s="403"/>
      <c r="M1468" s="403"/>
      <c r="N1468" s="403"/>
      <c r="O1468" s="402"/>
      <c r="P1468" s="404" t="s">
        <v>3208</v>
      </c>
      <c r="Q1468" s="405"/>
      <c r="R1468" s="430">
        <v>552.70000000000005</v>
      </c>
      <c r="S1468" s="431"/>
      <c r="T1468" s="432"/>
      <c r="U1468" s="406">
        <v>9.82</v>
      </c>
      <c r="V1468" s="407"/>
      <c r="W1468" s="408"/>
      <c r="X1468" s="179">
        <v>562.52</v>
      </c>
      <c r="Y1468" s="175" t="str">
        <f t="shared" si="22"/>
        <v>085023</v>
      </c>
    </row>
    <row r="1469" spans="1:25" ht="9.6" customHeight="1" x14ac:dyDescent="0.2">
      <c r="A1469" s="401" t="s">
        <v>3743</v>
      </c>
      <c r="B1469" s="402"/>
      <c r="C1469" s="401" t="s">
        <v>1439</v>
      </c>
      <c r="D1469" s="403"/>
      <c r="E1469" s="403"/>
      <c r="F1469" s="403"/>
      <c r="G1469" s="403"/>
      <c r="H1469" s="403"/>
      <c r="I1469" s="403"/>
      <c r="J1469" s="403"/>
      <c r="K1469" s="403"/>
      <c r="L1469" s="403"/>
      <c r="M1469" s="403"/>
      <c r="N1469" s="403"/>
      <c r="O1469" s="402"/>
      <c r="P1469" s="404" t="s">
        <v>2001</v>
      </c>
      <c r="Q1469" s="405"/>
      <c r="R1469" s="430">
        <v>144.74</v>
      </c>
      <c r="S1469" s="431"/>
      <c r="T1469" s="432"/>
      <c r="U1469" s="406">
        <v>4.09</v>
      </c>
      <c r="V1469" s="407"/>
      <c r="W1469" s="408"/>
      <c r="X1469" s="179">
        <v>148.83000000000001</v>
      </c>
      <c r="Y1469" s="175" t="str">
        <f t="shared" si="22"/>
        <v>085025</v>
      </c>
    </row>
    <row r="1470" spans="1:25" ht="9.6" customHeight="1" x14ac:dyDescent="0.2">
      <c r="A1470" s="401" t="s">
        <v>3744</v>
      </c>
      <c r="B1470" s="402"/>
      <c r="C1470" s="401" t="s">
        <v>1440</v>
      </c>
      <c r="D1470" s="403"/>
      <c r="E1470" s="403"/>
      <c r="F1470" s="403"/>
      <c r="G1470" s="403"/>
      <c r="H1470" s="403"/>
      <c r="I1470" s="403"/>
      <c r="J1470" s="403"/>
      <c r="K1470" s="403"/>
      <c r="L1470" s="403"/>
      <c r="M1470" s="403"/>
      <c r="N1470" s="403"/>
      <c r="O1470" s="402"/>
      <c r="P1470" s="404" t="s">
        <v>2001</v>
      </c>
      <c r="Q1470" s="405"/>
      <c r="R1470" s="427">
        <v>54.79</v>
      </c>
      <c r="S1470" s="428"/>
      <c r="T1470" s="429"/>
      <c r="U1470" s="406">
        <v>7.36</v>
      </c>
      <c r="V1470" s="407"/>
      <c r="W1470" s="408"/>
      <c r="X1470" s="178">
        <v>62.15</v>
      </c>
      <c r="Y1470" s="175" t="str">
        <f t="shared" si="22"/>
        <v>085027</v>
      </c>
    </row>
    <row r="1471" spans="1:25" ht="9.6" customHeight="1" x14ac:dyDescent="0.2">
      <c r="A1471" s="401" t="s">
        <v>3745</v>
      </c>
      <c r="B1471" s="402"/>
      <c r="C1471" s="401" t="s">
        <v>1441</v>
      </c>
      <c r="D1471" s="403"/>
      <c r="E1471" s="403"/>
      <c r="F1471" s="403"/>
      <c r="G1471" s="403"/>
      <c r="H1471" s="403"/>
      <c r="I1471" s="403"/>
      <c r="J1471" s="403"/>
      <c r="K1471" s="403"/>
      <c r="L1471" s="403"/>
      <c r="M1471" s="403"/>
      <c r="N1471" s="403"/>
      <c r="O1471" s="402"/>
      <c r="P1471" s="404" t="s">
        <v>2001</v>
      </c>
      <c r="Q1471" s="405"/>
      <c r="R1471" s="430">
        <v>197.54</v>
      </c>
      <c r="S1471" s="431"/>
      <c r="T1471" s="432"/>
      <c r="U1471" s="427">
        <v>24.56</v>
      </c>
      <c r="V1471" s="428"/>
      <c r="W1471" s="429"/>
      <c r="X1471" s="179">
        <v>222.1</v>
      </c>
      <c r="Y1471" s="175" t="str">
        <f t="shared" si="22"/>
        <v>085031</v>
      </c>
    </row>
    <row r="1472" spans="1:25" ht="9.6" customHeight="1" x14ac:dyDescent="0.2">
      <c r="A1472" s="401" t="s">
        <v>3746</v>
      </c>
      <c r="B1472" s="402"/>
      <c r="C1472" s="401" t="s">
        <v>1442</v>
      </c>
      <c r="D1472" s="403"/>
      <c r="E1472" s="403"/>
      <c r="F1472" s="403"/>
      <c r="G1472" s="403"/>
      <c r="H1472" s="403"/>
      <c r="I1472" s="403"/>
      <c r="J1472" s="403"/>
      <c r="K1472" s="403"/>
      <c r="L1472" s="403"/>
      <c r="M1472" s="403"/>
      <c r="N1472" s="403"/>
      <c r="O1472" s="402"/>
      <c r="P1472" s="404" t="s">
        <v>2001</v>
      </c>
      <c r="Q1472" s="405"/>
      <c r="R1472" s="427">
        <v>96.17</v>
      </c>
      <c r="S1472" s="428"/>
      <c r="T1472" s="429"/>
      <c r="U1472" s="406">
        <v>7.36</v>
      </c>
      <c r="V1472" s="407"/>
      <c r="W1472" s="408"/>
      <c r="X1472" s="179">
        <v>103.53</v>
      </c>
      <c r="Y1472" s="175" t="str">
        <f t="shared" si="22"/>
        <v>085035</v>
      </c>
    </row>
    <row r="1473" spans="1:25" ht="9.6" customHeight="1" x14ac:dyDescent="0.2">
      <c r="A1473" s="401" t="s">
        <v>3747</v>
      </c>
      <c r="B1473" s="402"/>
      <c r="C1473" s="401" t="s">
        <v>1443</v>
      </c>
      <c r="D1473" s="403"/>
      <c r="E1473" s="403"/>
      <c r="F1473" s="403"/>
      <c r="G1473" s="403"/>
      <c r="H1473" s="403"/>
      <c r="I1473" s="403"/>
      <c r="J1473" s="403"/>
      <c r="K1473" s="403"/>
      <c r="L1473" s="403"/>
      <c r="M1473" s="403"/>
      <c r="N1473" s="403"/>
      <c r="O1473" s="402"/>
      <c r="P1473" s="404" t="s">
        <v>2001</v>
      </c>
      <c r="Q1473" s="405"/>
      <c r="R1473" s="430">
        <v>228.23</v>
      </c>
      <c r="S1473" s="431"/>
      <c r="T1473" s="432"/>
      <c r="U1473" s="427">
        <v>31.93</v>
      </c>
      <c r="V1473" s="428"/>
      <c r="W1473" s="429"/>
      <c r="X1473" s="179">
        <v>260.16000000000003</v>
      </c>
      <c r="Y1473" s="175" t="str">
        <f t="shared" si="22"/>
        <v>085037</v>
      </c>
    </row>
    <row r="1474" spans="1:25" ht="9.6" customHeight="1" x14ac:dyDescent="0.2">
      <c r="A1474" s="401" t="s">
        <v>3748</v>
      </c>
      <c r="B1474" s="402"/>
      <c r="C1474" s="401" t="s">
        <v>1444</v>
      </c>
      <c r="D1474" s="403"/>
      <c r="E1474" s="403"/>
      <c r="F1474" s="403"/>
      <c r="G1474" s="403"/>
      <c r="H1474" s="403"/>
      <c r="I1474" s="403"/>
      <c r="J1474" s="403"/>
      <c r="K1474" s="403"/>
      <c r="L1474" s="403"/>
      <c r="M1474" s="403"/>
      <c r="N1474" s="403"/>
      <c r="O1474" s="402"/>
      <c r="P1474" s="404" t="s">
        <v>2001</v>
      </c>
      <c r="Q1474" s="405"/>
      <c r="R1474" s="430">
        <v>115.32</v>
      </c>
      <c r="S1474" s="431"/>
      <c r="T1474" s="432"/>
      <c r="U1474" s="427">
        <v>31.93</v>
      </c>
      <c r="V1474" s="428"/>
      <c r="W1474" s="429"/>
      <c r="X1474" s="179">
        <v>147.25</v>
      </c>
      <c r="Y1474" s="175" t="str">
        <f t="shared" si="22"/>
        <v>085039</v>
      </c>
    </row>
    <row r="1475" spans="1:25" ht="9.6" customHeight="1" x14ac:dyDescent="0.2">
      <c r="A1475" s="401" t="s">
        <v>3749</v>
      </c>
      <c r="B1475" s="402"/>
      <c r="C1475" s="401" t="s">
        <v>1445</v>
      </c>
      <c r="D1475" s="403"/>
      <c r="E1475" s="403"/>
      <c r="F1475" s="403"/>
      <c r="G1475" s="403"/>
      <c r="H1475" s="403"/>
      <c r="I1475" s="403"/>
      <c r="J1475" s="403"/>
      <c r="K1475" s="403"/>
      <c r="L1475" s="403"/>
      <c r="M1475" s="403"/>
      <c r="N1475" s="403"/>
      <c r="O1475" s="402"/>
      <c r="P1475" s="404" t="s">
        <v>2001</v>
      </c>
      <c r="Q1475" s="405"/>
      <c r="R1475" s="430">
        <v>162.30000000000001</v>
      </c>
      <c r="S1475" s="431"/>
      <c r="T1475" s="432"/>
      <c r="U1475" s="427">
        <v>31.93</v>
      </c>
      <c r="V1475" s="428"/>
      <c r="W1475" s="429"/>
      <c r="X1475" s="179">
        <v>194.23</v>
      </c>
      <c r="Y1475" s="175" t="str">
        <f t="shared" si="22"/>
        <v>085041</v>
      </c>
    </row>
    <row r="1476" spans="1:25" ht="9.6" customHeight="1" x14ac:dyDescent="0.2">
      <c r="A1476" s="401" t="s">
        <v>3750</v>
      </c>
      <c r="B1476" s="402"/>
      <c r="C1476" s="401" t="s">
        <v>1446</v>
      </c>
      <c r="D1476" s="403"/>
      <c r="E1476" s="403"/>
      <c r="F1476" s="403"/>
      <c r="G1476" s="403"/>
      <c r="H1476" s="403"/>
      <c r="I1476" s="403"/>
      <c r="J1476" s="403"/>
      <c r="K1476" s="403"/>
      <c r="L1476" s="403"/>
      <c r="M1476" s="403"/>
      <c r="N1476" s="403"/>
      <c r="O1476" s="402"/>
      <c r="P1476" s="404" t="s">
        <v>2081</v>
      </c>
      <c r="Q1476" s="405"/>
      <c r="R1476" s="430">
        <v>151.37</v>
      </c>
      <c r="S1476" s="431"/>
      <c r="T1476" s="432"/>
      <c r="U1476" s="406">
        <v>8.1300000000000008</v>
      </c>
      <c r="V1476" s="407"/>
      <c r="W1476" s="408"/>
      <c r="X1476" s="179">
        <v>159.5</v>
      </c>
      <c r="Y1476" s="175" t="str">
        <f t="shared" si="22"/>
        <v>085042</v>
      </c>
    </row>
    <row r="1477" spans="1:25" ht="9.6" customHeight="1" x14ac:dyDescent="0.2">
      <c r="A1477" s="401" t="s">
        <v>3751</v>
      </c>
      <c r="B1477" s="402"/>
      <c r="C1477" s="401" t="s">
        <v>1447</v>
      </c>
      <c r="D1477" s="403"/>
      <c r="E1477" s="403"/>
      <c r="F1477" s="403"/>
      <c r="G1477" s="403"/>
      <c r="H1477" s="403"/>
      <c r="I1477" s="403"/>
      <c r="J1477" s="403"/>
      <c r="K1477" s="403"/>
      <c r="L1477" s="403"/>
      <c r="M1477" s="403"/>
      <c r="N1477" s="403"/>
      <c r="O1477" s="402"/>
      <c r="P1477" s="404" t="s">
        <v>2001</v>
      </c>
      <c r="Q1477" s="405"/>
      <c r="R1477" s="427">
        <v>25.32</v>
      </c>
      <c r="S1477" s="428"/>
      <c r="T1477" s="429"/>
      <c r="U1477" s="406">
        <v>7.36</v>
      </c>
      <c r="V1477" s="407"/>
      <c r="W1477" s="408"/>
      <c r="X1477" s="178">
        <v>32.68</v>
      </c>
      <c r="Y1477" s="175" t="str">
        <f t="shared" si="22"/>
        <v>085043</v>
      </c>
    </row>
    <row r="1478" spans="1:25" ht="9.6" customHeight="1" x14ac:dyDescent="0.2">
      <c r="A1478" s="401" t="s">
        <v>3752</v>
      </c>
      <c r="B1478" s="402"/>
      <c r="C1478" s="401" t="s">
        <v>1448</v>
      </c>
      <c r="D1478" s="403"/>
      <c r="E1478" s="403"/>
      <c r="F1478" s="403"/>
      <c r="G1478" s="403"/>
      <c r="H1478" s="403"/>
      <c r="I1478" s="403"/>
      <c r="J1478" s="403"/>
      <c r="K1478" s="403"/>
      <c r="L1478" s="403"/>
      <c r="M1478" s="403"/>
      <c r="N1478" s="403"/>
      <c r="O1478" s="402"/>
      <c r="P1478" s="404" t="s">
        <v>2001</v>
      </c>
      <c r="Q1478" s="405"/>
      <c r="R1478" s="427">
        <v>10.92</v>
      </c>
      <c r="S1478" s="428"/>
      <c r="T1478" s="429"/>
      <c r="U1478" s="406">
        <v>9.82</v>
      </c>
      <c r="V1478" s="407"/>
      <c r="W1478" s="408"/>
      <c r="X1478" s="178">
        <v>20.74</v>
      </c>
      <c r="Y1478" s="175" t="str">
        <f t="shared" si="22"/>
        <v>085045</v>
      </c>
    </row>
    <row r="1479" spans="1:25" ht="9.6" customHeight="1" x14ac:dyDescent="0.2">
      <c r="A1479" s="401" t="s">
        <v>3753</v>
      </c>
      <c r="B1479" s="402"/>
      <c r="C1479" s="401" t="s">
        <v>1449</v>
      </c>
      <c r="D1479" s="403"/>
      <c r="E1479" s="403"/>
      <c r="F1479" s="403"/>
      <c r="G1479" s="403"/>
      <c r="H1479" s="403"/>
      <c r="I1479" s="403"/>
      <c r="J1479" s="403"/>
      <c r="K1479" s="403"/>
      <c r="L1479" s="403"/>
      <c r="M1479" s="403"/>
      <c r="N1479" s="403"/>
      <c r="O1479" s="402"/>
      <c r="P1479" s="404" t="s">
        <v>2001</v>
      </c>
      <c r="Q1479" s="405"/>
      <c r="R1479" s="427">
        <v>39.6</v>
      </c>
      <c r="S1479" s="428"/>
      <c r="T1479" s="429"/>
      <c r="U1479" s="427">
        <v>19.649999999999999</v>
      </c>
      <c r="V1479" s="428"/>
      <c r="W1479" s="429"/>
      <c r="X1479" s="178">
        <v>59.25</v>
      </c>
      <c r="Y1479" s="175" t="str">
        <f t="shared" si="22"/>
        <v>085047</v>
      </c>
    </row>
    <row r="1480" spans="1:25" ht="9.6" customHeight="1" x14ac:dyDescent="0.2">
      <c r="A1480" s="401" t="s">
        <v>3754</v>
      </c>
      <c r="B1480" s="402"/>
      <c r="C1480" s="401" t="s">
        <v>1450</v>
      </c>
      <c r="D1480" s="403"/>
      <c r="E1480" s="403"/>
      <c r="F1480" s="403"/>
      <c r="G1480" s="403"/>
      <c r="H1480" s="403"/>
      <c r="I1480" s="403"/>
      <c r="J1480" s="403"/>
      <c r="K1480" s="403"/>
      <c r="L1480" s="403"/>
      <c r="M1480" s="403"/>
      <c r="N1480" s="403"/>
      <c r="O1480" s="402"/>
      <c r="P1480" s="404" t="s">
        <v>2001</v>
      </c>
      <c r="Q1480" s="405"/>
      <c r="R1480" s="427">
        <v>69.94</v>
      </c>
      <c r="S1480" s="428"/>
      <c r="T1480" s="429"/>
      <c r="U1480" s="427">
        <v>19.649999999999999</v>
      </c>
      <c r="V1480" s="428"/>
      <c r="W1480" s="429"/>
      <c r="X1480" s="178">
        <v>89.59</v>
      </c>
      <c r="Y1480" s="175" t="str">
        <f t="shared" si="22"/>
        <v>085049</v>
      </c>
    </row>
    <row r="1481" spans="1:25" ht="9.6" customHeight="1" x14ac:dyDescent="0.2">
      <c r="A1481" s="401" t="s">
        <v>3755</v>
      </c>
      <c r="B1481" s="402"/>
      <c r="C1481" s="401" t="s">
        <v>1451</v>
      </c>
      <c r="D1481" s="403"/>
      <c r="E1481" s="403"/>
      <c r="F1481" s="403"/>
      <c r="G1481" s="403"/>
      <c r="H1481" s="403"/>
      <c r="I1481" s="403"/>
      <c r="J1481" s="403"/>
      <c r="K1481" s="403"/>
      <c r="L1481" s="403"/>
      <c r="M1481" s="403"/>
      <c r="N1481" s="403"/>
      <c r="O1481" s="402"/>
      <c r="P1481" s="404" t="s">
        <v>2001</v>
      </c>
      <c r="Q1481" s="405"/>
      <c r="R1481" s="427">
        <v>98.17</v>
      </c>
      <c r="S1481" s="428"/>
      <c r="T1481" s="429"/>
      <c r="U1481" s="427">
        <v>19.649999999999999</v>
      </c>
      <c r="V1481" s="428"/>
      <c r="W1481" s="429"/>
      <c r="X1481" s="179">
        <v>117.82</v>
      </c>
      <c r="Y1481" s="175" t="str">
        <f t="shared" ref="Y1481:Y1544" si="23">TRIM($A1481)</f>
        <v>085051</v>
      </c>
    </row>
    <row r="1482" spans="1:25" ht="9.6" customHeight="1" x14ac:dyDescent="0.2">
      <c r="A1482" s="401" t="s">
        <v>3756</v>
      </c>
      <c r="B1482" s="402"/>
      <c r="C1482" s="401" t="s">
        <v>1452</v>
      </c>
      <c r="D1482" s="403"/>
      <c r="E1482" s="403"/>
      <c r="F1482" s="403"/>
      <c r="G1482" s="403"/>
      <c r="H1482" s="403"/>
      <c r="I1482" s="403"/>
      <c r="J1482" s="403"/>
      <c r="K1482" s="403"/>
      <c r="L1482" s="403"/>
      <c r="M1482" s="403"/>
      <c r="N1482" s="403"/>
      <c r="O1482" s="402"/>
      <c r="P1482" s="404" t="s">
        <v>2001</v>
      </c>
      <c r="Q1482" s="405"/>
      <c r="R1482" s="427">
        <v>15.43</v>
      </c>
      <c r="S1482" s="428"/>
      <c r="T1482" s="429"/>
      <c r="U1482" s="427">
        <v>22.59</v>
      </c>
      <c r="V1482" s="428"/>
      <c r="W1482" s="429"/>
      <c r="X1482" s="178">
        <v>38.020000000000003</v>
      </c>
      <c r="Y1482" s="175" t="str">
        <f t="shared" si="23"/>
        <v>085053</v>
      </c>
    </row>
    <row r="1483" spans="1:25" ht="9.6" customHeight="1" x14ac:dyDescent="0.2">
      <c r="A1483" s="401" t="s">
        <v>3757</v>
      </c>
      <c r="B1483" s="402"/>
      <c r="C1483" s="401" t="s">
        <v>1453</v>
      </c>
      <c r="D1483" s="403"/>
      <c r="E1483" s="403"/>
      <c r="F1483" s="403"/>
      <c r="G1483" s="403"/>
      <c r="H1483" s="403"/>
      <c r="I1483" s="403"/>
      <c r="J1483" s="403"/>
      <c r="K1483" s="403"/>
      <c r="L1483" s="403"/>
      <c r="M1483" s="403"/>
      <c r="N1483" s="403"/>
      <c r="O1483" s="402"/>
      <c r="P1483" s="404" t="s">
        <v>2001</v>
      </c>
      <c r="Q1483" s="405"/>
      <c r="R1483" s="427">
        <v>39</v>
      </c>
      <c r="S1483" s="428"/>
      <c r="T1483" s="429"/>
      <c r="U1483" s="427">
        <v>38.32</v>
      </c>
      <c r="V1483" s="428"/>
      <c r="W1483" s="429"/>
      <c r="X1483" s="178">
        <v>77.319999999999993</v>
      </c>
      <c r="Y1483" s="175" t="str">
        <f t="shared" si="23"/>
        <v>085055</v>
      </c>
    </row>
    <row r="1484" spans="1:25" ht="9.6" customHeight="1" x14ac:dyDescent="0.2">
      <c r="A1484" s="401" t="s">
        <v>3758</v>
      </c>
      <c r="B1484" s="402"/>
      <c r="C1484" s="401" t="s">
        <v>1454</v>
      </c>
      <c r="D1484" s="403"/>
      <c r="E1484" s="403"/>
      <c r="F1484" s="403"/>
      <c r="G1484" s="403"/>
      <c r="H1484" s="403"/>
      <c r="I1484" s="403"/>
      <c r="J1484" s="403"/>
      <c r="K1484" s="403"/>
      <c r="L1484" s="403"/>
      <c r="M1484" s="403"/>
      <c r="N1484" s="403"/>
      <c r="O1484" s="402"/>
      <c r="P1484" s="404" t="s">
        <v>2081</v>
      </c>
      <c r="Q1484" s="405"/>
      <c r="R1484" s="427">
        <v>75.03</v>
      </c>
      <c r="S1484" s="428"/>
      <c r="T1484" s="429"/>
      <c r="U1484" s="427">
        <v>45.69</v>
      </c>
      <c r="V1484" s="428"/>
      <c r="W1484" s="429"/>
      <c r="X1484" s="179">
        <v>120.72</v>
      </c>
      <c r="Y1484" s="175" t="str">
        <f t="shared" si="23"/>
        <v>085056</v>
      </c>
    </row>
    <row r="1485" spans="1:25" ht="9.6" customHeight="1" x14ac:dyDescent="0.2">
      <c r="A1485" s="401" t="s">
        <v>3759</v>
      </c>
      <c r="B1485" s="402"/>
      <c r="C1485" s="401" t="s">
        <v>1455</v>
      </c>
      <c r="D1485" s="403"/>
      <c r="E1485" s="403"/>
      <c r="F1485" s="403"/>
      <c r="G1485" s="403"/>
      <c r="H1485" s="403"/>
      <c r="I1485" s="403"/>
      <c r="J1485" s="403"/>
      <c r="K1485" s="403"/>
      <c r="L1485" s="403"/>
      <c r="M1485" s="403"/>
      <c r="N1485" s="403"/>
      <c r="O1485" s="402"/>
      <c r="P1485" s="404" t="s">
        <v>2001</v>
      </c>
      <c r="Q1485" s="405"/>
      <c r="R1485" s="430">
        <v>124.25</v>
      </c>
      <c r="S1485" s="431"/>
      <c r="T1485" s="432"/>
      <c r="U1485" s="427">
        <v>45.69</v>
      </c>
      <c r="V1485" s="428"/>
      <c r="W1485" s="429"/>
      <c r="X1485" s="179">
        <v>169.94</v>
      </c>
      <c r="Y1485" s="175" t="str">
        <f t="shared" si="23"/>
        <v>085057</v>
      </c>
    </row>
    <row r="1486" spans="1:25" ht="9.6" customHeight="1" x14ac:dyDescent="0.2">
      <c r="A1486" s="401" t="s">
        <v>3760</v>
      </c>
      <c r="B1486" s="402"/>
      <c r="C1486" s="401" t="s">
        <v>1456</v>
      </c>
      <c r="D1486" s="403"/>
      <c r="E1486" s="403"/>
      <c r="F1486" s="403"/>
      <c r="G1486" s="403"/>
      <c r="H1486" s="403"/>
      <c r="I1486" s="403"/>
      <c r="J1486" s="403"/>
      <c r="K1486" s="403"/>
      <c r="L1486" s="403"/>
      <c r="M1486" s="403"/>
      <c r="N1486" s="403"/>
      <c r="O1486" s="402"/>
      <c r="P1486" s="404" t="s">
        <v>2001</v>
      </c>
      <c r="Q1486" s="405"/>
      <c r="R1486" s="430">
        <v>270.29000000000002</v>
      </c>
      <c r="S1486" s="431"/>
      <c r="T1486" s="432"/>
      <c r="U1486" s="427">
        <v>56.49</v>
      </c>
      <c r="V1486" s="428"/>
      <c r="W1486" s="429"/>
      <c r="X1486" s="179">
        <v>326.77999999999997</v>
      </c>
      <c r="Y1486" s="175" t="str">
        <f t="shared" si="23"/>
        <v>085058</v>
      </c>
    </row>
    <row r="1487" spans="1:25" ht="9.6" customHeight="1" x14ac:dyDescent="0.2">
      <c r="A1487" s="401" t="s">
        <v>3761</v>
      </c>
      <c r="B1487" s="402"/>
      <c r="C1487" s="401" t="s">
        <v>1457</v>
      </c>
      <c r="D1487" s="403"/>
      <c r="E1487" s="403"/>
      <c r="F1487" s="403"/>
      <c r="G1487" s="403"/>
      <c r="H1487" s="403"/>
      <c r="I1487" s="403"/>
      <c r="J1487" s="403"/>
      <c r="K1487" s="403"/>
      <c r="L1487" s="403"/>
      <c r="M1487" s="403"/>
      <c r="N1487" s="403"/>
      <c r="O1487" s="402"/>
      <c r="P1487" s="404" t="s">
        <v>2001</v>
      </c>
      <c r="Q1487" s="405"/>
      <c r="R1487" s="427">
        <v>12.27</v>
      </c>
      <c r="S1487" s="428"/>
      <c r="T1487" s="429"/>
      <c r="U1487" s="427">
        <v>19.649999999999999</v>
      </c>
      <c r="V1487" s="428"/>
      <c r="W1487" s="429"/>
      <c r="X1487" s="178">
        <v>31.92</v>
      </c>
      <c r="Y1487" s="175" t="str">
        <f t="shared" si="23"/>
        <v>085061</v>
      </c>
    </row>
    <row r="1488" spans="1:25" ht="9.6" customHeight="1" x14ac:dyDescent="0.2">
      <c r="A1488" s="401" t="s">
        <v>3762</v>
      </c>
      <c r="B1488" s="402"/>
      <c r="C1488" s="401" t="s">
        <v>1458</v>
      </c>
      <c r="D1488" s="403"/>
      <c r="E1488" s="403"/>
      <c r="F1488" s="403"/>
      <c r="G1488" s="403"/>
      <c r="H1488" s="403"/>
      <c r="I1488" s="403"/>
      <c r="J1488" s="403"/>
      <c r="K1488" s="403"/>
      <c r="L1488" s="403"/>
      <c r="M1488" s="403"/>
      <c r="N1488" s="403"/>
      <c r="O1488" s="402"/>
      <c r="P1488" s="404" t="s">
        <v>2081</v>
      </c>
      <c r="Q1488" s="405"/>
      <c r="R1488" s="427">
        <v>61.59</v>
      </c>
      <c r="S1488" s="428"/>
      <c r="T1488" s="429"/>
      <c r="U1488" s="427">
        <v>39.299999999999997</v>
      </c>
      <c r="V1488" s="428"/>
      <c r="W1488" s="429"/>
      <c r="X1488" s="179">
        <v>100.89</v>
      </c>
      <c r="Y1488" s="175" t="str">
        <f t="shared" si="23"/>
        <v>085062</v>
      </c>
    </row>
    <row r="1489" spans="1:25" ht="9.6" customHeight="1" x14ac:dyDescent="0.2">
      <c r="A1489" s="401" t="s">
        <v>3763</v>
      </c>
      <c r="B1489" s="402"/>
      <c r="C1489" s="401" t="s">
        <v>1459</v>
      </c>
      <c r="D1489" s="403"/>
      <c r="E1489" s="403"/>
      <c r="F1489" s="403"/>
      <c r="G1489" s="403"/>
      <c r="H1489" s="403"/>
      <c r="I1489" s="403"/>
      <c r="J1489" s="403"/>
      <c r="K1489" s="403"/>
      <c r="L1489" s="403"/>
      <c r="M1489" s="403"/>
      <c r="N1489" s="403"/>
      <c r="O1489" s="402"/>
      <c r="P1489" s="404" t="s">
        <v>2001</v>
      </c>
      <c r="Q1489" s="405"/>
      <c r="R1489" s="427">
        <v>86.53</v>
      </c>
      <c r="S1489" s="428"/>
      <c r="T1489" s="429"/>
      <c r="U1489" s="427">
        <v>39.299999999999997</v>
      </c>
      <c r="V1489" s="428"/>
      <c r="W1489" s="429"/>
      <c r="X1489" s="179">
        <v>125.83</v>
      </c>
      <c r="Y1489" s="175" t="str">
        <f t="shared" si="23"/>
        <v>085063</v>
      </c>
    </row>
    <row r="1490" spans="1:25" ht="9.6" customHeight="1" x14ac:dyDescent="0.2">
      <c r="A1490" s="401" t="s">
        <v>3764</v>
      </c>
      <c r="B1490" s="402"/>
      <c r="C1490" s="401" t="s">
        <v>1460</v>
      </c>
      <c r="D1490" s="403"/>
      <c r="E1490" s="403"/>
      <c r="F1490" s="403"/>
      <c r="G1490" s="403"/>
      <c r="H1490" s="403"/>
      <c r="I1490" s="403"/>
      <c r="J1490" s="403"/>
      <c r="K1490" s="403"/>
      <c r="L1490" s="403"/>
      <c r="M1490" s="403"/>
      <c r="N1490" s="403"/>
      <c r="O1490" s="402"/>
      <c r="P1490" s="404" t="s">
        <v>2001</v>
      </c>
      <c r="Q1490" s="405"/>
      <c r="R1490" s="427">
        <v>59.77</v>
      </c>
      <c r="S1490" s="428"/>
      <c r="T1490" s="429"/>
      <c r="U1490" s="427">
        <v>39.299999999999997</v>
      </c>
      <c r="V1490" s="428"/>
      <c r="W1490" s="429"/>
      <c r="X1490" s="178">
        <v>99.07</v>
      </c>
      <c r="Y1490" s="175" t="str">
        <f t="shared" si="23"/>
        <v>085065</v>
      </c>
    </row>
    <row r="1491" spans="1:25" ht="9.6" customHeight="1" x14ac:dyDescent="0.2">
      <c r="A1491" s="401" t="s">
        <v>3765</v>
      </c>
      <c r="B1491" s="402"/>
      <c r="C1491" s="401" t="s">
        <v>1461</v>
      </c>
      <c r="D1491" s="403"/>
      <c r="E1491" s="403"/>
      <c r="F1491" s="403"/>
      <c r="G1491" s="403"/>
      <c r="H1491" s="403"/>
      <c r="I1491" s="403"/>
      <c r="J1491" s="403"/>
      <c r="K1491" s="403"/>
      <c r="L1491" s="403"/>
      <c r="M1491" s="403"/>
      <c r="N1491" s="403"/>
      <c r="O1491" s="402"/>
      <c r="P1491" s="404" t="s">
        <v>2001</v>
      </c>
      <c r="Q1491" s="405"/>
      <c r="R1491" s="430">
        <v>108.35</v>
      </c>
      <c r="S1491" s="431"/>
      <c r="T1491" s="432"/>
      <c r="U1491" s="427">
        <v>39.299999999999997</v>
      </c>
      <c r="V1491" s="428"/>
      <c r="W1491" s="429"/>
      <c r="X1491" s="179">
        <v>147.65</v>
      </c>
      <c r="Y1491" s="175" t="str">
        <f t="shared" si="23"/>
        <v>085067</v>
      </c>
    </row>
    <row r="1492" spans="1:25" ht="9.6" customHeight="1" x14ac:dyDescent="0.2">
      <c r="A1492" s="401" t="s">
        <v>3766</v>
      </c>
      <c r="B1492" s="402"/>
      <c r="C1492" s="401" t="s">
        <v>1462</v>
      </c>
      <c r="D1492" s="403"/>
      <c r="E1492" s="403"/>
      <c r="F1492" s="403"/>
      <c r="G1492" s="403"/>
      <c r="H1492" s="403"/>
      <c r="I1492" s="403"/>
      <c r="J1492" s="403"/>
      <c r="K1492" s="403"/>
      <c r="L1492" s="403"/>
      <c r="M1492" s="403"/>
      <c r="N1492" s="403"/>
      <c r="O1492" s="402"/>
      <c r="P1492" s="404" t="s">
        <v>2001</v>
      </c>
      <c r="Q1492" s="405"/>
      <c r="R1492" s="427">
        <v>17.93</v>
      </c>
      <c r="S1492" s="428"/>
      <c r="T1492" s="429"/>
      <c r="U1492" s="427">
        <v>17.190000000000001</v>
      </c>
      <c r="V1492" s="428"/>
      <c r="W1492" s="429"/>
      <c r="X1492" s="178">
        <v>35.119999999999997</v>
      </c>
      <c r="Y1492" s="175" t="str">
        <f t="shared" si="23"/>
        <v>085069</v>
      </c>
    </row>
    <row r="1493" spans="1:25" ht="9.6" customHeight="1" x14ac:dyDescent="0.2">
      <c r="A1493" s="401" t="s">
        <v>3767</v>
      </c>
      <c r="B1493" s="402"/>
      <c r="C1493" s="401" t="s">
        <v>1463</v>
      </c>
      <c r="D1493" s="403"/>
      <c r="E1493" s="403"/>
      <c r="F1493" s="403"/>
      <c r="G1493" s="403"/>
      <c r="H1493" s="403"/>
      <c r="I1493" s="403"/>
      <c r="J1493" s="403"/>
      <c r="K1493" s="403"/>
      <c r="L1493" s="403"/>
      <c r="M1493" s="403"/>
      <c r="N1493" s="403"/>
      <c r="O1493" s="402"/>
      <c r="P1493" s="404" t="s">
        <v>2001</v>
      </c>
      <c r="Q1493" s="405"/>
      <c r="R1493" s="427">
        <v>47.75</v>
      </c>
      <c r="S1493" s="428"/>
      <c r="T1493" s="429"/>
      <c r="U1493" s="427">
        <v>19.649999999999999</v>
      </c>
      <c r="V1493" s="428"/>
      <c r="W1493" s="429"/>
      <c r="X1493" s="178">
        <v>67.400000000000006</v>
      </c>
      <c r="Y1493" s="175" t="str">
        <f t="shared" si="23"/>
        <v>085071</v>
      </c>
    </row>
    <row r="1494" spans="1:25" ht="9.6" customHeight="1" x14ac:dyDescent="0.2">
      <c r="A1494" s="401" t="s">
        <v>3768</v>
      </c>
      <c r="B1494" s="402"/>
      <c r="C1494" s="401" t="s">
        <v>1464</v>
      </c>
      <c r="D1494" s="403"/>
      <c r="E1494" s="403"/>
      <c r="F1494" s="403"/>
      <c r="G1494" s="403"/>
      <c r="H1494" s="403"/>
      <c r="I1494" s="403"/>
      <c r="J1494" s="403"/>
      <c r="K1494" s="403"/>
      <c r="L1494" s="403"/>
      <c r="M1494" s="403"/>
      <c r="N1494" s="403"/>
      <c r="O1494" s="402"/>
      <c r="P1494" s="404" t="s">
        <v>2001</v>
      </c>
      <c r="Q1494" s="405"/>
      <c r="R1494" s="430">
        <v>392.47</v>
      </c>
      <c r="S1494" s="431"/>
      <c r="T1494" s="432"/>
      <c r="U1494" s="427">
        <v>19.649999999999999</v>
      </c>
      <c r="V1494" s="428"/>
      <c r="W1494" s="429"/>
      <c r="X1494" s="179">
        <v>412.12</v>
      </c>
      <c r="Y1494" s="175" t="str">
        <f t="shared" si="23"/>
        <v>085073</v>
      </c>
    </row>
    <row r="1495" spans="1:25" ht="9.6" customHeight="1" x14ac:dyDescent="0.2">
      <c r="A1495" s="401" t="s">
        <v>3769</v>
      </c>
      <c r="B1495" s="402"/>
      <c r="C1495" s="401" t="s">
        <v>1465</v>
      </c>
      <c r="D1495" s="403"/>
      <c r="E1495" s="403"/>
      <c r="F1495" s="403"/>
      <c r="G1495" s="403"/>
      <c r="H1495" s="403"/>
      <c r="I1495" s="403"/>
      <c r="J1495" s="403"/>
      <c r="K1495" s="403"/>
      <c r="L1495" s="403"/>
      <c r="M1495" s="403"/>
      <c r="N1495" s="403"/>
      <c r="O1495" s="402"/>
      <c r="P1495" s="404" t="s">
        <v>2001</v>
      </c>
      <c r="Q1495" s="405"/>
      <c r="R1495" s="427">
        <v>87.71</v>
      </c>
      <c r="S1495" s="428"/>
      <c r="T1495" s="429"/>
      <c r="U1495" s="427">
        <v>19.649999999999999</v>
      </c>
      <c r="V1495" s="428"/>
      <c r="W1495" s="429"/>
      <c r="X1495" s="179">
        <v>107.36</v>
      </c>
      <c r="Y1495" s="175" t="str">
        <f t="shared" si="23"/>
        <v>085075</v>
      </c>
    </row>
    <row r="1496" spans="1:25" ht="9.6" customHeight="1" x14ac:dyDescent="0.2">
      <c r="A1496" s="401" t="s">
        <v>3770</v>
      </c>
      <c r="B1496" s="402"/>
      <c r="C1496" s="401" t="s">
        <v>1466</v>
      </c>
      <c r="D1496" s="403"/>
      <c r="E1496" s="403"/>
      <c r="F1496" s="403"/>
      <c r="G1496" s="403"/>
      <c r="H1496" s="403"/>
      <c r="I1496" s="403"/>
      <c r="J1496" s="403"/>
      <c r="K1496" s="403"/>
      <c r="L1496" s="403"/>
      <c r="M1496" s="403"/>
      <c r="N1496" s="403"/>
      <c r="O1496" s="402"/>
      <c r="P1496" s="404" t="s">
        <v>2001</v>
      </c>
      <c r="Q1496" s="405"/>
      <c r="R1496" s="430">
        <v>146.22</v>
      </c>
      <c r="S1496" s="431"/>
      <c r="T1496" s="432"/>
      <c r="U1496" s="427">
        <v>26.53</v>
      </c>
      <c r="V1496" s="428"/>
      <c r="W1496" s="429"/>
      <c r="X1496" s="179">
        <v>172.75</v>
      </c>
      <c r="Y1496" s="175" t="str">
        <f t="shared" si="23"/>
        <v>085076</v>
      </c>
    </row>
    <row r="1497" spans="1:25" ht="9.6" customHeight="1" x14ac:dyDescent="0.2">
      <c r="A1497" s="401" t="s">
        <v>3771</v>
      </c>
      <c r="B1497" s="402"/>
      <c r="C1497" s="401" t="s">
        <v>1467</v>
      </c>
      <c r="D1497" s="403"/>
      <c r="E1497" s="403"/>
      <c r="F1497" s="403"/>
      <c r="G1497" s="403"/>
      <c r="H1497" s="403"/>
      <c r="I1497" s="403"/>
      <c r="J1497" s="403"/>
      <c r="K1497" s="403"/>
      <c r="L1497" s="403"/>
      <c r="M1497" s="403"/>
      <c r="N1497" s="403"/>
      <c r="O1497" s="402"/>
      <c r="P1497" s="404" t="s">
        <v>2001</v>
      </c>
      <c r="Q1497" s="405"/>
      <c r="R1497" s="430">
        <v>499.62</v>
      </c>
      <c r="S1497" s="431"/>
      <c r="T1497" s="432"/>
      <c r="U1497" s="427">
        <v>56.49</v>
      </c>
      <c r="V1497" s="428"/>
      <c r="W1497" s="429"/>
      <c r="X1497" s="179">
        <v>556.11</v>
      </c>
      <c r="Y1497" s="175" t="str">
        <f t="shared" si="23"/>
        <v>085077</v>
      </c>
    </row>
    <row r="1498" spans="1:25" ht="9.6" customHeight="1" x14ac:dyDescent="0.2">
      <c r="A1498" s="401" t="s">
        <v>3772</v>
      </c>
      <c r="B1498" s="402"/>
      <c r="C1498" s="401" t="s">
        <v>1468</v>
      </c>
      <c r="D1498" s="403"/>
      <c r="E1498" s="403"/>
      <c r="F1498" s="403"/>
      <c r="G1498" s="403"/>
      <c r="H1498" s="403"/>
      <c r="I1498" s="403"/>
      <c r="J1498" s="403"/>
      <c r="K1498" s="403"/>
      <c r="L1498" s="403"/>
      <c r="M1498" s="403"/>
      <c r="N1498" s="403"/>
      <c r="O1498" s="402"/>
      <c r="P1498" s="404" t="s">
        <v>2001</v>
      </c>
      <c r="Q1498" s="405"/>
      <c r="R1498" s="430">
        <v>595.01</v>
      </c>
      <c r="S1498" s="431"/>
      <c r="T1498" s="432"/>
      <c r="U1498" s="427">
        <v>56.49</v>
      </c>
      <c r="V1498" s="428"/>
      <c r="W1498" s="429"/>
      <c r="X1498" s="179">
        <v>651.5</v>
      </c>
      <c r="Y1498" s="175" t="str">
        <f t="shared" si="23"/>
        <v>085078</v>
      </c>
    </row>
    <row r="1499" spans="1:25" ht="9.6" customHeight="1" x14ac:dyDescent="0.2">
      <c r="A1499" s="401" t="s">
        <v>3773</v>
      </c>
      <c r="B1499" s="402"/>
      <c r="C1499" s="401" t="s">
        <v>1469</v>
      </c>
      <c r="D1499" s="403"/>
      <c r="E1499" s="403"/>
      <c r="F1499" s="403"/>
      <c r="G1499" s="403"/>
      <c r="H1499" s="403"/>
      <c r="I1499" s="403"/>
      <c r="J1499" s="403"/>
      <c r="K1499" s="403"/>
      <c r="L1499" s="403"/>
      <c r="M1499" s="403"/>
      <c r="N1499" s="403"/>
      <c r="O1499" s="402"/>
      <c r="P1499" s="404" t="s">
        <v>2001</v>
      </c>
      <c r="Q1499" s="405"/>
      <c r="R1499" s="430">
        <v>345.04</v>
      </c>
      <c r="S1499" s="431"/>
      <c r="T1499" s="432"/>
      <c r="U1499" s="427">
        <v>56.49</v>
      </c>
      <c r="V1499" s="428"/>
      <c r="W1499" s="429"/>
      <c r="X1499" s="179">
        <v>401.53</v>
      </c>
      <c r="Y1499" s="175" t="str">
        <f t="shared" si="23"/>
        <v>085079</v>
      </c>
    </row>
    <row r="1500" spans="1:25" ht="9.6" customHeight="1" x14ac:dyDescent="0.2">
      <c r="A1500" s="401" t="s">
        <v>3774</v>
      </c>
      <c r="B1500" s="402"/>
      <c r="C1500" s="401" t="s">
        <v>1470</v>
      </c>
      <c r="D1500" s="403"/>
      <c r="E1500" s="403"/>
      <c r="F1500" s="403"/>
      <c r="G1500" s="403"/>
      <c r="H1500" s="403"/>
      <c r="I1500" s="403"/>
      <c r="J1500" s="403"/>
      <c r="K1500" s="403"/>
      <c r="L1500" s="403"/>
      <c r="M1500" s="403"/>
      <c r="N1500" s="403"/>
      <c r="O1500" s="402"/>
      <c r="P1500" s="404" t="s">
        <v>2001</v>
      </c>
      <c r="Q1500" s="405"/>
      <c r="R1500" s="427">
        <v>76.88</v>
      </c>
      <c r="S1500" s="428"/>
      <c r="T1500" s="429"/>
      <c r="U1500" s="427">
        <v>26.53</v>
      </c>
      <c r="V1500" s="428"/>
      <c r="W1500" s="429"/>
      <c r="X1500" s="179">
        <v>103.41</v>
      </c>
      <c r="Y1500" s="175" t="str">
        <f t="shared" si="23"/>
        <v>085080</v>
      </c>
    </row>
    <row r="1501" spans="1:25" ht="9.6" customHeight="1" x14ac:dyDescent="0.2">
      <c r="A1501" s="401" t="s">
        <v>3775</v>
      </c>
      <c r="B1501" s="402"/>
      <c r="C1501" s="401" t="s">
        <v>1471</v>
      </c>
      <c r="D1501" s="403"/>
      <c r="E1501" s="403"/>
      <c r="F1501" s="403"/>
      <c r="G1501" s="403"/>
      <c r="H1501" s="403"/>
      <c r="I1501" s="403"/>
      <c r="J1501" s="403"/>
      <c r="K1501" s="403"/>
      <c r="L1501" s="403"/>
      <c r="M1501" s="403"/>
      <c r="N1501" s="403"/>
      <c r="O1501" s="402"/>
      <c r="P1501" s="404" t="s">
        <v>2001</v>
      </c>
      <c r="Q1501" s="405"/>
      <c r="R1501" s="430">
        <v>506.56</v>
      </c>
      <c r="S1501" s="431"/>
      <c r="T1501" s="432"/>
      <c r="U1501" s="427">
        <v>56.49</v>
      </c>
      <c r="V1501" s="428"/>
      <c r="W1501" s="429"/>
      <c r="X1501" s="179">
        <v>563.04999999999995</v>
      </c>
      <c r="Y1501" s="175" t="str">
        <f t="shared" si="23"/>
        <v>085081</v>
      </c>
    </row>
    <row r="1502" spans="1:25" ht="9.6" customHeight="1" x14ac:dyDescent="0.2">
      <c r="A1502" s="401" t="s">
        <v>3776</v>
      </c>
      <c r="B1502" s="402"/>
      <c r="C1502" s="401" t="s">
        <v>1472</v>
      </c>
      <c r="D1502" s="403"/>
      <c r="E1502" s="403"/>
      <c r="F1502" s="403"/>
      <c r="G1502" s="403"/>
      <c r="H1502" s="403"/>
      <c r="I1502" s="403"/>
      <c r="J1502" s="403"/>
      <c r="K1502" s="403"/>
      <c r="L1502" s="403"/>
      <c r="M1502" s="403"/>
      <c r="N1502" s="403"/>
      <c r="O1502" s="402"/>
      <c r="P1502" s="404" t="s">
        <v>2001</v>
      </c>
      <c r="Q1502" s="405"/>
      <c r="R1502" s="430">
        <v>251.16</v>
      </c>
      <c r="S1502" s="431"/>
      <c r="T1502" s="432"/>
      <c r="U1502" s="427">
        <v>26.53</v>
      </c>
      <c r="V1502" s="428"/>
      <c r="W1502" s="429"/>
      <c r="X1502" s="179">
        <v>277.69</v>
      </c>
      <c r="Y1502" s="175" t="str">
        <f t="shared" si="23"/>
        <v>085082</v>
      </c>
    </row>
    <row r="1503" spans="1:25" ht="9.6" customHeight="1" x14ac:dyDescent="0.2">
      <c r="A1503" s="401" t="s">
        <v>3777</v>
      </c>
      <c r="B1503" s="402"/>
      <c r="C1503" s="401" t="s">
        <v>1473</v>
      </c>
      <c r="D1503" s="403"/>
      <c r="E1503" s="403"/>
      <c r="F1503" s="403"/>
      <c r="G1503" s="403"/>
      <c r="H1503" s="403"/>
      <c r="I1503" s="403"/>
      <c r="J1503" s="403"/>
      <c r="K1503" s="403"/>
      <c r="L1503" s="403"/>
      <c r="M1503" s="403"/>
      <c r="N1503" s="403"/>
      <c r="O1503" s="402"/>
      <c r="P1503" s="404" t="s">
        <v>2001</v>
      </c>
      <c r="Q1503" s="405"/>
      <c r="R1503" s="430">
        <v>161.65</v>
      </c>
      <c r="S1503" s="431"/>
      <c r="T1503" s="432"/>
      <c r="U1503" s="427">
        <v>26.53</v>
      </c>
      <c r="V1503" s="428"/>
      <c r="W1503" s="429"/>
      <c r="X1503" s="179">
        <v>188.18</v>
      </c>
      <c r="Y1503" s="175" t="str">
        <f t="shared" si="23"/>
        <v>085083</v>
      </c>
    </row>
    <row r="1504" spans="1:25" ht="9.6" customHeight="1" x14ac:dyDescent="0.2">
      <c r="A1504" s="409" t="s">
        <v>3778</v>
      </c>
      <c r="B1504" s="410"/>
      <c r="C1504" s="409" t="s">
        <v>3779</v>
      </c>
      <c r="D1504" s="411"/>
      <c r="E1504" s="411"/>
      <c r="F1504" s="411"/>
      <c r="G1504" s="411"/>
      <c r="H1504" s="411"/>
      <c r="I1504" s="411"/>
      <c r="J1504" s="411"/>
      <c r="K1504" s="411"/>
      <c r="L1504" s="411"/>
      <c r="M1504" s="411"/>
      <c r="N1504" s="411"/>
      <c r="O1504" s="411"/>
      <c r="P1504" s="411"/>
      <c r="Q1504" s="411"/>
      <c r="R1504" s="411"/>
      <c r="S1504" s="411"/>
      <c r="T1504" s="411"/>
      <c r="U1504" s="411"/>
      <c r="V1504" s="411"/>
      <c r="W1504" s="411"/>
      <c r="X1504" s="410"/>
      <c r="Y1504" s="175" t="str">
        <f t="shared" si="23"/>
        <v>171</v>
      </c>
    </row>
    <row r="1505" spans="1:25" ht="9.6" customHeight="1" x14ac:dyDescent="0.2">
      <c r="A1505" s="401" t="s">
        <v>3780</v>
      </c>
      <c r="B1505" s="402"/>
      <c r="C1505" s="401" t="s">
        <v>3781</v>
      </c>
      <c r="D1505" s="403"/>
      <c r="E1505" s="403"/>
      <c r="F1505" s="403"/>
      <c r="G1505" s="403"/>
      <c r="H1505" s="403"/>
      <c r="I1505" s="403"/>
      <c r="J1505" s="403"/>
      <c r="K1505" s="403"/>
      <c r="L1505" s="403"/>
      <c r="M1505" s="403"/>
      <c r="N1505" s="403"/>
      <c r="O1505" s="402"/>
      <c r="P1505" s="404"/>
      <c r="Q1505" s="405"/>
      <c r="R1505" s="406">
        <v>0</v>
      </c>
      <c r="S1505" s="407"/>
      <c r="T1505" s="408"/>
      <c r="U1505" s="406">
        <v>0</v>
      </c>
      <c r="V1505" s="407"/>
      <c r="W1505" s="408"/>
      <c r="X1505" s="177">
        <v>0</v>
      </c>
      <c r="Y1505" s="175" t="str">
        <f t="shared" si="23"/>
        <v>090000</v>
      </c>
    </row>
    <row r="1506" spans="1:25" ht="9.6" customHeight="1" x14ac:dyDescent="0.2">
      <c r="A1506" s="401" t="s">
        <v>3782</v>
      </c>
      <c r="B1506" s="402"/>
      <c r="C1506" s="401" t="s">
        <v>3783</v>
      </c>
      <c r="D1506" s="403"/>
      <c r="E1506" s="403"/>
      <c r="F1506" s="403"/>
      <c r="G1506" s="403"/>
      <c r="H1506" s="403"/>
      <c r="I1506" s="403"/>
      <c r="J1506" s="403"/>
      <c r="K1506" s="403"/>
      <c r="L1506" s="403"/>
      <c r="M1506" s="403"/>
      <c r="N1506" s="403"/>
      <c r="O1506" s="402"/>
      <c r="P1506" s="404"/>
      <c r="Q1506" s="405"/>
      <c r="R1506" s="406">
        <v>0</v>
      </c>
      <c r="S1506" s="407"/>
      <c r="T1506" s="408"/>
      <c r="U1506" s="406">
        <v>0</v>
      </c>
      <c r="V1506" s="407"/>
      <c r="W1506" s="408"/>
      <c r="X1506" s="177">
        <v>0</v>
      </c>
      <c r="Y1506" s="175" t="str">
        <f t="shared" si="23"/>
        <v>091000</v>
      </c>
    </row>
    <row r="1507" spans="1:25" ht="19.350000000000001" customHeight="1" x14ac:dyDescent="0.2">
      <c r="A1507" s="401" t="s">
        <v>3784</v>
      </c>
      <c r="B1507" s="402"/>
      <c r="C1507" s="401" t="s">
        <v>3785</v>
      </c>
      <c r="D1507" s="403"/>
      <c r="E1507" s="403"/>
      <c r="F1507" s="403"/>
      <c r="G1507" s="403"/>
      <c r="H1507" s="403"/>
      <c r="I1507" s="403"/>
      <c r="J1507" s="403"/>
      <c r="K1507" s="403"/>
      <c r="L1507" s="403"/>
      <c r="M1507" s="403"/>
      <c r="N1507" s="403"/>
      <c r="O1507" s="402"/>
      <c r="P1507" s="404" t="s">
        <v>2001</v>
      </c>
      <c r="Q1507" s="405"/>
      <c r="R1507" s="433">
        <v>4841.1000000000004</v>
      </c>
      <c r="S1507" s="434"/>
      <c r="T1507" s="435"/>
      <c r="U1507" s="433">
        <v>3695.85</v>
      </c>
      <c r="V1507" s="434"/>
      <c r="W1507" s="435"/>
      <c r="X1507" s="180">
        <v>8536.9500000000007</v>
      </c>
      <c r="Y1507" s="175" t="str">
        <f t="shared" si="23"/>
        <v>091007</v>
      </c>
    </row>
    <row r="1508" spans="1:25" ht="19.350000000000001" customHeight="1" x14ac:dyDescent="0.2">
      <c r="A1508" s="401" t="s">
        <v>3786</v>
      </c>
      <c r="B1508" s="402"/>
      <c r="C1508" s="401" t="s">
        <v>3787</v>
      </c>
      <c r="D1508" s="403"/>
      <c r="E1508" s="403"/>
      <c r="F1508" s="403"/>
      <c r="G1508" s="403"/>
      <c r="H1508" s="403"/>
      <c r="I1508" s="403"/>
      <c r="J1508" s="403"/>
      <c r="K1508" s="403"/>
      <c r="L1508" s="403"/>
      <c r="M1508" s="403"/>
      <c r="N1508" s="403"/>
      <c r="O1508" s="402"/>
      <c r="P1508" s="404" t="s">
        <v>2001</v>
      </c>
      <c r="Q1508" s="405"/>
      <c r="R1508" s="433">
        <v>6616.31</v>
      </c>
      <c r="S1508" s="434"/>
      <c r="T1508" s="435"/>
      <c r="U1508" s="433">
        <v>4953.3</v>
      </c>
      <c r="V1508" s="434"/>
      <c r="W1508" s="435"/>
      <c r="X1508" s="181">
        <v>11569.61</v>
      </c>
      <c r="Y1508" s="175" t="str">
        <f t="shared" si="23"/>
        <v>091009</v>
      </c>
    </row>
    <row r="1509" spans="1:25" ht="28.9" customHeight="1" x14ac:dyDescent="0.2">
      <c r="A1509" s="401" t="s">
        <v>3788</v>
      </c>
      <c r="B1509" s="402"/>
      <c r="C1509" s="401" t="s">
        <v>3789</v>
      </c>
      <c r="D1509" s="403"/>
      <c r="E1509" s="403"/>
      <c r="F1509" s="403"/>
      <c r="G1509" s="403"/>
      <c r="H1509" s="403"/>
      <c r="I1509" s="403"/>
      <c r="J1509" s="403"/>
      <c r="K1509" s="403"/>
      <c r="L1509" s="403"/>
      <c r="M1509" s="403"/>
      <c r="N1509" s="403"/>
      <c r="O1509" s="402"/>
      <c r="P1509" s="404" t="s">
        <v>2081</v>
      </c>
      <c r="Q1509" s="405"/>
      <c r="R1509" s="430">
        <v>363.91</v>
      </c>
      <c r="S1509" s="431"/>
      <c r="T1509" s="432"/>
      <c r="U1509" s="427">
        <v>21.21</v>
      </c>
      <c r="V1509" s="428"/>
      <c r="W1509" s="429"/>
      <c r="X1509" s="179">
        <v>385.12</v>
      </c>
      <c r="Y1509" s="175" t="str">
        <f t="shared" si="23"/>
        <v>091010</v>
      </c>
    </row>
    <row r="1510" spans="1:25" ht="28.9" customHeight="1" x14ac:dyDescent="0.2">
      <c r="A1510" s="401" t="s">
        <v>3790</v>
      </c>
      <c r="B1510" s="402"/>
      <c r="C1510" s="401" t="s">
        <v>3791</v>
      </c>
      <c r="D1510" s="403"/>
      <c r="E1510" s="403"/>
      <c r="F1510" s="403"/>
      <c r="G1510" s="403"/>
      <c r="H1510" s="403"/>
      <c r="I1510" s="403"/>
      <c r="J1510" s="403"/>
      <c r="K1510" s="403"/>
      <c r="L1510" s="403"/>
      <c r="M1510" s="403"/>
      <c r="N1510" s="403"/>
      <c r="O1510" s="402"/>
      <c r="P1510" s="404" t="s">
        <v>2001</v>
      </c>
      <c r="Q1510" s="405"/>
      <c r="R1510" s="430">
        <v>283.37</v>
      </c>
      <c r="S1510" s="431"/>
      <c r="T1510" s="432"/>
      <c r="U1510" s="427">
        <v>21.21</v>
      </c>
      <c r="V1510" s="428"/>
      <c r="W1510" s="429"/>
      <c r="X1510" s="179">
        <v>304.58</v>
      </c>
      <c r="Y1510" s="175" t="str">
        <f t="shared" si="23"/>
        <v>091011</v>
      </c>
    </row>
    <row r="1511" spans="1:25" ht="9.6" customHeight="1" x14ac:dyDescent="0.2">
      <c r="A1511" s="401" t="s">
        <v>3792</v>
      </c>
      <c r="B1511" s="402"/>
      <c r="C1511" s="401" t="s">
        <v>1474</v>
      </c>
      <c r="D1511" s="403"/>
      <c r="E1511" s="403"/>
      <c r="F1511" s="403"/>
      <c r="G1511" s="403"/>
      <c r="H1511" s="403"/>
      <c r="I1511" s="403"/>
      <c r="J1511" s="403"/>
      <c r="K1511" s="403"/>
      <c r="L1511" s="403"/>
      <c r="M1511" s="403"/>
      <c r="N1511" s="403"/>
      <c r="O1511" s="402"/>
      <c r="P1511" s="404" t="s">
        <v>2036</v>
      </c>
      <c r="Q1511" s="405"/>
      <c r="R1511" s="427">
        <v>33.590000000000003</v>
      </c>
      <c r="S1511" s="428"/>
      <c r="T1511" s="429"/>
      <c r="U1511" s="427">
        <v>14.73</v>
      </c>
      <c r="V1511" s="428"/>
      <c r="W1511" s="429"/>
      <c r="X1511" s="178">
        <v>48.32</v>
      </c>
      <c r="Y1511" s="175" t="str">
        <f t="shared" si="23"/>
        <v>091012</v>
      </c>
    </row>
    <row r="1512" spans="1:25" ht="19.350000000000001" customHeight="1" x14ac:dyDescent="0.2">
      <c r="A1512" s="401" t="s">
        <v>3793</v>
      </c>
      <c r="B1512" s="402"/>
      <c r="C1512" s="401" t="s">
        <v>3794</v>
      </c>
      <c r="D1512" s="403"/>
      <c r="E1512" s="403"/>
      <c r="F1512" s="403"/>
      <c r="G1512" s="403"/>
      <c r="H1512" s="403"/>
      <c r="I1512" s="403"/>
      <c r="J1512" s="403"/>
      <c r="K1512" s="403"/>
      <c r="L1512" s="403"/>
      <c r="M1512" s="403"/>
      <c r="N1512" s="403"/>
      <c r="O1512" s="402"/>
      <c r="P1512" s="404" t="s">
        <v>2081</v>
      </c>
      <c r="Q1512" s="405"/>
      <c r="R1512" s="427">
        <v>10.7</v>
      </c>
      <c r="S1512" s="428"/>
      <c r="T1512" s="429"/>
      <c r="U1512" s="427">
        <v>15.72</v>
      </c>
      <c r="V1512" s="428"/>
      <c r="W1512" s="429"/>
      <c r="X1512" s="178">
        <v>26.42</v>
      </c>
      <c r="Y1512" s="175" t="str">
        <f t="shared" si="23"/>
        <v>091018</v>
      </c>
    </row>
    <row r="1513" spans="1:25" ht="9.6" customHeight="1" x14ac:dyDescent="0.2">
      <c r="A1513" s="401" t="s">
        <v>3795</v>
      </c>
      <c r="B1513" s="402"/>
      <c r="C1513" s="401" t="s">
        <v>3796</v>
      </c>
      <c r="D1513" s="403"/>
      <c r="E1513" s="403"/>
      <c r="F1513" s="403"/>
      <c r="G1513" s="403"/>
      <c r="H1513" s="403"/>
      <c r="I1513" s="403"/>
      <c r="J1513" s="403"/>
      <c r="K1513" s="403"/>
      <c r="L1513" s="403"/>
      <c r="M1513" s="403"/>
      <c r="N1513" s="403"/>
      <c r="O1513" s="402"/>
      <c r="P1513" s="404" t="s">
        <v>2081</v>
      </c>
      <c r="Q1513" s="405"/>
      <c r="R1513" s="427">
        <v>14.78</v>
      </c>
      <c r="S1513" s="428"/>
      <c r="T1513" s="429"/>
      <c r="U1513" s="427">
        <v>18.07</v>
      </c>
      <c r="V1513" s="428"/>
      <c r="W1513" s="429"/>
      <c r="X1513" s="178">
        <v>32.85</v>
      </c>
      <c r="Y1513" s="175" t="str">
        <f t="shared" si="23"/>
        <v>091020</v>
      </c>
    </row>
    <row r="1514" spans="1:25" ht="19.350000000000001" customHeight="1" x14ac:dyDescent="0.2">
      <c r="A1514" s="401" t="s">
        <v>3797</v>
      </c>
      <c r="B1514" s="402"/>
      <c r="C1514" s="401" t="s">
        <v>3798</v>
      </c>
      <c r="D1514" s="403"/>
      <c r="E1514" s="403"/>
      <c r="F1514" s="403"/>
      <c r="G1514" s="403"/>
      <c r="H1514" s="403"/>
      <c r="I1514" s="403"/>
      <c r="J1514" s="403"/>
      <c r="K1514" s="403"/>
      <c r="L1514" s="403"/>
      <c r="M1514" s="403"/>
      <c r="N1514" s="403"/>
      <c r="O1514" s="402"/>
      <c r="P1514" s="404" t="s">
        <v>2001</v>
      </c>
      <c r="Q1514" s="405"/>
      <c r="R1514" s="406">
        <v>8.2899999999999991</v>
      </c>
      <c r="S1514" s="407"/>
      <c r="T1514" s="408"/>
      <c r="U1514" s="406">
        <v>7.86</v>
      </c>
      <c r="V1514" s="407"/>
      <c r="W1514" s="408"/>
      <c r="X1514" s="178">
        <v>16.149999999999999</v>
      </c>
      <c r="Y1514" s="175" t="str">
        <f t="shared" si="23"/>
        <v>091021</v>
      </c>
    </row>
    <row r="1515" spans="1:25" ht="9.6" customHeight="1" x14ac:dyDescent="0.2">
      <c r="A1515" s="401" t="s">
        <v>3799</v>
      </c>
      <c r="B1515" s="402"/>
      <c r="C1515" s="401" t="s">
        <v>1475</v>
      </c>
      <c r="D1515" s="403"/>
      <c r="E1515" s="403"/>
      <c r="F1515" s="403"/>
      <c r="G1515" s="403"/>
      <c r="H1515" s="403"/>
      <c r="I1515" s="403"/>
      <c r="J1515" s="403"/>
      <c r="K1515" s="403"/>
      <c r="L1515" s="403"/>
      <c r="M1515" s="403"/>
      <c r="N1515" s="403"/>
      <c r="O1515" s="402"/>
      <c r="P1515" s="404" t="s">
        <v>2081</v>
      </c>
      <c r="Q1515" s="405"/>
      <c r="R1515" s="427">
        <v>13</v>
      </c>
      <c r="S1515" s="428"/>
      <c r="T1515" s="429"/>
      <c r="U1515" s="406">
        <v>7.86</v>
      </c>
      <c r="V1515" s="407"/>
      <c r="W1515" s="408"/>
      <c r="X1515" s="178">
        <v>20.86</v>
      </c>
      <c r="Y1515" s="175" t="str">
        <f t="shared" si="23"/>
        <v>091022</v>
      </c>
    </row>
    <row r="1516" spans="1:25" ht="19.350000000000001" customHeight="1" x14ac:dyDescent="0.2">
      <c r="A1516" s="401" t="s">
        <v>3800</v>
      </c>
      <c r="B1516" s="402"/>
      <c r="C1516" s="401" t="s">
        <v>3801</v>
      </c>
      <c r="D1516" s="403"/>
      <c r="E1516" s="403"/>
      <c r="F1516" s="403"/>
      <c r="G1516" s="403"/>
      <c r="H1516" s="403"/>
      <c r="I1516" s="403"/>
      <c r="J1516" s="403"/>
      <c r="K1516" s="403"/>
      <c r="L1516" s="403"/>
      <c r="M1516" s="403"/>
      <c r="N1516" s="403"/>
      <c r="O1516" s="402"/>
      <c r="P1516" s="404" t="s">
        <v>2081</v>
      </c>
      <c r="Q1516" s="405"/>
      <c r="R1516" s="427">
        <v>86.97</v>
      </c>
      <c r="S1516" s="428"/>
      <c r="T1516" s="429"/>
      <c r="U1516" s="406">
        <v>7.86</v>
      </c>
      <c r="V1516" s="407"/>
      <c r="W1516" s="408"/>
      <c r="X1516" s="178">
        <v>94.83</v>
      </c>
      <c r="Y1516" s="175" t="str">
        <f t="shared" si="23"/>
        <v>091024</v>
      </c>
    </row>
    <row r="1517" spans="1:25" ht="19.350000000000001" customHeight="1" x14ac:dyDescent="0.2">
      <c r="A1517" s="401" t="s">
        <v>3802</v>
      </c>
      <c r="B1517" s="402"/>
      <c r="C1517" s="401" t="s">
        <v>3803</v>
      </c>
      <c r="D1517" s="403"/>
      <c r="E1517" s="403"/>
      <c r="F1517" s="403"/>
      <c r="G1517" s="403"/>
      <c r="H1517" s="403"/>
      <c r="I1517" s="403"/>
      <c r="J1517" s="403"/>
      <c r="K1517" s="403"/>
      <c r="L1517" s="403"/>
      <c r="M1517" s="403"/>
      <c r="N1517" s="403"/>
      <c r="O1517" s="402"/>
      <c r="P1517" s="404" t="s">
        <v>2001</v>
      </c>
      <c r="Q1517" s="405"/>
      <c r="R1517" s="430">
        <v>157.79</v>
      </c>
      <c r="S1517" s="431"/>
      <c r="T1517" s="432"/>
      <c r="U1517" s="427">
        <v>21.21</v>
      </c>
      <c r="V1517" s="428"/>
      <c r="W1517" s="429"/>
      <c r="X1517" s="179">
        <v>179</v>
      </c>
      <c r="Y1517" s="175" t="str">
        <f t="shared" si="23"/>
        <v>091025</v>
      </c>
    </row>
    <row r="1518" spans="1:25" ht="19.350000000000001" customHeight="1" x14ac:dyDescent="0.2">
      <c r="A1518" s="401" t="s">
        <v>3804</v>
      </c>
      <c r="B1518" s="402"/>
      <c r="C1518" s="401" t="s">
        <v>3805</v>
      </c>
      <c r="D1518" s="403"/>
      <c r="E1518" s="403"/>
      <c r="F1518" s="403"/>
      <c r="G1518" s="403"/>
      <c r="H1518" s="403"/>
      <c r="I1518" s="403"/>
      <c r="J1518" s="403"/>
      <c r="K1518" s="403"/>
      <c r="L1518" s="403"/>
      <c r="M1518" s="403"/>
      <c r="N1518" s="403"/>
      <c r="O1518" s="402"/>
      <c r="P1518" s="404" t="s">
        <v>2081</v>
      </c>
      <c r="Q1518" s="405"/>
      <c r="R1518" s="427">
        <v>29.47</v>
      </c>
      <c r="S1518" s="428"/>
      <c r="T1518" s="429"/>
      <c r="U1518" s="427">
        <v>11.79</v>
      </c>
      <c r="V1518" s="428"/>
      <c r="W1518" s="429"/>
      <c r="X1518" s="178">
        <v>41.26</v>
      </c>
      <c r="Y1518" s="175" t="str">
        <f t="shared" si="23"/>
        <v>091026</v>
      </c>
    </row>
    <row r="1519" spans="1:25" ht="9.6" customHeight="1" x14ac:dyDescent="0.2">
      <c r="A1519" s="401" t="s">
        <v>3806</v>
      </c>
      <c r="B1519" s="402"/>
      <c r="C1519" s="401" t="s">
        <v>1476</v>
      </c>
      <c r="D1519" s="403"/>
      <c r="E1519" s="403"/>
      <c r="F1519" s="403"/>
      <c r="G1519" s="403"/>
      <c r="H1519" s="403"/>
      <c r="I1519" s="403"/>
      <c r="J1519" s="403"/>
      <c r="K1519" s="403"/>
      <c r="L1519" s="403"/>
      <c r="M1519" s="403"/>
      <c r="N1519" s="403"/>
      <c r="O1519" s="402"/>
      <c r="P1519" s="404" t="s">
        <v>2001</v>
      </c>
      <c r="Q1519" s="405"/>
      <c r="R1519" s="427">
        <v>20.440000000000001</v>
      </c>
      <c r="S1519" s="428"/>
      <c r="T1519" s="429"/>
      <c r="U1519" s="406">
        <v>7.86</v>
      </c>
      <c r="V1519" s="407"/>
      <c r="W1519" s="408"/>
      <c r="X1519" s="178">
        <v>28.3</v>
      </c>
      <c r="Y1519" s="175" t="str">
        <f t="shared" si="23"/>
        <v>091029</v>
      </c>
    </row>
    <row r="1520" spans="1:25" ht="19.350000000000001" customHeight="1" x14ac:dyDescent="0.2">
      <c r="A1520" s="401" t="s">
        <v>3807</v>
      </c>
      <c r="B1520" s="402"/>
      <c r="C1520" s="401" t="s">
        <v>3808</v>
      </c>
      <c r="D1520" s="403"/>
      <c r="E1520" s="403"/>
      <c r="F1520" s="403"/>
      <c r="G1520" s="403"/>
      <c r="H1520" s="403"/>
      <c r="I1520" s="403"/>
      <c r="J1520" s="403"/>
      <c r="K1520" s="403"/>
      <c r="L1520" s="403"/>
      <c r="M1520" s="403"/>
      <c r="N1520" s="403"/>
      <c r="O1520" s="402"/>
      <c r="P1520" s="404" t="s">
        <v>2001</v>
      </c>
      <c r="Q1520" s="405"/>
      <c r="R1520" s="406">
        <v>7.63</v>
      </c>
      <c r="S1520" s="407"/>
      <c r="T1520" s="408"/>
      <c r="U1520" s="406">
        <v>7.86</v>
      </c>
      <c r="V1520" s="407"/>
      <c r="W1520" s="408"/>
      <c r="X1520" s="178">
        <v>15.49</v>
      </c>
      <c r="Y1520" s="175" t="str">
        <f t="shared" si="23"/>
        <v>091031</v>
      </c>
    </row>
    <row r="1521" spans="1:25" ht="9.6" customHeight="1" x14ac:dyDescent="0.2">
      <c r="A1521" s="401" t="s">
        <v>3809</v>
      </c>
      <c r="B1521" s="402"/>
      <c r="C1521" s="401" t="s">
        <v>3810</v>
      </c>
      <c r="D1521" s="403"/>
      <c r="E1521" s="403"/>
      <c r="F1521" s="403"/>
      <c r="G1521" s="403"/>
      <c r="H1521" s="403"/>
      <c r="I1521" s="403"/>
      <c r="J1521" s="403"/>
      <c r="K1521" s="403"/>
      <c r="L1521" s="403"/>
      <c r="M1521" s="403"/>
      <c r="N1521" s="403"/>
      <c r="O1521" s="402"/>
      <c r="P1521" s="404" t="s">
        <v>2081</v>
      </c>
      <c r="Q1521" s="405"/>
      <c r="R1521" s="427">
        <v>10.87</v>
      </c>
      <c r="S1521" s="428"/>
      <c r="T1521" s="429"/>
      <c r="U1521" s="406">
        <v>7.86</v>
      </c>
      <c r="V1521" s="407"/>
      <c r="W1521" s="408"/>
      <c r="X1521" s="178">
        <v>18.73</v>
      </c>
      <c r="Y1521" s="175" t="str">
        <f t="shared" si="23"/>
        <v>091034</v>
      </c>
    </row>
    <row r="1522" spans="1:25" ht="19.350000000000001" customHeight="1" x14ac:dyDescent="0.2">
      <c r="A1522" s="401" t="s">
        <v>3811</v>
      </c>
      <c r="B1522" s="402"/>
      <c r="C1522" s="401" t="s">
        <v>1477</v>
      </c>
      <c r="D1522" s="403"/>
      <c r="E1522" s="403"/>
      <c r="F1522" s="403"/>
      <c r="G1522" s="403"/>
      <c r="H1522" s="403"/>
      <c r="I1522" s="403"/>
      <c r="J1522" s="403"/>
      <c r="K1522" s="403"/>
      <c r="L1522" s="403"/>
      <c r="M1522" s="403"/>
      <c r="N1522" s="403"/>
      <c r="O1522" s="402"/>
      <c r="P1522" s="404" t="s">
        <v>2081</v>
      </c>
      <c r="Q1522" s="405"/>
      <c r="R1522" s="406">
        <v>6</v>
      </c>
      <c r="S1522" s="407"/>
      <c r="T1522" s="408"/>
      <c r="U1522" s="406">
        <v>4.91</v>
      </c>
      <c r="V1522" s="407"/>
      <c r="W1522" s="408"/>
      <c r="X1522" s="178">
        <v>10.91</v>
      </c>
      <c r="Y1522" s="175" t="str">
        <f t="shared" si="23"/>
        <v>091040</v>
      </c>
    </row>
    <row r="1523" spans="1:25" ht="28.9" customHeight="1" x14ac:dyDescent="0.2">
      <c r="A1523" s="401" t="s">
        <v>3812</v>
      </c>
      <c r="B1523" s="402"/>
      <c r="C1523" s="401" t="s">
        <v>3813</v>
      </c>
      <c r="D1523" s="403"/>
      <c r="E1523" s="403"/>
      <c r="F1523" s="403"/>
      <c r="G1523" s="403"/>
      <c r="H1523" s="403"/>
      <c r="I1523" s="403"/>
      <c r="J1523" s="403"/>
      <c r="K1523" s="403"/>
      <c r="L1523" s="403"/>
      <c r="M1523" s="403"/>
      <c r="N1523" s="403"/>
      <c r="O1523" s="402"/>
      <c r="P1523" s="404" t="s">
        <v>2001</v>
      </c>
      <c r="Q1523" s="405"/>
      <c r="R1523" s="427">
        <v>27.09</v>
      </c>
      <c r="S1523" s="428"/>
      <c r="T1523" s="429"/>
      <c r="U1523" s="427">
        <v>13.75</v>
      </c>
      <c r="V1523" s="428"/>
      <c r="W1523" s="429"/>
      <c r="X1523" s="178">
        <v>40.840000000000003</v>
      </c>
      <c r="Y1523" s="175" t="str">
        <f t="shared" si="23"/>
        <v>091041</v>
      </c>
    </row>
    <row r="1524" spans="1:25" ht="28.9" customHeight="1" x14ac:dyDescent="0.2">
      <c r="A1524" s="401" t="s">
        <v>3814</v>
      </c>
      <c r="B1524" s="402"/>
      <c r="C1524" s="401" t="s">
        <v>3815</v>
      </c>
      <c r="D1524" s="403"/>
      <c r="E1524" s="403"/>
      <c r="F1524" s="403"/>
      <c r="G1524" s="403"/>
      <c r="H1524" s="403"/>
      <c r="I1524" s="403"/>
      <c r="J1524" s="403"/>
      <c r="K1524" s="403"/>
      <c r="L1524" s="403"/>
      <c r="M1524" s="403"/>
      <c r="N1524" s="403"/>
      <c r="O1524" s="402"/>
      <c r="P1524" s="404" t="s">
        <v>2001</v>
      </c>
      <c r="Q1524" s="405"/>
      <c r="R1524" s="406">
        <v>8.57</v>
      </c>
      <c r="S1524" s="407"/>
      <c r="T1524" s="408"/>
      <c r="U1524" s="427">
        <v>12.56</v>
      </c>
      <c r="V1524" s="428"/>
      <c r="W1524" s="429"/>
      <c r="X1524" s="178">
        <v>21.13</v>
      </c>
      <c r="Y1524" s="175" t="str">
        <f t="shared" si="23"/>
        <v>091045</v>
      </c>
    </row>
    <row r="1525" spans="1:25" ht="19.350000000000001" customHeight="1" x14ac:dyDescent="0.2">
      <c r="A1525" s="401" t="s">
        <v>3816</v>
      </c>
      <c r="B1525" s="402"/>
      <c r="C1525" s="401" t="s">
        <v>3817</v>
      </c>
      <c r="D1525" s="403"/>
      <c r="E1525" s="403"/>
      <c r="F1525" s="403"/>
      <c r="G1525" s="403"/>
      <c r="H1525" s="403"/>
      <c r="I1525" s="403"/>
      <c r="J1525" s="403"/>
      <c r="K1525" s="403"/>
      <c r="L1525" s="403"/>
      <c r="M1525" s="403"/>
      <c r="N1525" s="403"/>
      <c r="O1525" s="402"/>
      <c r="P1525" s="404" t="s">
        <v>2081</v>
      </c>
      <c r="Q1525" s="405"/>
      <c r="R1525" s="427">
        <v>53.67</v>
      </c>
      <c r="S1525" s="428"/>
      <c r="T1525" s="429"/>
      <c r="U1525" s="406">
        <v>1.99</v>
      </c>
      <c r="V1525" s="407"/>
      <c r="W1525" s="408"/>
      <c r="X1525" s="178">
        <v>55.66</v>
      </c>
      <c r="Y1525" s="175" t="str">
        <f t="shared" si="23"/>
        <v>091046</v>
      </c>
    </row>
    <row r="1526" spans="1:25" ht="9.6" customHeight="1" x14ac:dyDescent="0.2">
      <c r="A1526" s="409" t="s">
        <v>3818</v>
      </c>
      <c r="B1526" s="410"/>
      <c r="C1526" s="409" t="s">
        <v>134</v>
      </c>
      <c r="D1526" s="411"/>
      <c r="E1526" s="411"/>
      <c r="F1526" s="411"/>
      <c r="G1526" s="411"/>
      <c r="H1526" s="411"/>
      <c r="I1526" s="411"/>
      <c r="J1526" s="411"/>
      <c r="K1526" s="411"/>
      <c r="L1526" s="411"/>
      <c r="M1526" s="411"/>
      <c r="N1526" s="411"/>
      <c r="O1526" s="411"/>
      <c r="P1526" s="411"/>
      <c r="Q1526" s="411"/>
      <c r="R1526" s="411"/>
      <c r="S1526" s="411"/>
      <c r="T1526" s="411"/>
      <c r="U1526" s="411"/>
      <c r="V1526" s="411"/>
      <c r="W1526" s="411"/>
      <c r="X1526" s="410"/>
      <c r="Y1526" s="175" t="str">
        <f t="shared" si="23"/>
        <v>172</v>
      </c>
    </row>
    <row r="1527" spans="1:25" ht="9.6" customHeight="1" x14ac:dyDescent="0.2">
      <c r="A1527" s="401" t="s">
        <v>3819</v>
      </c>
      <c r="B1527" s="402"/>
      <c r="C1527" s="401" t="s">
        <v>3820</v>
      </c>
      <c r="D1527" s="403"/>
      <c r="E1527" s="403"/>
      <c r="F1527" s="403"/>
      <c r="G1527" s="403"/>
      <c r="H1527" s="403"/>
      <c r="I1527" s="403"/>
      <c r="J1527" s="403"/>
      <c r="K1527" s="403"/>
      <c r="L1527" s="403"/>
      <c r="M1527" s="403"/>
      <c r="N1527" s="403"/>
      <c r="O1527" s="402"/>
      <c r="P1527" s="404"/>
      <c r="Q1527" s="405"/>
      <c r="R1527" s="406">
        <v>0</v>
      </c>
      <c r="S1527" s="407"/>
      <c r="T1527" s="408"/>
      <c r="U1527" s="406">
        <v>0</v>
      </c>
      <c r="V1527" s="407"/>
      <c r="W1527" s="408"/>
      <c r="X1527" s="177">
        <v>0</v>
      </c>
      <c r="Y1527" s="175" t="str">
        <f t="shared" si="23"/>
        <v>100000</v>
      </c>
    </row>
    <row r="1528" spans="1:25" ht="9.6" customHeight="1" x14ac:dyDescent="0.2">
      <c r="A1528" s="401" t="s">
        <v>3821</v>
      </c>
      <c r="B1528" s="402"/>
      <c r="C1528" s="401" t="s">
        <v>244</v>
      </c>
      <c r="D1528" s="403"/>
      <c r="E1528" s="403"/>
      <c r="F1528" s="403"/>
      <c r="G1528" s="403"/>
      <c r="H1528" s="403"/>
      <c r="I1528" s="403"/>
      <c r="J1528" s="403"/>
      <c r="K1528" s="403"/>
      <c r="L1528" s="403"/>
      <c r="M1528" s="403"/>
      <c r="N1528" s="403"/>
      <c r="O1528" s="402"/>
      <c r="P1528" s="404" t="s">
        <v>1965</v>
      </c>
      <c r="Q1528" s="405"/>
      <c r="R1528" s="427">
        <v>32.729999999999997</v>
      </c>
      <c r="S1528" s="428"/>
      <c r="T1528" s="429"/>
      <c r="U1528" s="427">
        <v>39.61</v>
      </c>
      <c r="V1528" s="428"/>
      <c r="W1528" s="429"/>
      <c r="X1528" s="178">
        <v>72.34</v>
      </c>
      <c r="Y1528" s="175" t="str">
        <f t="shared" si="23"/>
        <v>100101</v>
      </c>
    </row>
    <row r="1529" spans="1:25" ht="9.6" customHeight="1" x14ac:dyDescent="0.2">
      <c r="A1529" s="401" t="s">
        <v>3822</v>
      </c>
      <c r="B1529" s="402"/>
      <c r="C1529" s="401" t="s">
        <v>245</v>
      </c>
      <c r="D1529" s="403"/>
      <c r="E1529" s="403"/>
      <c r="F1529" s="403"/>
      <c r="G1529" s="403"/>
      <c r="H1529" s="403"/>
      <c r="I1529" s="403"/>
      <c r="J1529" s="403"/>
      <c r="K1529" s="403"/>
      <c r="L1529" s="403"/>
      <c r="M1529" s="403"/>
      <c r="N1529" s="403"/>
      <c r="O1529" s="402"/>
      <c r="P1529" s="404" t="s">
        <v>1965</v>
      </c>
      <c r="Q1529" s="405"/>
      <c r="R1529" s="427">
        <v>64.27</v>
      </c>
      <c r="S1529" s="428"/>
      <c r="T1529" s="429"/>
      <c r="U1529" s="427">
        <v>53.75</v>
      </c>
      <c r="V1529" s="428"/>
      <c r="W1529" s="429"/>
      <c r="X1529" s="179">
        <v>118.02</v>
      </c>
      <c r="Y1529" s="175" t="str">
        <f t="shared" si="23"/>
        <v>100102</v>
      </c>
    </row>
    <row r="1530" spans="1:25" ht="9.6" customHeight="1" x14ac:dyDescent="0.2">
      <c r="A1530" s="401" t="s">
        <v>3823</v>
      </c>
      <c r="B1530" s="402"/>
      <c r="C1530" s="401" t="s">
        <v>246</v>
      </c>
      <c r="D1530" s="403"/>
      <c r="E1530" s="403"/>
      <c r="F1530" s="403"/>
      <c r="G1530" s="403"/>
      <c r="H1530" s="403"/>
      <c r="I1530" s="403"/>
      <c r="J1530" s="403"/>
      <c r="K1530" s="403"/>
      <c r="L1530" s="403"/>
      <c r="M1530" s="403"/>
      <c r="N1530" s="403"/>
      <c r="O1530" s="402"/>
      <c r="P1530" s="404" t="s">
        <v>1965</v>
      </c>
      <c r="Q1530" s="405"/>
      <c r="R1530" s="427">
        <v>44.02</v>
      </c>
      <c r="S1530" s="428"/>
      <c r="T1530" s="429"/>
      <c r="U1530" s="427">
        <v>97.73</v>
      </c>
      <c r="V1530" s="428"/>
      <c r="W1530" s="429"/>
      <c r="X1530" s="179">
        <v>141.75</v>
      </c>
      <c r="Y1530" s="175" t="str">
        <f t="shared" si="23"/>
        <v>100103</v>
      </c>
    </row>
    <row r="1531" spans="1:25" ht="9.6" customHeight="1" x14ac:dyDescent="0.2">
      <c r="A1531" s="401" t="s">
        <v>3824</v>
      </c>
      <c r="B1531" s="402"/>
      <c r="C1531" s="401" t="s">
        <v>247</v>
      </c>
      <c r="D1531" s="403"/>
      <c r="E1531" s="403"/>
      <c r="F1531" s="403"/>
      <c r="G1531" s="403"/>
      <c r="H1531" s="403"/>
      <c r="I1531" s="403"/>
      <c r="J1531" s="403"/>
      <c r="K1531" s="403"/>
      <c r="L1531" s="403"/>
      <c r="M1531" s="403"/>
      <c r="N1531" s="403"/>
      <c r="O1531" s="402"/>
      <c r="P1531" s="404" t="s">
        <v>1965</v>
      </c>
      <c r="Q1531" s="405"/>
      <c r="R1531" s="427">
        <v>54.2</v>
      </c>
      <c r="S1531" s="428"/>
      <c r="T1531" s="429"/>
      <c r="U1531" s="427">
        <v>42.98</v>
      </c>
      <c r="V1531" s="428"/>
      <c r="W1531" s="429"/>
      <c r="X1531" s="178">
        <v>97.18</v>
      </c>
      <c r="Y1531" s="175" t="str">
        <f t="shared" si="23"/>
        <v>100111</v>
      </c>
    </row>
    <row r="1532" spans="1:25" ht="9.6" customHeight="1" x14ac:dyDescent="0.2">
      <c r="A1532" s="401" t="s">
        <v>3825</v>
      </c>
      <c r="B1532" s="402"/>
      <c r="C1532" s="401" t="s">
        <v>249</v>
      </c>
      <c r="D1532" s="403"/>
      <c r="E1532" s="403"/>
      <c r="F1532" s="403"/>
      <c r="G1532" s="403"/>
      <c r="H1532" s="403"/>
      <c r="I1532" s="403"/>
      <c r="J1532" s="403"/>
      <c r="K1532" s="403"/>
      <c r="L1532" s="403"/>
      <c r="M1532" s="403"/>
      <c r="N1532" s="403"/>
      <c r="O1532" s="402"/>
      <c r="P1532" s="404" t="s">
        <v>1965</v>
      </c>
      <c r="Q1532" s="405"/>
      <c r="R1532" s="427">
        <v>36.549999999999997</v>
      </c>
      <c r="S1532" s="428"/>
      <c r="T1532" s="429"/>
      <c r="U1532" s="427">
        <v>32.85</v>
      </c>
      <c r="V1532" s="428"/>
      <c r="W1532" s="429"/>
      <c r="X1532" s="178">
        <v>69.400000000000006</v>
      </c>
      <c r="Y1532" s="175" t="str">
        <f t="shared" si="23"/>
        <v>100112</v>
      </c>
    </row>
    <row r="1533" spans="1:25" ht="19.350000000000001" customHeight="1" x14ac:dyDescent="0.2">
      <c r="A1533" s="401" t="s">
        <v>3826</v>
      </c>
      <c r="B1533" s="402"/>
      <c r="C1533" s="401" t="s">
        <v>3827</v>
      </c>
      <c r="D1533" s="403"/>
      <c r="E1533" s="403"/>
      <c r="F1533" s="403"/>
      <c r="G1533" s="403"/>
      <c r="H1533" s="403"/>
      <c r="I1533" s="403"/>
      <c r="J1533" s="403"/>
      <c r="K1533" s="403"/>
      <c r="L1533" s="403"/>
      <c r="M1533" s="403"/>
      <c r="N1533" s="403"/>
      <c r="O1533" s="402"/>
      <c r="P1533" s="404" t="s">
        <v>1965</v>
      </c>
      <c r="Q1533" s="405"/>
      <c r="R1533" s="427">
        <v>70.83</v>
      </c>
      <c r="S1533" s="428"/>
      <c r="T1533" s="429"/>
      <c r="U1533" s="427">
        <v>43.05</v>
      </c>
      <c r="V1533" s="428"/>
      <c r="W1533" s="429"/>
      <c r="X1533" s="179">
        <v>113.88</v>
      </c>
      <c r="Y1533" s="175" t="str">
        <f t="shared" si="23"/>
        <v>100121</v>
      </c>
    </row>
    <row r="1534" spans="1:25" ht="19.350000000000001" customHeight="1" x14ac:dyDescent="0.2">
      <c r="A1534" s="401" t="s">
        <v>3828</v>
      </c>
      <c r="B1534" s="402"/>
      <c r="C1534" s="401" t="s">
        <v>3829</v>
      </c>
      <c r="D1534" s="403"/>
      <c r="E1534" s="403"/>
      <c r="F1534" s="403"/>
      <c r="G1534" s="403"/>
      <c r="H1534" s="403"/>
      <c r="I1534" s="403"/>
      <c r="J1534" s="403"/>
      <c r="K1534" s="403"/>
      <c r="L1534" s="403"/>
      <c r="M1534" s="403"/>
      <c r="N1534" s="403"/>
      <c r="O1534" s="402"/>
      <c r="P1534" s="404" t="s">
        <v>1965</v>
      </c>
      <c r="Q1534" s="405"/>
      <c r="R1534" s="427">
        <v>65.67</v>
      </c>
      <c r="S1534" s="428"/>
      <c r="T1534" s="429"/>
      <c r="U1534" s="427">
        <v>35.36</v>
      </c>
      <c r="V1534" s="428"/>
      <c r="W1534" s="429"/>
      <c r="X1534" s="179">
        <v>101.03</v>
      </c>
      <c r="Y1534" s="175" t="str">
        <f t="shared" si="23"/>
        <v>100122</v>
      </c>
    </row>
    <row r="1535" spans="1:25" ht="19.350000000000001" customHeight="1" x14ac:dyDescent="0.2">
      <c r="A1535" s="401" t="s">
        <v>3830</v>
      </c>
      <c r="B1535" s="402"/>
      <c r="C1535" s="401" t="s">
        <v>3831</v>
      </c>
      <c r="D1535" s="403"/>
      <c r="E1535" s="403"/>
      <c r="F1535" s="403"/>
      <c r="G1535" s="403"/>
      <c r="H1535" s="403"/>
      <c r="I1535" s="403"/>
      <c r="J1535" s="403"/>
      <c r="K1535" s="403"/>
      <c r="L1535" s="403"/>
      <c r="M1535" s="403"/>
      <c r="N1535" s="403"/>
      <c r="O1535" s="402"/>
      <c r="P1535" s="404" t="s">
        <v>1965</v>
      </c>
      <c r="Q1535" s="405"/>
      <c r="R1535" s="427">
        <v>37.53</v>
      </c>
      <c r="S1535" s="428"/>
      <c r="T1535" s="429"/>
      <c r="U1535" s="427">
        <v>42.65</v>
      </c>
      <c r="V1535" s="428"/>
      <c r="W1535" s="429"/>
      <c r="X1535" s="178">
        <v>80.180000000000007</v>
      </c>
      <c r="Y1535" s="175" t="str">
        <f t="shared" si="23"/>
        <v>100155</v>
      </c>
    </row>
    <row r="1536" spans="1:25" ht="19.350000000000001" customHeight="1" x14ac:dyDescent="0.2">
      <c r="A1536" s="401" t="s">
        <v>3832</v>
      </c>
      <c r="B1536" s="402"/>
      <c r="C1536" s="401" t="s">
        <v>3833</v>
      </c>
      <c r="D1536" s="403"/>
      <c r="E1536" s="403"/>
      <c r="F1536" s="403"/>
      <c r="G1536" s="403"/>
      <c r="H1536" s="403"/>
      <c r="I1536" s="403"/>
      <c r="J1536" s="403"/>
      <c r="K1536" s="403"/>
      <c r="L1536" s="403"/>
      <c r="M1536" s="403"/>
      <c r="N1536" s="403"/>
      <c r="O1536" s="402"/>
      <c r="P1536" s="404" t="s">
        <v>1965</v>
      </c>
      <c r="Q1536" s="405"/>
      <c r="R1536" s="427">
        <v>30.31</v>
      </c>
      <c r="S1536" s="428"/>
      <c r="T1536" s="429"/>
      <c r="U1536" s="427">
        <v>37.119999999999997</v>
      </c>
      <c r="V1536" s="428"/>
      <c r="W1536" s="429"/>
      <c r="X1536" s="178">
        <v>67.430000000000007</v>
      </c>
      <c r="Y1536" s="175" t="str">
        <f t="shared" si="23"/>
        <v>100160</v>
      </c>
    </row>
    <row r="1537" spans="1:25" ht="19.350000000000001" customHeight="1" x14ac:dyDescent="0.2">
      <c r="A1537" s="401" t="s">
        <v>3834</v>
      </c>
      <c r="B1537" s="402"/>
      <c r="C1537" s="401" t="s">
        <v>3835</v>
      </c>
      <c r="D1537" s="403"/>
      <c r="E1537" s="403"/>
      <c r="F1537" s="403"/>
      <c r="G1537" s="403"/>
      <c r="H1537" s="403"/>
      <c r="I1537" s="403"/>
      <c r="J1537" s="403"/>
      <c r="K1537" s="403"/>
      <c r="L1537" s="403"/>
      <c r="M1537" s="403"/>
      <c r="N1537" s="403"/>
      <c r="O1537" s="402"/>
      <c r="P1537" s="404" t="s">
        <v>1965</v>
      </c>
      <c r="Q1537" s="405"/>
      <c r="R1537" s="427">
        <v>31.12</v>
      </c>
      <c r="S1537" s="428"/>
      <c r="T1537" s="429"/>
      <c r="U1537" s="427">
        <v>37.840000000000003</v>
      </c>
      <c r="V1537" s="428"/>
      <c r="W1537" s="429"/>
      <c r="X1537" s="178">
        <v>68.959999999999994</v>
      </c>
      <c r="Y1537" s="175" t="str">
        <f t="shared" si="23"/>
        <v>100201</v>
      </c>
    </row>
    <row r="1538" spans="1:25" ht="19.350000000000001" customHeight="1" x14ac:dyDescent="0.2">
      <c r="A1538" s="401" t="s">
        <v>3836</v>
      </c>
      <c r="B1538" s="402"/>
      <c r="C1538" s="401" t="s">
        <v>3837</v>
      </c>
      <c r="D1538" s="403"/>
      <c r="E1538" s="403"/>
      <c r="F1538" s="403"/>
      <c r="G1538" s="403"/>
      <c r="H1538" s="403"/>
      <c r="I1538" s="403"/>
      <c r="J1538" s="403"/>
      <c r="K1538" s="403"/>
      <c r="L1538" s="403"/>
      <c r="M1538" s="403"/>
      <c r="N1538" s="403"/>
      <c r="O1538" s="402"/>
      <c r="P1538" s="404" t="s">
        <v>1965</v>
      </c>
      <c r="Q1538" s="405"/>
      <c r="R1538" s="427">
        <v>66.87</v>
      </c>
      <c r="S1538" s="428"/>
      <c r="T1538" s="429"/>
      <c r="U1538" s="427">
        <v>65.56</v>
      </c>
      <c r="V1538" s="428"/>
      <c r="W1538" s="429"/>
      <c r="X1538" s="179">
        <v>132.43</v>
      </c>
      <c r="Y1538" s="175" t="str">
        <f t="shared" si="23"/>
        <v>100202</v>
      </c>
    </row>
    <row r="1539" spans="1:25" ht="9.6" customHeight="1" x14ac:dyDescent="0.2">
      <c r="A1539" s="401" t="s">
        <v>3838</v>
      </c>
      <c r="B1539" s="402"/>
      <c r="C1539" s="401" t="s">
        <v>250</v>
      </c>
      <c r="D1539" s="403"/>
      <c r="E1539" s="403"/>
      <c r="F1539" s="403"/>
      <c r="G1539" s="403"/>
      <c r="H1539" s="403"/>
      <c r="I1539" s="403"/>
      <c r="J1539" s="403"/>
      <c r="K1539" s="403"/>
      <c r="L1539" s="403"/>
      <c r="M1539" s="403"/>
      <c r="N1539" s="403"/>
      <c r="O1539" s="402"/>
      <c r="P1539" s="404" t="s">
        <v>1965</v>
      </c>
      <c r="Q1539" s="405"/>
      <c r="R1539" s="430">
        <v>124.22</v>
      </c>
      <c r="S1539" s="431"/>
      <c r="T1539" s="432"/>
      <c r="U1539" s="427">
        <v>66.98</v>
      </c>
      <c r="V1539" s="428"/>
      <c r="W1539" s="429"/>
      <c r="X1539" s="179">
        <v>191.2</v>
      </c>
      <c r="Y1539" s="175" t="str">
        <f t="shared" si="23"/>
        <v>100203</v>
      </c>
    </row>
    <row r="1540" spans="1:25" ht="9.6" customHeight="1" x14ac:dyDescent="0.2">
      <c r="A1540" s="401" t="s">
        <v>3839</v>
      </c>
      <c r="B1540" s="402"/>
      <c r="C1540" s="401" t="s">
        <v>251</v>
      </c>
      <c r="D1540" s="403"/>
      <c r="E1540" s="403"/>
      <c r="F1540" s="403"/>
      <c r="G1540" s="403"/>
      <c r="H1540" s="403"/>
      <c r="I1540" s="403"/>
      <c r="J1540" s="403"/>
      <c r="K1540" s="403"/>
      <c r="L1540" s="403"/>
      <c r="M1540" s="403"/>
      <c r="N1540" s="403"/>
      <c r="O1540" s="402"/>
      <c r="P1540" s="404" t="s">
        <v>2036</v>
      </c>
      <c r="Q1540" s="405"/>
      <c r="R1540" s="427">
        <v>10.99</v>
      </c>
      <c r="S1540" s="428"/>
      <c r="T1540" s="429"/>
      <c r="U1540" s="406">
        <v>9.68</v>
      </c>
      <c r="V1540" s="407"/>
      <c r="W1540" s="408"/>
      <c r="X1540" s="178">
        <v>20.67</v>
      </c>
      <c r="Y1540" s="175" t="str">
        <f t="shared" si="23"/>
        <v>100204</v>
      </c>
    </row>
    <row r="1541" spans="1:25" ht="9.6" customHeight="1" x14ac:dyDescent="0.2">
      <c r="A1541" s="401" t="s">
        <v>3840</v>
      </c>
      <c r="B1541" s="402"/>
      <c r="C1541" s="401" t="s">
        <v>252</v>
      </c>
      <c r="D1541" s="403"/>
      <c r="E1541" s="403"/>
      <c r="F1541" s="403"/>
      <c r="G1541" s="403"/>
      <c r="H1541" s="403"/>
      <c r="I1541" s="403"/>
      <c r="J1541" s="403"/>
      <c r="K1541" s="403"/>
      <c r="L1541" s="403"/>
      <c r="M1541" s="403"/>
      <c r="N1541" s="403"/>
      <c r="O1541" s="402"/>
      <c r="P1541" s="404" t="s">
        <v>2036</v>
      </c>
      <c r="Q1541" s="405"/>
      <c r="R1541" s="406">
        <v>7.17</v>
      </c>
      <c r="S1541" s="407"/>
      <c r="T1541" s="408"/>
      <c r="U1541" s="427">
        <v>16.25</v>
      </c>
      <c r="V1541" s="428"/>
      <c r="W1541" s="429"/>
      <c r="X1541" s="178">
        <v>23.42</v>
      </c>
      <c r="Y1541" s="175" t="str">
        <f t="shared" si="23"/>
        <v>100205</v>
      </c>
    </row>
    <row r="1542" spans="1:25" ht="9.6" customHeight="1" x14ac:dyDescent="0.2">
      <c r="A1542" s="401" t="s">
        <v>3841</v>
      </c>
      <c r="B1542" s="402"/>
      <c r="C1542" s="401" t="s">
        <v>1478</v>
      </c>
      <c r="D1542" s="403"/>
      <c r="E1542" s="403"/>
      <c r="F1542" s="403"/>
      <c r="G1542" s="403"/>
      <c r="H1542" s="403"/>
      <c r="I1542" s="403"/>
      <c r="J1542" s="403"/>
      <c r="K1542" s="403"/>
      <c r="L1542" s="403"/>
      <c r="M1542" s="403"/>
      <c r="N1542" s="403"/>
      <c r="O1542" s="402"/>
      <c r="P1542" s="404" t="s">
        <v>1965</v>
      </c>
      <c r="Q1542" s="405"/>
      <c r="R1542" s="430">
        <v>692.73</v>
      </c>
      <c r="S1542" s="431"/>
      <c r="T1542" s="432"/>
      <c r="U1542" s="427">
        <v>80.099999999999994</v>
      </c>
      <c r="V1542" s="428"/>
      <c r="W1542" s="429"/>
      <c r="X1542" s="179">
        <v>772.83</v>
      </c>
      <c r="Y1542" s="175" t="str">
        <f t="shared" si="23"/>
        <v>100301</v>
      </c>
    </row>
    <row r="1543" spans="1:25" ht="9.6" customHeight="1" x14ac:dyDescent="0.2">
      <c r="A1543" s="401" t="s">
        <v>3842</v>
      </c>
      <c r="B1543" s="402"/>
      <c r="C1543" s="401" t="s">
        <v>1479</v>
      </c>
      <c r="D1543" s="403"/>
      <c r="E1543" s="403"/>
      <c r="F1543" s="403"/>
      <c r="G1543" s="403"/>
      <c r="H1543" s="403"/>
      <c r="I1543" s="403"/>
      <c r="J1543" s="403"/>
      <c r="K1543" s="403"/>
      <c r="L1543" s="403"/>
      <c r="M1543" s="403"/>
      <c r="N1543" s="403"/>
      <c r="O1543" s="402"/>
      <c r="P1543" s="404" t="s">
        <v>1965</v>
      </c>
      <c r="Q1543" s="405"/>
      <c r="R1543" s="430">
        <v>424.98</v>
      </c>
      <c r="S1543" s="431"/>
      <c r="T1543" s="432"/>
      <c r="U1543" s="427">
        <v>80.099999999999994</v>
      </c>
      <c r="V1543" s="428"/>
      <c r="W1543" s="429"/>
      <c r="X1543" s="179">
        <v>505.08</v>
      </c>
      <c r="Y1543" s="175" t="str">
        <f t="shared" si="23"/>
        <v>100302</v>
      </c>
    </row>
    <row r="1544" spans="1:25" ht="9.6" customHeight="1" x14ac:dyDescent="0.2">
      <c r="A1544" s="401" t="s">
        <v>3843</v>
      </c>
      <c r="B1544" s="402"/>
      <c r="C1544" s="401" t="s">
        <v>1480</v>
      </c>
      <c r="D1544" s="403"/>
      <c r="E1544" s="403"/>
      <c r="F1544" s="403"/>
      <c r="G1544" s="403"/>
      <c r="H1544" s="403"/>
      <c r="I1544" s="403"/>
      <c r="J1544" s="403"/>
      <c r="K1544" s="403"/>
      <c r="L1544" s="403"/>
      <c r="M1544" s="403"/>
      <c r="N1544" s="403"/>
      <c r="O1544" s="402"/>
      <c r="P1544" s="404" t="s">
        <v>1965</v>
      </c>
      <c r="Q1544" s="405"/>
      <c r="R1544" s="430">
        <v>305.2</v>
      </c>
      <c r="S1544" s="431"/>
      <c r="T1544" s="432"/>
      <c r="U1544" s="427">
        <v>80.099999999999994</v>
      </c>
      <c r="V1544" s="428"/>
      <c r="W1544" s="429"/>
      <c r="X1544" s="179">
        <v>385.3</v>
      </c>
      <c r="Y1544" s="175" t="str">
        <f t="shared" si="23"/>
        <v>100303</v>
      </c>
    </row>
    <row r="1545" spans="1:25" ht="9.6" customHeight="1" x14ac:dyDescent="0.2">
      <c r="A1545" s="401" t="s">
        <v>3844</v>
      </c>
      <c r="B1545" s="402"/>
      <c r="C1545" s="401" t="s">
        <v>1481</v>
      </c>
      <c r="D1545" s="403"/>
      <c r="E1545" s="403"/>
      <c r="F1545" s="403"/>
      <c r="G1545" s="403"/>
      <c r="H1545" s="403"/>
      <c r="I1545" s="403"/>
      <c r="J1545" s="403"/>
      <c r="K1545" s="403"/>
      <c r="L1545" s="403"/>
      <c r="M1545" s="403"/>
      <c r="N1545" s="403"/>
      <c r="O1545" s="402"/>
      <c r="P1545" s="404" t="s">
        <v>1965</v>
      </c>
      <c r="Q1545" s="405"/>
      <c r="R1545" s="430">
        <v>400.96</v>
      </c>
      <c r="S1545" s="431"/>
      <c r="T1545" s="432"/>
      <c r="U1545" s="427">
        <v>80.099999999999994</v>
      </c>
      <c r="V1545" s="428"/>
      <c r="W1545" s="429"/>
      <c r="X1545" s="179">
        <v>481.06</v>
      </c>
      <c r="Y1545" s="175" t="str">
        <f t="shared" ref="Y1545:Y1608" si="24">TRIM($A1545)</f>
        <v>100320</v>
      </c>
    </row>
    <row r="1546" spans="1:25" ht="9.6" customHeight="1" x14ac:dyDescent="0.2">
      <c r="A1546" s="401" t="s">
        <v>3845</v>
      </c>
      <c r="B1546" s="402"/>
      <c r="C1546" s="401" t="s">
        <v>1482</v>
      </c>
      <c r="D1546" s="403"/>
      <c r="E1546" s="403"/>
      <c r="F1546" s="403"/>
      <c r="G1546" s="403"/>
      <c r="H1546" s="403"/>
      <c r="I1546" s="403"/>
      <c r="J1546" s="403"/>
      <c r="K1546" s="403"/>
      <c r="L1546" s="403"/>
      <c r="M1546" s="403"/>
      <c r="N1546" s="403"/>
      <c r="O1546" s="402"/>
      <c r="P1546" s="404" t="s">
        <v>1965</v>
      </c>
      <c r="Q1546" s="405"/>
      <c r="R1546" s="430">
        <v>203.33</v>
      </c>
      <c r="S1546" s="431"/>
      <c r="T1546" s="432"/>
      <c r="U1546" s="406">
        <v>0.19</v>
      </c>
      <c r="V1546" s="407"/>
      <c r="W1546" s="408"/>
      <c r="X1546" s="179">
        <v>203.52</v>
      </c>
      <c r="Y1546" s="175" t="str">
        <f t="shared" si="24"/>
        <v>100401</v>
      </c>
    </row>
    <row r="1547" spans="1:25" ht="9.6" customHeight="1" x14ac:dyDescent="0.2">
      <c r="A1547" s="401" t="s">
        <v>3846</v>
      </c>
      <c r="B1547" s="402"/>
      <c r="C1547" s="401" t="s">
        <v>1483</v>
      </c>
      <c r="D1547" s="403"/>
      <c r="E1547" s="403"/>
      <c r="F1547" s="403"/>
      <c r="G1547" s="403"/>
      <c r="H1547" s="403"/>
      <c r="I1547" s="403"/>
      <c r="J1547" s="403"/>
      <c r="K1547" s="403"/>
      <c r="L1547" s="403"/>
      <c r="M1547" s="403"/>
      <c r="N1547" s="403"/>
      <c r="O1547" s="402"/>
      <c r="P1547" s="404" t="s">
        <v>1965</v>
      </c>
      <c r="Q1547" s="405"/>
      <c r="R1547" s="430">
        <v>128.03</v>
      </c>
      <c r="S1547" s="431"/>
      <c r="T1547" s="432"/>
      <c r="U1547" s="406">
        <v>0.19</v>
      </c>
      <c r="V1547" s="407"/>
      <c r="W1547" s="408"/>
      <c r="X1547" s="179">
        <v>128.22</v>
      </c>
      <c r="Y1547" s="175" t="str">
        <f t="shared" si="24"/>
        <v>100402</v>
      </c>
    </row>
    <row r="1548" spans="1:25" ht="19.350000000000001" customHeight="1" x14ac:dyDescent="0.2">
      <c r="A1548" s="401" t="s">
        <v>3847</v>
      </c>
      <c r="B1548" s="402"/>
      <c r="C1548" s="401" t="s">
        <v>3848</v>
      </c>
      <c r="D1548" s="403"/>
      <c r="E1548" s="403"/>
      <c r="F1548" s="403"/>
      <c r="G1548" s="403"/>
      <c r="H1548" s="403"/>
      <c r="I1548" s="403"/>
      <c r="J1548" s="403"/>
      <c r="K1548" s="403"/>
      <c r="L1548" s="403"/>
      <c r="M1548" s="403"/>
      <c r="N1548" s="403"/>
      <c r="O1548" s="402"/>
      <c r="P1548" s="404" t="s">
        <v>2001</v>
      </c>
      <c r="Q1548" s="405"/>
      <c r="R1548" s="430">
        <v>850.59</v>
      </c>
      <c r="S1548" s="431"/>
      <c r="T1548" s="432"/>
      <c r="U1548" s="406">
        <v>0</v>
      </c>
      <c r="V1548" s="407"/>
      <c r="W1548" s="408"/>
      <c r="X1548" s="179">
        <v>850.59</v>
      </c>
      <c r="Y1548" s="175" t="str">
        <f t="shared" si="24"/>
        <v>100403</v>
      </c>
    </row>
    <row r="1549" spans="1:25" ht="19.350000000000001" customHeight="1" x14ac:dyDescent="0.2">
      <c r="A1549" s="401" t="s">
        <v>3849</v>
      </c>
      <c r="B1549" s="402"/>
      <c r="C1549" s="401" t="s">
        <v>3850</v>
      </c>
      <c r="D1549" s="403"/>
      <c r="E1549" s="403"/>
      <c r="F1549" s="403"/>
      <c r="G1549" s="403"/>
      <c r="H1549" s="403"/>
      <c r="I1549" s="403"/>
      <c r="J1549" s="403"/>
      <c r="K1549" s="403"/>
      <c r="L1549" s="403"/>
      <c r="M1549" s="403"/>
      <c r="N1549" s="403"/>
      <c r="O1549" s="402"/>
      <c r="P1549" s="404" t="s">
        <v>2001</v>
      </c>
      <c r="Q1549" s="405"/>
      <c r="R1549" s="430">
        <v>607.55999999999995</v>
      </c>
      <c r="S1549" s="431"/>
      <c r="T1549" s="432"/>
      <c r="U1549" s="406">
        <v>0</v>
      </c>
      <c r="V1549" s="407"/>
      <c r="W1549" s="408"/>
      <c r="X1549" s="179">
        <v>607.55999999999995</v>
      </c>
      <c r="Y1549" s="175" t="str">
        <f t="shared" si="24"/>
        <v>100404</v>
      </c>
    </row>
    <row r="1550" spans="1:25" ht="9.6" customHeight="1" x14ac:dyDescent="0.2">
      <c r="A1550" s="401" t="s">
        <v>3851</v>
      </c>
      <c r="B1550" s="402"/>
      <c r="C1550" s="401" t="s">
        <v>1484</v>
      </c>
      <c r="D1550" s="403"/>
      <c r="E1550" s="403"/>
      <c r="F1550" s="403"/>
      <c r="G1550" s="403"/>
      <c r="H1550" s="403"/>
      <c r="I1550" s="403"/>
      <c r="J1550" s="403"/>
      <c r="K1550" s="403"/>
      <c r="L1550" s="403"/>
      <c r="M1550" s="403"/>
      <c r="N1550" s="403"/>
      <c r="O1550" s="402"/>
      <c r="P1550" s="404" t="s">
        <v>1965</v>
      </c>
      <c r="Q1550" s="405"/>
      <c r="R1550" s="430">
        <v>270</v>
      </c>
      <c r="S1550" s="431"/>
      <c r="T1550" s="432"/>
      <c r="U1550" s="406">
        <v>0.19</v>
      </c>
      <c r="V1550" s="407"/>
      <c r="W1550" s="408"/>
      <c r="X1550" s="179">
        <v>270.19</v>
      </c>
      <c r="Y1550" s="175" t="str">
        <f t="shared" si="24"/>
        <v>100405</v>
      </c>
    </row>
    <row r="1551" spans="1:25" ht="9.6" customHeight="1" x14ac:dyDescent="0.2">
      <c r="A1551" s="401" t="s">
        <v>3852</v>
      </c>
      <c r="B1551" s="402"/>
      <c r="C1551" s="401" t="s">
        <v>1485</v>
      </c>
      <c r="D1551" s="403"/>
      <c r="E1551" s="403"/>
      <c r="F1551" s="403"/>
      <c r="G1551" s="403"/>
      <c r="H1551" s="403"/>
      <c r="I1551" s="403"/>
      <c r="J1551" s="403"/>
      <c r="K1551" s="403"/>
      <c r="L1551" s="403"/>
      <c r="M1551" s="403"/>
      <c r="N1551" s="403"/>
      <c r="O1551" s="402"/>
      <c r="P1551" s="404" t="s">
        <v>1965</v>
      </c>
      <c r="Q1551" s="405"/>
      <c r="R1551" s="430">
        <v>170</v>
      </c>
      <c r="S1551" s="431"/>
      <c r="T1551" s="432"/>
      <c r="U1551" s="406">
        <v>0.19</v>
      </c>
      <c r="V1551" s="407"/>
      <c r="W1551" s="408"/>
      <c r="X1551" s="179">
        <v>170.19</v>
      </c>
      <c r="Y1551" s="175" t="str">
        <f t="shared" si="24"/>
        <v>100406</v>
      </c>
    </row>
    <row r="1552" spans="1:25" ht="9.6" customHeight="1" x14ac:dyDescent="0.2">
      <c r="A1552" s="401" t="s">
        <v>3853</v>
      </c>
      <c r="B1552" s="402"/>
      <c r="C1552" s="401" t="s">
        <v>1486</v>
      </c>
      <c r="D1552" s="403"/>
      <c r="E1552" s="403"/>
      <c r="F1552" s="403"/>
      <c r="G1552" s="403"/>
      <c r="H1552" s="403"/>
      <c r="I1552" s="403"/>
      <c r="J1552" s="403"/>
      <c r="K1552" s="403"/>
      <c r="L1552" s="403"/>
      <c r="M1552" s="403"/>
      <c r="N1552" s="403"/>
      <c r="O1552" s="402"/>
      <c r="P1552" s="404" t="s">
        <v>1965</v>
      </c>
      <c r="Q1552" s="405"/>
      <c r="R1552" s="430">
        <v>146.05000000000001</v>
      </c>
      <c r="S1552" s="431"/>
      <c r="T1552" s="432"/>
      <c r="U1552" s="427">
        <v>70.349999999999994</v>
      </c>
      <c r="V1552" s="428"/>
      <c r="W1552" s="429"/>
      <c r="X1552" s="179">
        <v>216.4</v>
      </c>
      <c r="Y1552" s="175" t="str">
        <f t="shared" si="24"/>
        <v>100500</v>
      </c>
    </row>
    <row r="1553" spans="1:25" ht="9.6" customHeight="1" x14ac:dyDescent="0.2">
      <c r="A1553" s="401" t="s">
        <v>3854</v>
      </c>
      <c r="B1553" s="402"/>
      <c r="C1553" s="401" t="s">
        <v>1487</v>
      </c>
      <c r="D1553" s="403"/>
      <c r="E1553" s="403"/>
      <c r="F1553" s="403"/>
      <c r="G1553" s="403"/>
      <c r="H1553" s="403"/>
      <c r="I1553" s="403"/>
      <c r="J1553" s="403"/>
      <c r="K1553" s="403"/>
      <c r="L1553" s="403"/>
      <c r="M1553" s="403"/>
      <c r="N1553" s="403"/>
      <c r="O1553" s="402"/>
      <c r="P1553" s="404" t="s">
        <v>1965</v>
      </c>
      <c r="Q1553" s="405"/>
      <c r="R1553" s="430">
        <v>172.57</v>
      </c>
      <c r="S1553" s="431"/>
      <c r="T1553" s="432"/>
      <c r="U1553" s="427">
        <v>70.349999999999994</v>
      </c>
      <c r="V1553" s="428"/>
      <c r="W1553" s="429"/>
      <c r="X1553" s="179">
        <v>242.92</v>
      </c>
      <c r="Y1553" s="175" t="str">
        <f t="shared" si="24"/>
        <v>100501</v>
      </c>
    </row>
    <row r="1554" spans="1:25" ht="9.6" customHeight="1" x14ac:dyDescent="0.2">
      <c r="A1554" s="401" t="s">
        <v>3855</v>
      </c>
      <c r="B1554" s="402"/>
      <c r="C1554" s="401" t="s">
        <v>1488</v>
      </c>
      <c r="D1554" s="403"/>
      <c r="E1554" s="403"/>
      <c r="F1554" s="403"/>
      <c r="G1554" s="403"/>
      <c r="H1554" s="403"/>
      <c r="I1554" s="403"/>
      <c r="J1554" s="403"/>
      <c r="K1554" s="403"/>
      <c r="L1554" s="403"/>
      <c r="M1554" s="403"/>
      <c r="N1554" s="403"/>
      <c r="O1554" s="402"/>
      <c r="P1554" s="404" t="s">
        <v>1965</v>
      </c>
      <c r="Q1554" s="405"/>
      <c r="R1554" s="430">
        <v>176.18</v>
      </c>
      <c r="S1554" s="431"/>
      <c r="T1554" s="432"/>
      <c r="U1554" s="427">
        <v>72</v>
      </c>
      <c r="V1554" s="428"/>
      <c r="W1554" s="429"/>
      <c r="X1554" s="179">
        <v>248.18</v>
      </c>
      <c r="Y1554" s="175" t="str">
        <f t="shared" si="24"/>
        <v>100502</v>
      </c>
    </row>
    <row r="1555" spans="1:25" ht="19.350000000000001" customHeight="1" x14ac:dyDescent="0.2">
      <c r="A1555" s="401" t="s">
        <v>3856</v>
      </c>
      <c r="B1555" s="402"/>
      <c r="C1555" s="401" t="s">
        <v>3857</v>
      </c>
      <c r="D1555" s="403"/>
      <c r="E1555" s="403"/>
      <c r="F1555" s="403"/>
      <c r="G1555" s="403"/>
      <c r="H1555" s="403"/>
      <c r="I1555" s="403"/>
      <c r="J1555" s="403"/>
      <c r="K1555" s="403"/>
      <c r="L1555" s="403"/>
      <c r="M1555" s="403"/>
      <c r="N1555" s="403"/>
      <c r="O1555" s="402"/>
      <c r="P1555" s="404" t="s">
        <v>1965</v>
      </c>
      <c r="Q1555" s="405"/>
      <c r="R1555" s="430">
        <v>517.14</v>
      </c>
      <c r="S1555" s="431"/>
      <c r="T1555" s="432"/>
      <c r="U1555" s="427">
        <v>80.62</v>
      </c>
      <c r="V1555" s="428"/>
      <c r="W1555" s="429"/>
      <c r="X1555" s="179">
        <v>597.76</v>
      </c>
      <c r="Y1555" s="175" t="str">
        <f t="shared" si="24"/>
        <v>100600</v>
      </c>
    </row>
    <row r="1556" spans="1:25" ht="19.350000000000001" customHeight="1" x14ac:dyDescent="0.2">
      <c r="A1556" s="401" t="s">
        <v>3858</v>
      </c>
      <c r="B1556" s="402"/>
      <c r="C1556" s="401" t="s">
        <v>3859</v>
      </c>
      <c r="D1556" s="403"/>
      <c r="E1556" s="403"/>
      <c r="F1556" s="403"/>
      <c r="G1556" s="403"/>
      <c r="H1556" s="403"/>
      <c r="I1556" s="403"/>
      <c r="J1556" s="403"/>
      <c r="K1556" s="403"/>
      <c r="L1556" s="403"/>
      <c r="M1556" s="403"/>
      <c r="N1556" s="403"/>
      <c r="O1556" s="402"/>
      <c r="P1556" s="404" t="s">
        <v>1965</v>
      </c>
      <c r="Q1556" s="405"/>
      <c r="R1556" s="430">
        <v>514.24</v>
      </c>
      <c r="S1556" s="431"/>
      <c r="T1556" s="432"/>
      <c r="U1556" s="427">
        <v>79.2</v>
      </c>
      <c r="V1556" s="428"/>
      <c r="W1556" s="429"/>
      <c r="X1556" s="179">
        <v>593.44000000000005</v>
      </c>
      <c r="Y1556" s="175" t="str">
        <f t="shared" si="24"/>
        <v>100601</v>
      </c>
    </row>
    <row r="1557" spans="1:25" ht="9.6" customHeight="1" x14ac:dyDescent="0.2">
      <c r="A1557" s="401" t="s">
        <v>3860</v>
      </c>
      <c r="B1557" s="402"/>
      <c r="C1557" s="401" t="s">
        <v>3861</v>
      </c>
      <c r="D1557" s="403"/>
      <c r="E1557" s="403"/>
      <c r="F1557" s="403"/>
      <c r="G1557" s="403"/>
      <c r="H1557" s="403"/>
      <c r="I1557" s="403"/>
      <c r="J1557" s="403"/>
      <c r="K1557" s="403"/>
      <c r="L1557" s="403"/>
      <c r="M1557" s="403"/>
      <c r="N1557" s="403"/>
      <c r="O1557" s="402"/>
      <c r="P1557" s="404" t="s">
        <v>1965</v>
      </c>
      <c r="Q1557" s="405"/>
      <c r="R1557" s="430">
        <v>210.35</v>
      </c>
      <c r="S1557" s="431"/>
      <c r="T1557" s="432"/>
      <c r="U1557" s="427">
        <v>75.709999999999994</v>
      </c>
      <c r="V1557" s="428"/>
      <c r="W1557" s="429"/>
      <c r="X1557" s="179">
        <v>286.06</v>
      </c>
      <c r="Y1557" s="175" t="str">
        <f t="shared" si="24"/>
        <v>100602</v>
      </c>
    </row>
    <row r="1558" spans="1:25" ht="9.6" customHeight="1" x14ac:dyDescent="0.2">
      <c r="A1558" s="401" t="s">
        <v>3862</v>
      </c>
      <c r="B1558" s="402"/>
      <c r="C1558" s="401" t="s">
        <v>1489</v>
      </c>
      <c r="D1558" s="403"/>
      <c r="E1558" s="403"/>
      <c r="F1558" s="403"/>
      <c r="G1558" s="403"/>
      <c r="H1558" s="403"/>
      <c r="I1558" s="403"/>
      <c r="J1558" s="403"/>
      <c r="K1558" s="403"/>
      <c r="L1558" s="403"/>
      <c r="M1558" s="403"/>
      <c r="N1558" s="403"/>
      <c r="O1558" s="402"/>
      <c r="P1558" s="404" t="s">
        <v>1965</v>
      </c>
      <c r="Q1558" s="405"/>
      <c r="R1558" s="430">
        <v>442.59</v>
      </c>
      <c r="S1558" s="431"/>
      <c r="T1558" s="432"/>
      <c r="U1558" s="430">
        <v>151.44</v>
      </c>
      <c r="V1558" s="431"/>
      <c r="W1558" s="432"/>
      <c r="X1558" s="179">
        <v>594.03</v>
      </c>
      <c r="Y1558" s="175" t="str">
        <f t="shared" si="24"/>
        <v>100603</v>
      </c>
    </row>
    <row r="1559" spans="1:25" ht="9.6" customHeight="1" x14ac:dyDescent="0.2">
      <c r="A1559" s="401" t="s">
        <v>3863</v>
      </c>
      <c r="B1559" s="402"/>
      <c r="C1559" s="401" t="s">
        <v>1490</v>
      </c>
      <c r="D1559" s="403"/>
      <c r="E1559" s="403"/>
      <c r="F1559" s="403"/>
      <c r="G1559" s="403"/>
      <c r="H1559" s="403"/>
      <c r="I1559" s="403"/>
      <c r="J1559" s="403"/>
      <c r="K1559" s="403"/>
      <c r="L1559" s="403"/>
      <c r="M1559" s="403"/>
      <c r="N1559" s="403"/>
      <c r="O1559" s="402"/>
      <c r="P1559" s="404" t="s">
        <v>1965</v>
      </c>
      <c r="Q1559" s="405"/>
      <c r="R1559" s="430">
        <v>100.12</v>
      </c>
      <c r="S1559" s="431"/>
      <c r="T1559" s="432"/>
      <c r="U1559" s="427">
        <v>38.590000000000003</v>
      </c>
      <c r="V1559" s="428"/>
      <c r="W1559" s="429"/>
      <c r="X1559" s="179">
        <v>138.71</v>
      </c>
      <c r="Y1559" s="175" t="str">
        <f t="shared" si="24"/>
        <v>100604</v>
      </c>
    </row>
    <row r="1560" spans="1:25" ht="9.6" customHeight="1" x14ac:dyDescent="0.2">
      <c r="A1560" s="401" t="s">
        <v>3864</v>
      </c>
      <c r="B1560" s="402"/>
      <c r="C1560" s="401" t="s">
        <v>1491</v>
      </c>
      <c r="D1560" s="403"/>
      <c r="E1560" s="403"/>
      <c r="F1560" s="403"/>
      <c r="G1560" s="403"/>
      <c r="H1560" s="403"/>
      <c r="I1560" s="403"/>
      <c r="J1560" s="403"/>
      <c r="K1560" s="403"/>
      <c r="L1560" s="403"/>
      <c r="M1560" s="403"/>
      <c r="N1560" s="403"/>
      <c r="O1560" s="402"/>
      <c r="P1560" s="404" t="s">
        <v>1965</v>
      </c>
      <c r="Q1560" s="405"/>
      <c r="R1560" s="430">
        <v>148.91</v>
      </c>
      <c r="S1560" s="431"/>
      <c r="T1560" s="432"/>
      <c r="U1560" s="427">
        <v>97.73</v>
      </c>
      <c r="V1560" s="428"/>
      <c r="W1560" s="429"/>
      <c r="X1560" s="179">
        <v>246.64</v>
      </c>
      <c r="Y1560" s="175" t="str">
        <f t="shared" si="24"/>
        <v>100607</v>
      </c>
    </row>
    <row r="1561" spans="1:25" ht="9.6" customHeight="1" x14ac:dyDescent="0.2">
      <c r="A1561" s="401" t="s">
        <v>3865</v>
      </c>
      <c r="B1561" s="402"/>
      <c r="C1561" s="401" t="s">
        <v>1492</v>
      </c>
      <c r="D1561" s="403"/>
      <c r="E1561" s="403"/>
      <c r="F1561" s="403"/>
      <c r="G1561" s="403"/>
      <c r="H1561" s="403"/>
      <c r="I1561" s="403"/>
      <c r="J1561" s="403"/>
      <c r="K1561" s="403"/>
      <c r="L1561" s="403"/>
      <c r="M1561" s="403"/>
      <c r="N1561" s="403"/>
      <c r="O1561" s="402"/>
      <c r="P1561" s="404" t="s">
        <v>1965</v>
      </c>
      <c r="Q1561" s="405"/>
      <c r="R1561" s="430">
        <v>215.95</v>
      </c>
      <c r="S1561" s="431"/>
      <c r="T1561" s="432"/>
      <c r="U1561" s="430">
        <v>141.11000000000001</v>
      </c>
      <c r="V1561" s="431"/>
      <c r="W1561" s="432"/>
      <c r="X1561" s="179">
        <v>357.06</v>
      </c>
      <c r="Y1561" s="175" t="str">
        <f t="shared" si="24"/>
        <v>100608</v>
      </c>
    </row>
    <row r="1562" spans="1:25" ht="9.6" customHeight="1" x14ac:dyDescent="0.2">
      <c r="A1562" s="409" t="s">
        <v>3866</v>
      </c>
      <c r="B1562" s="410"/>
      <c r="C1562" s="409" t="s">
        <v>3867</v>
      </c>
      <c r="D1562" s="411"/>
      <c r="E1562" s="411"/>
      <c r="F1562" s="411"/>
      <c r="G1562" s="411"/>
      <c r="H1562" s="411"/>
      <c r="I1562" s="411"/>
      <c r="J1562" s="411"/>
      <c r="K1562" s="411"/>
      <c r="L1562" s="411"/>
      <c r="M1562" s="411"/>
      <c r="N1562" s="411"/>
      <c r="O1562" s="411"/>
      <c r="P1562" s="411"/>
      <c r="Q1562" s="411"/>
      <c r="R1562" s="411"/>
      <c r="S1562" s="411"/>
      <c r="T1562" s="411"/>
      <c r="U1562" s="411"/>
      <c r="V1562" s="411"/>
      <c r="W1562" s="411"/>
      <c r="X1562" s="410"/>
      <c r="Y1562" s="175" t="str">
        <f t="shared" si="24"/>
        <v>173</v>
      </c>
    </row>
    <row r="1563" spans="1:25" ht="9.6" customHeight="1" x14ac:dyDescent="0.2">
      <c r="A1563" s="401" t="s">
        <v>3868</v>
      </c>
      <c r="B1563" s="402"/>
      <c r="C1563" s="401" t="s">
        <v>3867</v>
      </c>
      <c r="D1563" s="403"/>
      <c r="E1563" s="403"/>
      <c r="F1563" s="403"/>
      <c r="G1563" s="403"/>
      <c r="H1563" s="403"/>
      <c r="I1563" s="403"/>
      <c r="J1563" s="403"/>
      <c r="K1563" s="403"/>
      <c r="L1563" s="403"/>
      <c r="M1563" s="403"/>
      <c r="N1563" s="403"/>
      <c r="O1563" s="402"/>
      <c r="P1563" s="404"/>
      <c r="Q1563" s="405"/>
      <c r="R1563" s="406">
        <v>0</v>
      </c>
      <c r="S1563" s="407"/>
      <c r="T1563" s="408"/>
      <c r="U1563" s="406">
        <v>0</v>
      </c>
      <c r="V1563" s="407"/>
      <c r="W1563" s="408"/>
      <c r="X1563" s="177">
        <v>0</v>
      </c>
      <c r="Y1563" s="175" t="str">
        <f t="shared" si="24"/>
        <v>110000</v>
      </c>
    </row>
    <row r="1564" spans="1:25" ht="19.350000000000001" customHeight="1" x14ac:dyDescent="0.2">
      <c r="A1564" s="401" t="s">
        <v>3869</v>
      </c>
      <c r="B1564" s="402"/>
      <c r="C1564" s="401" t="s">
        <v>3870</v>
      </c>
      <c r="D1564" s="403"/>
      <c r="E1564" s="403"/>
      <c r="F1564" s="403"/>
      <c r="G1564" s="403"/>
      <c r="H1564" s="403"/>
      <c r="I1564" s="403"/>
      <c r="J1564" s="403"/>
      <c r="K1564" s="403"/>
      <c r="L1564" s="403"/>
      <c r="M1564" s="403"/>
      <c r="N1564" s="403"/>
      <c r="O1564" s="402"/>
      <c r="P1564" s="404" t="s">
        <v>1965</v>
      </c>
      <c r="Q1564" s="405"/>
      <c r="R1564" s="427">
        <v>67.209999999999994</v>
      </c>
      <c r="S1564" s="428"/>
      <c r="T1564" s="429"/>
      <c r="U1564" s="427">
        <v>31.48</v>
      </c>
      <c r="V1564" s="428"/>
      <c r="W1564" s="429"/>
      <c r="X1564" s="178">
        <v>98.69</v>
      </c>
      <c r="Y1564" s="175" t="str">
        <f t="shared" si="24"/>
        <v>110105</v>
      </c>
    </row>
    <row r="1565" spans="1:25" ht="19.350000000000001" customHeight="1" x14ac:dyDescent="0.2">
      <c r="A1565" s="401" t="s">
        <v>3871</v>
      </c>
      <c r="B1565" s="402"/>
      <c r="C1565" s="401" t="s">
        <v>3872</v>
      </c>
      <c r="D1565" s="403"/>
      <c r="E1565" s="403"/>
      <c r="F1565" s="403"/>
      <c r="G1565" s="403"/>
      <c r="H1565" s="403"/>
      <c r="I1565" s="403"/>
      <c r="J1565" s="403"/>
      <c r="K1565" s="403"/>
      <c r="L1565" s="403"/>
      <c r="M1565" s="403"/>
      <c r="N1565" s="403"/>
      <c r="O1565" s="402"/>
      <c r="P1565" s="404" t="s">
        <v>1965</v>
      </c>
      <c r="Q1565" s="405"/>
      <c r="R1565" s="430">
        <v>101.14</v>
      </c>
      <c r="S1565" s="431"/>
      <c r="T1565" s="432"/>
      <c r="U1565" s="427">
        <v>33.869999999999997</v>
      </c>
      <c r="V1565" s="428"/>
      <c r="W1565" s="429"/>
      <c r="X1565" s="179">
        <v>135.01</v>
      </c>
      <c r="Y1565" s="175" t="str">
        <f t="shared" si="24"/>
        <v>110106</v>
      </c>
    </row>
    <row r="1566" spans="1:25" ht="19.350000000000001" customHeight="1" x14ac:dyDescent="0.2">
      <c r="A1566" s="401" t="s">
        <v>3873</v>
      </c>
      <c r="B1566" s="402"/>
      <c r="C1566" s="401" t="s">
        <v>3874</v>
      </c>
      <c r="D1566" s="403"/>
      <c r="E1566" s="403"/>
      <c r="F1566" s="403"/>
      <c r="G1566" s="403"/>
      <c r="H1566" s="403"/>
      <c r="I1566" s="403"/>
      <c r="J1566" s="403"/>
      <c r="K1566" s="403"/>
      <c r="L1566" s="403"/>
      <c r="M1566" s="403"/>
      <c r="N1566" s="403"/>
      <c r="O1566" s="402"/>
      <c r="P1566" s="404" t="s">
        <v>1965</v>
      </c>
      <c r="Q1566" s="405"/>
      <c r="R1566" s="430">
        <v>109.61</v>
      </c>
      <c r="S1566" s="431"/>
      <c r="T1566" s="432"/>
      <c r="U1566" s="427">
        <v>40.39</v>
      </c>
      <c r="V1566" s="428"/>
      <c r="W1566" s="429"/>
      <c r="X1566" s="179">
        <v>150</v>
      </c>
      <c r="Y1566" s="175" t="str">
        <f t="shared" si="24"/>
        <v>110107</v>
      </c>
    </row>
    <row r="1567" spans="1:25" ht="9.6" customHeight="1" x14ac:dyDescent="0.2">
      <c r="A1567" s="409" t="s">
        <v>3875</v>
      </c>
      <c r="B1567" s="410"/>
      <c r="C1567" s="409" t="s">
        <v>1932</v>
      </c>
      <c r="D1567" s="411"/>
      <c r="E1567" s="411"/>
      <c r="F1567" s="411"/>
      <c r="G1567" s="411"/>
      <c r="H1567" s="411"/>
      <c r="I1567" s="411"/>
      <c r="J1567" s="411"/>
      <c r="K1567" s="411"/>
      <c r="L1567" s="411"/>
      <c r="M1567" s="411"/>
      <c r="N1567" s="411"/>
      <c r="O1567" s="411"/>
      <c r="P1567" s="411"/>
      <c r="Q1567" s="411"/>
      <c r="R1567" s="411"/>
      <c r="S1567" s="411"/>
      <c r="T1567" s="411"/>
      <c r="U1567" s="411"/>
      <c r="V1567" s="411"/>
      <c r="W1567" s="411"/>
      <c r="X1567" s="410"/>
      <c r="Y1567" s="175" t="str">
        <f t="shared" si="24"/>
        <v>174</v>
      </c>
    </row>
    <row r="1568" spans="1:25" ht="9.6" customHeight="1" x14ac:dyDescent="0.2">
      <c r="A1568" s="401" t="s">
        <v>3876</v>
      </c>
      <c r="B1568" s="402"/>
      <c r="C1568" s="401" t="s">
        <v>3877</v>
      </c>
      <c r="D1568" s="403"/>
      <c r="E1568" s="403"/>
      <c r="F1568" s="403"/>
      <c r="G1568" s="403"/>
      <c r="H1568" s="403"/>
      <c r="I1568" s="403"/>
      <c r="J1568" s="403"/>
      <c r="K1568" s="403"/>
      <c r="L1568" s="403"/>
      <c r="M1568" s="403"/>
      <c r="N1568" s="403"/>
      <c r="O1568" s="402"/>
      <c r="P1568" s="404"/>
      <c r="Q1568" s="405"/>
      <c r="R1568" s="406">
        <v>0</v>
      </c>
      <c r="S1568" s="407"/>
      <c r="T1568" s="408"/>
      <c r="U1568" s="406">
        <v>0</v>
      </c>
      <c r="V1568" s="407"/>
      <c r="W1568" s="408"/>
      <c r="X1568" s="177">
        <v>0</v>
      </c>
      <c r="Y1568" s="175" t="str">
        <f t="shared" si="24"/>
        <v>120000</v>
      </c>
    </row>
    <row r="1569" spans="1:25" ht="9.6" customHeight="1" x14ac:dyDescent="0.2">
      <c r="A1569" s="401" t="s">
        <v>3878</v>
      </c>
      <c r="B1569" s="402"/>
      <c r="C1569" s="401" t="s">
        <v>254</v>
      </c>
      <c r="D1569" s="403"/>
      <c r="E1569" s="403"/>
      <c r="F1569" s="403"/>
      <c r="G1569" s="403"/>
      <c r="H1569" s="403"/>
      <c r="I1569" s="403"/>
      <c r="J1569" s="403"/>
      <c r="K1569" s="403"/>
      <c r="L1569" s="403"/>
      <c r="M1569" s="403"/>
      <c r="N1569" s="403"/>
      <c r="O1569" s="402"/>
      <c r="P1569" s="404" t="s">
        <v>1965</v>
      </c>
      <c r="Q1569" s="405"/>
      <c r="R1569" s="427">
        <v>12.54</v>
      </c>
      <c r="S1569" s="428"/>
      <c r="T1569" s="429"/>
      <c r="U1569" s="427">
        <v>13.52</v>
      </c>
      <c r="V1569" s="428"/>
      <c r="W1569" s="429"/>
      <c r="X1569" s="178">
        <v>26.06</v>
      </c>
      <c r="Y1569" s="175" t="str">
        <f t="shared" si="24"/>
        <v>120101</v>
      </c>
    </row>
    <row r="1570" spans="1:25" ht="9.6" customHeight="1" x14ac:dyDescent="0.2">
      <c r="A1570" s="401" t="s">
        <v>3879</v>
      </c>
      <c r="B1570" s="402"/>
      <c r="C1570" s="401" t="s">
        <v>3880</v>
      </c>
      <c r="D1570" s="403"/>
      <c r="E1570" s="403"/>
      <c r="F1570" s="403"/>
      <c r="G1570" s="403"/>
      <c r="H1570" s="403"/>
      <c r="I1570" s="403"/>
      <c r="J1570" s="403"/>
      <c r="K1570" s="403"/>
      <c r="L1570" s="403"/>
      <c r="M1570" s="403"/>
      <c r="N1570" s="403"/>
      <c r="O1570" s="402"/>
      <c r="P1570" s="404" t="s">
        <v>1965</v>
      </c>
      <c r="Q1570" s="405"/>
      <c r="R1570" s="427">
        <v>81.39</v>
      </c>
      <c r="S1570" s="428"/>
      <c r="T1570" s="429"/>
      <c r="U1570" s="427">
        <v>29.97</v>
      </c>
      <c r="V1570" s="428"/>
      <c r="W1570" s="429"/>
      <c r="X1570" s="179">
        <v>111.36</v>
      </c>
      <c r="Y1570" s="175" t="str">
        <f t="shared" si="24"/>
        <v>120102</v>
      </c>
    </row>
    <row r="1571" spans="1:25" ht="9.6" customHeight="1" x14ac:dyDescent="0.2">
      <c r="A1571" s="401" t="s">
        <v>3881</v>
      </c>
      <c r="B1571" s="402"/>
      <c r="C1571" s="401" t="s">
        <v>255</v>
      </c>
      <c r="D1571" s="403"/>
      <c r="E1571" s="403"/>
      <c r="F1571" s="403"/>
      <c r="G1571" s="403"/>
      <c r="H1571" s="403"/>
      <c r="I1571" s="403"/>
      <c r="J1571" s="403"/>
      <c r="K1571" s="403"/>
      <c r="L1571" s="403"/>
      <c r="M1571" s="403"/>
      <c r="N1571" s="403"/>
      <c r="O1571" s="402"/>
      <c r="P1571" s="404" t="s">
        <v>1965</v>
      </c>
      <c r="Q1571" s="405"/>
      <c r="R1571" s="427">
        <v>67.8</v>
      </c>
      <c r="S1571" s="428"/>
      <c r="T1571" s="429"/>
      <c r="U1571" s="427">
        <v>29.97</v>
      </c>
      <c r="V1571" s="428"/>
      <c r="W1571" s="429"/>
      <c r="X1571" s="178">
        <v>97.77</v>
      </c>
      <c r="Y1571" s="175" t="str">
        <f t="shared" si="24"/>
        <v>120104</v>
      </c>
    </row>
    <row r="1572" spans="1:25" ht="9.6" customHeight="1" x14ac:dyDescent="0.2">
      <c r="A1572" s="401" t="s">
        <v>3882</v>
      </c>
      <c r="B1572" s="402"/>
      <c r="C1572" s="401" t="s">
        <v>1493</v>
      </c>
      <c r="D1572" s="403"/>
      <c r="E1572" s="403"/>
      <c r="F1572" s="403"/>
      <c r="G1572" s="403"/>
      <c r="H1572" s="403"/>
      <c r="I1572" s="403"/>
      <c r="J1572" s="403"/>
      <c r="K1572" s="403"/>
      <c r="L1572" s="403"/>
      <c r="M1572" s="403"/>
      <c r="N1572" s="403"/>
      <c r="O1572" s="402"/>
      <c r="P1572" s="404" t="s">
        <v>1965</v>
      </c>
      <c r="Q1572" s="405"/>
      <c r="R1572" s="427">
        <v>58.35</v>
      </c>
      <c r="S1572" s="428"/>
      <c r="T1572" s="429"/>
      <c r="U1572" s="427">
        <v>29.97</v>
      </c>
      <c r="V1572" s="428"/>
      <c r="W1572" s="429"/>
      <c r="X1572" s="178">
        <v>88.32</v>
      </c>
      <c r="Y1572" s="175" t="str">
        <f t="shared" si="24"/>
        <v>120107</v>
      </c>
    </row>
    <row r="1573" spans="1:25" ht="9.6" customHeight="1" x14ac:dyDescent="0.2">
      <c r="A1573" s="401" t="s">
        <v>3883</v>
      </c>
      <c r="B1573" s="402"/>
      <c r="C1573" s="401" t="s">
        <v>256</v>
      </c>
      <c r="D1573" s="403"/>
      <c r="E1573" s="403"/>
      <c r="F1573" s="403"/>
      <c r="G1573" s="403"/>
      <c r="H1573" s="403"/>
      <c r="I1573" s="403"/>
      <c r="J1573" s="403"/>
      <c r="K1573" s="403"/>
      <c r="L1573" s="403"/>
      <c r="M1573" s="403"/>
      <c r="N1573" s="403"/>
      <c r="O1573" s="402"/>
      <c r="P1573" s="404" t="s">
        <v>1965</v>
      </c>
      <c r="Q1573" s="405"/>
      <c r="R1573" s="427">
        <v>62.03</v>
      </c>
      <c r="S1573" s="428"/>
      <c r="T1573" s="429"/>
      <c r="U1573" s="427">
        <v>29.97</v>
      </c>
      <c r="V1573" s="428"/>
      <c r="W1573" s="429"/>
      <c r="X1573" s="178">
        <v>92</v>
      </c>
      <c r="Y1573" s="175" t="str">
        <f t="shared" si="24"/>
        <v>120205</v>
      </c>
    </row>
    <row r="1574" spans="1:25" ht="9.6" customHeight="1" x14ac:dyDescent="0.2">
      <c r="A1574" s="401" t="s">
        <v>3884</v>
      </c>
      <c r="B1574" s="402"/>
      <c r="C1574" s="401" t="s">
        <v>1495</v>
      </c>
      <c r="D1574" s="403"/>
      <c r="E1574" s="403"/>
      <c r="F1574" s="403"/>
      <c r="G1574" s="403"/>
      <c r="H1574" s="403"/>
      <c r="I1574" s="403"/>
      <c r="J1574" s="403"/>
      <c r="K1574" s="403"/>
      <c r="L1574" s="403"/>
      <c r="M1574" s="403"/>
      <c r="N1574" s="403"/>
      <c r="O1574" s="402"/>
      <c r="P1574" s="404" t="s">
        <v>1965</v>
      </c>
      <c r="Q1574" s="405"/>
      <c r="R1574" s="427">
        <v>23.38</v>
      </c>
      <c r="S1574" s="428"/>
      <c r="T1574" s="429"/>
      <c r="U1574" s="427">
        <v>27.64</v>
      </c>
      <c r="V1574" s="428"/>
      <c r="W1574" s="429"/>
      <c r="X1574" s="178">
        <v>51.02</v>
      </c>
      <c r="Y1574" s="175" t="str">
        <f t="shared" si="24"/>
        <v>120206</v>
      </c>
    </row>
    <row r="1575" spans="1:25" ht="9.6" customHeight="1" x14ac:dyDescent="0.2">
      <c r="A1575" s="401" t="s">
        <v>3885</v>
      </c>
      <c r="B1575" s="402"/>
      <c r="C1575" s="401" t="s">
        <v>1496</v>
      </c>
      <c r="D1575" s="403"/>
      <c r="E1575" s="403"/>
      <c r="F1575" s="403"/>
      <c r="G1575" s="403"/>
      <c r="H1575" s="403"/>
      <c r="I1575" s="403"/>
      <c r="J1575" s="403"/>
      <c r="K1575" s="403"/>
      <c r="L1575" s="403"/>
      <c r="M1575" s="403"/>
      <c r="N1575" s="403"/>
      <c r="O1575" s="402"/>
      <c r="P1575" s="404" t="s">
        <v>1965</v>
      </c>
      <c r="Q1575" s="405"/>
      <c r="R1575" s="427">
        <v>10.89</v>
      </c>
      <c r="S1575" s="428"/>
      <c r="T1575" s="429"/>
      <c r="U1575" s="427">
        <v>13.52</v>
      </c>
      <c r="V1575" s="428"/>
      <c r="W1575" s="429"/>
      <c r="X1575" s="178">
        <v>24.41</v>
      </c>
      <c r="Y1575" s="175" t="str">
        <f t="shared" si="24"/>
        <v>120207</v>
      </c>
    </row>
    <row r="1576" spans="1:25" ht="9.6" customHeight="1" x14ac:dyDescent="0.2">
      <c r="A1576" s="401" t="s">
        <v>3886</v>
      </c>
      <c r="B1576" s="402"/>
      <c r="C1576" s="401" t="s">
        <v>257</v>
      </c>
      <c r="D1576" s="403"/>
      <c r="E1576" s="403"/>
      <c r="F1576" s="403"/>
      <c r="G1576" s="403"/>
      <c r="H1576" s="403"/>
      <c r="I1576" s="403"/>
      <c r="J1576" s="403"/>
      <c r="K1576" s="403"/>
      <c r="L1576" s="403"/>
      <c r="M1576" s="403"/>
      <c r="N1576" s="403"/>
      <c r="O1576" s="402"/>
      <c r="P1576" s="404" t="s">
        <v>1965</v>
      </c>
      <c r="Q1576" s="405"/>
      <c r="R1576" s="427">
        <v>25.08</v>
      </c>
      <c r="S1576" s="428"/>
      <c r="T1576" s="429"/>
      <c r="U1576" s="427">
        <v>16.829999999999998</v>
      </c>
      <c r="V1576" s="428"/>
      <c r="W1576" s="429"/>
      <c r="X1576" s="178">
        <v>41.91</v>
      </c>
      <c r="Y1576" s="175" t="str">
        <f t="shared" si="24"/>
        <v>120208</v>
      </c>
    </row>
    <row r="1577" spans="1:25" ht="9.6" customHeight="1" x14ac:dyDescent="0.2">
      <c r="A1577" s="401" t="s">
        <v>3887</v>
      </c>
      <c r="B1577" s="402"/>
      <c r="C1577" s="401" t="s">
        <v>259</v>
      </c>
      <c r="D1577" s="403"/>
      <c r="E1577" s="403"/>
      <c r="F1577" s="403"/>
      <c r="G1577" s="403"/>
      <c r="H1577" s="403"/>
      <c r="I1577" s="403"/>
      <c r="J1577" s="403"/>
      <c r="K1577" s="403"/>
      <c r="L1577" s="403"/>
      <c r="M1577" s="403"/>
      <c r="N1577" s="403"/>
      <c r="O1577" s="402"/>
      <c r="P1577" s="404" t="s">
        <v>1965</v>
      </c>
      <c r="Q1577" s="405"/>
      <c r="R1577" s="427">
        <v>11.2</v>
      </c>
      <c r="S1577" s="428"/>
      <c r="T1577" s="429"/>
      <c r="U1577" s="427">
        <v>16.829999999999998</v>
      </c>
      <c r="V1577" s="428"/>
      <c r="W1577" s="429"/>
      <c r="X1577" s="178">
        <v>28.03</v>
      </c>
      <c r="Y1577" s="175" t="str">
        <f t="shared" si="24"/>
        <v>120209</v>
      </c>
    </row>
    <row r="1578" spans="1:25" ht="19.350000000000001" customHeight="1" x14ac:dyDescent="0.2">
      <c r="A1578" s="401" t="s">
        <v>3888</v>
      </c>
      <c r="B1578" s="402"/>
      <c r="C1578" s="401" t="s">
        <v>3889</v>
      </c>
      <c r="D1578" s="403"/>
      <c r="E1578" s="403"/>
      <c r="F1578" s="403"/>
      <c r="G1578" s="403"/>
      <c r="H1578" s="403"/>
      <c r="I1578" s="403"/>
      <c r="J1578" s="403"/>
      <c r="K1578" s="403"/>
      <c r="L1578" s="403"/>
      <c r="M1578" s="403"/>
      <c r="N1578" s="403"/>
      <c r="O1578" s="402"/>
      <c r="P1578" s="404" t="s">
        <v>3890</v>
      </c>
      <c r="Q1578" s="405"/>
      <c r="R1578" s="406">
        <v>0.19</v>
      </c>
      <c r="S1578" s="407"/>
      <c r="T1578" s="408"/>
      <c r="U1578" s="406">
        <v>0.1</v>
      </c>
      <c r="V1578" s="407"/>
      <c r="W1578" s="408"/>
      <c r="X1578" s="177">
        <v>0.28999999999999998</v>
      </c>
      <c r="Y1578" s="175" t="str">
        <f t="shared" si="24"/>
        <v>120210</v>
      </c>
    </row>
    <row r="1579" spans="1:25" ht="9.6" customHeight="1" x14ac:dyDescent="0.2">
      <c r="A1579" s="401" t="s">
        <v>3891</v>
      </c>
      <c r="B1579" s="402"/>
      <c r="C1579" s="401" t="s">
        <v>1497</v>
      </c>
      <c r="D1579" s="403"/>
      <c r="E1579" s="403"/>
      <c r="F1579" s="403"/>
      <c r="G1579" s="403"/>
      <c r="H1579" s="403"/>
      <c r="I1579" s="403"/>
      <c r="J1579" s="403"/>
      <c r="K1579" s="403"/>
      <c r="L1579" s="403"/>
      <c r="M1579" s="403"/>
      <c r="N1579" s="403"/>
      <c r="O1579" s="402"/>
      <c r="P1579" s="404" t="s">
        <v>1965</v>
      </c>
      <c r="Q1579" s="405"/>
      <c r="R1579" s="427">
        <v>57.19</v>
      </c>
      <c r="S1579" s="428"/>
      <c r="T1579" s="429"/>
      <c r="U1579" s="427">
        <v>30.29</v>
      </c>
      <c r="V1579" s="428"/>
      <c r="W1579" s="429"/>
      <c r="X1579" s="178">
        <v>87.48</v>
      </c>
      <c r="Y1579" s="175" t="str">
        <f t="shared" si="24"/>
        <v>120212</v>
      </c>
    </row>
    <row r="1580" spans="1:25" ht="9.6" customHeight="1" x14ac:dyDescent="0.2">
      <c r="A1580" s="401" t="s">
        <v>3892</v>
      </c>
      <c r="B1580" s="402"/>
      <c r="C1580" s="401" t="s">
        <v>1498</v>
      </c>
      <c r="D1580" s="403"/>
      <c r="E1580" s="403"/>
      <c r="F1580" s="403"/>
      <c r="G1580" s="403"/>
      <c r="H1580" s="403"/>
      <c r="I1580" s="403"/>
      <c r="J1580" s="403"/>
      <c r="K1580" s="403"/>
      <c r="L1580" s="403"/>
      <c r="M1580" s="403"/>
      <c r="N1580" s="403"/>
      <c r="O1580" s="402"/>
      <c r="P1580" s="404" t="s">
        <v>1965</v>
      </c>
      <c r="Q1580" s="405"/>
      <c r="R1580" s="427">
        <v>88.75</v>
      </c>
      <c r="S1580" s="428"/>
      <c r="T1580" s="429"/>
      <c r="U1580" s="427">
        <v>43.49</v>
      </c>
      <c r="V1580" s="428"/>
      <c r="W1580" s="429"/>
      <c r="X1580" s="179">
        <v>132.24</v>
      </c>
      <c r="Y1580" s="175" t="str">
        <f t="shared" si="24"/>
        <v>120901</v>
      </c>
    </row>
    <row r="1581" spans="1:25" ht="19.350000000000001" customHeight="1" x14ac:dyDescent="0.2">
      <c r="A1581" s="401" t="s">
        <v>3893</v>
      </c>
      <c r="B1581" s="402"/>
      <c r="C1581" s="401" t="s">
        <v>3894</v>
      </c>
      <c r="D1581" s="403"/>
      <c r="E1581" s="403"/>
      <c r="F1581" s="403"/>
      <c r="G1581" s="403"/>
      <c r="H1581" s="403"/>
      <c r="I1581" s="403"/>
      <c r="J1581" s="403"/>
      <c r="K1581" s="403"/>
      <c r="L1581" s="403"/>
      <c r="M1581" s="403"/>
      <c r="N1581" s="403"/>
      <c r="O1581" s="402"/>
      <c r="P1581" s="404" t="s">
        <v>1965</v>
      </c>
      <c r="Q1581" s="405"/>
      <c r="R1581" s="427">
        <v>14.43</v>
      </c>
      <c r="S1581" s="428"/>
      <c r="T1581" s="429"/>
      <c r="U1581" s="427">
        <v>28.45</v>
      </c>
      <c r="V1581" s="428"/>
      <c r="W1581" s="429"/>
      <c r="X1581" s="178">
        <v>42.88</v>
      </c>
      <c r="Y1581" s="175" t="str">
        <f t="shared" si="24"/>
        <v>120902</v>
      </c>
    </row>
    <row r="1582" spans="1:25" ht="19.350000000000001" customHeight="1" x14ac:dyDescent="0.2">
      <c r="A1582" s="401" t="s">
        <v>3895</v>
      </c>
      <c r="B1582" s="402"/>
      <c r="C1582" s="401" t="s">
        <v>3896</v>
      </c>
      <c r="D1582" s="403"/>
      <c r="E1582" s="403"/>
      <c r="F1582" s="403"/>
      <c r="G1582" s="403"/>
      <c r="H1582" s="403"/>
      <c r="I1582" s="403"/>
      <c r="J1582" s="403"/>
      <c r="K1582" s="403"/>
      <c r="L1582" s="403"/>
      <c r="M1582" s="403"/>
      <c r="N1582" s="403"/>
      <c r="O1582" s="402"/>
      <c r="P1582" s="404" t="s">
        <v>1965</v>
      </c>
      <c r="Q1582" s="405"/>
      <c r="R1582" s="406">
        <v>7.19</v>
      </c>
      <c r="S1582" s="407"/>
      <c r="T1582" s="408"/>
      <c r="U1582" s="406">
        <v>9</v>
      </c>
      <c r="V1582" s="407"/>
      <c r="W1582" s="408"/>
      <c r="X1582" s="178">
        <v>16.190000000000001</v>
      </c>
      <c r="Y1582" s="175" t="str">
        <f t="shared" si="24"/>
        <v>120903</v>
      </c>
    </row>
    <row r="1583" spans="1:25" ht="19.350000000000001" customHeight="1" x14ac:dyDescent="0.2">
      <c r="A1583" s="401" t="s">
        <v>3897</v>
      </c>
      <c r="B1583" s="402"/>
      <c r="C1583" s="401" t="s">
        <v>3898</v>
      </c>
      <c r="D1583" s="403"/>
      <c r="E1583" s="403"/>
      <c r="F1583" s="403"/>
      <c r="G1583" s="403"/>
      <c r="H1583" s="403"/>
      <c r="I1583" s="403"/>
      <c r="J1583" s="403"/>
      <c r="K1583" s="403"/>
      <c r="L1583" s="403"/>
      <c r="M1583" s="403"/>
      <c r="N1583" s="403"/>
      <c r="O1583" s="402"/>
      <c r="P1583" s="404" t="s">
        <v>1965</v>
      </c>
      <c r="Q1583" s="405"/>
      <c r="R1583" s="427">
        <v>14.39</v>
      </c>
      <c r="S1583" s="428"/>
      <c r="T1583" s="429"/>
      <c r="U1583" s="427">
        <v>18.010000000000002</v>
      </c>
      <c r="V1583" s="428"/>
      <c r="W1583" s="429"/>
      <c r="X1583" s="178">
        <v>32.4</v>
      </c>
      <c r="Y1583" s="175" t="str">
        <f t="shared" si="24"/>
        <v>120904</v>
      </c>
    </row>
    <row r="1584" spans="1:25" ht="9.6" customHeight="1" x14ac:dyDescent="0.2">
      <c r="A1584" s="401" t="s">
        <v>3899</v>
      </c>
      <c r="B1584" s="402"/>
      <c r="C1584" s="401" t="s">
        <v>1500</v>
      </c>
      <c r="D1584" s="403"/>
      <c r="E1584" s="403"/>
      <c r="F1584" s="403"/>
      <c r="G1584" s="403"/>
      <c r="H1584" s="403"/>
      <c r="I1584" s="403"/>
      <c r="J1584" s="403"/>
      <c r="K1584" s="403"/>
      <c r="L1584" s="403"/>
      <c r="M1584" s="403"/>
      <c r="N1584" s="403"/>
      <c r="O1584" s="402"/>
      <c r="P1584" s="404" t="s">
        <v>1965</v>
      </c>
      <c r="Q1584" s="405"/>
      <c r="R1584" s="427">
        <v>14.39</v>
      </c>
      <c r="S1584" s="428"/>
      <c r="T1584" s="429"/>
      <c r="U1584" s="406">
        <v>3.21</v>
      </c>
      <c r="V1584" s="407"/>
      <c r="W1584" s="408"/>
      <c r="X1584" s="178">
        <v>17.600000000000001</v>
      </c>
      <c r="Y1584" s="175" t="str">
        <f t="shared" si="24"/>
        <v>121001</v>
      </c>
    </row>
    <row r="1585" spans="1:25" ht="9.6" customHeight="1" x14ac:dyDescent="0.2">
      <c r="A1585" s="401" t="s">
        <v>3900</v>
      </c>
      <c r="B1585" s="402"/>
      <c r="C1585" s="401" t="s">
        <v>3901</v>
      </c>
      <c r="D1585" s="403"/>
      <c r="E1585" s="403"/>
      <c r="F1585" s="403"/>
      <c r="G1585" s="403"/>
      <c r="H1585" s="403"/>
      <c r="I1585" s="403"/>
      <c r="J1585" s="403"/>
      <c r="K1585" s="403"/>
      <c r="L1585" s="403"/>
      <c r="M1585" s="403"/>
      <c r="N1585" s="403"/>
      <c r="O1585" s="402"/>
      <c r="P1585" s="404" t="s">
        <v>1965</v>
      </c>
      <c r="Q1585" s="405"/>
      <c r="R1585" s="427">
        <v>14.39</v>
      </c>
      <c r="S1585" s="428"/>
      <c r="T1585" s="429"/>
      <c r="U1585" s="427">
        <v>10.53</v>
      </c>
      <c r="V1585" s="428"/>
      <c r="W1585" s="429"/>
      <c r="X1585" s="178">
        <v>24.92</v>
      </c>
      <c r="Y1585" s="175" t="str">
        <f t="shared" si="24"/>
        <v>121101</v>
      </c>
    </row>
    <row r="1586" spans="1:25" ht="28.9" customHeight="1" x14ac:dyDescent="0.2">
      <c r="A1586" s="401" t="s">
        <v>3902</v>
      </c>
      <c r="B1586" s="402"/>
      <c r="C1586" s="401" t="s">
        <v>3903</v>
      </c>
      <c r="D1586" s="403"/>
      <c r="E1586" s="403"/>
      <c r="F1586" s="403"/>
      <c r="G1586" s="403"/>
      <c r="H1586" s="403"/>
      <c r="I1586" s="403"/>
      <c r="J1586" s="403"/>
      <c r="K1586" s="403"/>
      <c r="L1586" s="403"/>
      <c r="M1586" s="403"/>
      <c r="N1586" s="403"/>
      <c r="O1586" s="402"/>
      <c r="P1586" s="404" t="s">
        <v>1965</v>
      </c>
      <c r="Q1586" s="405"/>
      <c r="R1586" s="427">
        <v>10.9</v>
      </c>
      <c r="S1586" s="428"/>
      <c r="T1586" s="429"/>
      <c r="U1586" s="406">
        <v>4.78</v>
      </c>
      <c r="V1586" s="407"/>
      <c r="W1586" s="408"/>
      <c r="X1586" s="178">
        <v>15.68</v>
      </c>
      <c r="Y1586" s="175" t="str">
        <f t="shared" si="24"/>
        <v>121105</v>
      </c>
    </row>
    <row r="1587" spans="1:25" ht="9.6" customHeight="1" x14ac:dyDescent="0.2">
      <c r="A1587" s="409" t="s">
        <v>3904</v>
      </c>
      <c r="B1587" s="410"/>
      <c r="C1587" s="409" t="s">
        <v>3905</v>
      </c>
      <c r="D1587" s="411"/>
      <c r="E1587" s="411"/>
      <c r="F1587" s="411"/>
      <c r="G1587" s="411"/>
      <c r="H1587" s="411"/>
      <c r="I1587" s="411"/>
      <c r="J1587" s="411"/>
      <c r="K1587" s="411"/>
      <c r="L1587" s="411"/>
      <c r="M1587" s="411"/>
      <c r="N1587" s="411"/>
      <c r="O1587" s="411"/>
      <c r="P1587" s="411"/>
      <c r="Q1587" s="411"/>
      <c r="R1587" s="411"/>
      <c r="S1587" s="411"/>
      <c r="T1587" s="411"/>
      <c r="U1587" s="411"/>
      <c r="V1587" s="411"/>
      <c r="W1587" s="411"/>
      <c r="X1587" s="410"/>
      <c r="Y1587" s="175" t="str">
        <f t="shared" si="24"/>
        <v>175</v>
      </c>
    </row>
    <row r="1588" spans="1:25" ht="9.6" customHeight="1" x14ac:dyDescent="0.2">
      <c r="A1588" s="401" t="s">
        <v>3906</v>
      </c>
      <c r="B1588" s="402"/>
      <c r="C1588" s="401" t="s">
        <v>3907</v>
      </c>
      <c r="D1588" s="403"/>
      <c r="E1588" s="403"/>
      <c r="F1588" s="403"/>
      <c r="G1588" s="403"/>
      <c r="H1588" s="403"/>
      <c r="I1588" s="403"/>
      <c r="J1588" s="403"/>
      <c r="K1588" s="403"/>
      <c r="L1588" s="403"/>
      <c r="M1588" s="403"/>
      <c r="N1588" s="403"/>
      <c r="O1588" s="402"/>
      <c r="P1588" s="404"/>
      <c r="Q1588" s="405"/>
      <c r="R1588" s="406">
        <v>0</v>
      </c>
      <c r="S1588" s="407"/>
      <c r="T1588" s="408"/>
      <c r="U1588" s="406">
        <v>0</v>
      </c>
      <c r="V1588" s="407"/>
      <c r="W1588" s="408"/>
      <c r="X1588" s="177">
        <v>0</v>
      </c>
      <c r="Y1588" s="175" t="str">
        <f t="shared" si="24"/>
        <v>130000</v>
      </c>
    </row>
    <row r="1589" spans="1:25" ht="19.350000000000001" customHeight="1" x14ac:dyDescent="0.2">
      <c r="A1589" s="401" t="s">
        <v>3908</v>
      </c>
      <c r="B1589" s="402"/>
      <c r="C1589" s="401" t="s">
        <v>3909</v>
      </c>
      <c r="D1589" s="403"/>
      <c r="E1589" s="403"/>
      <c r="F1589" s="403"/>
      <c r="G1589" s="403"/>
      <c r="H1589" s="403"/>
      <c r="I1589" s="403"/>
      <c r="J1589" s="403"/>
      <c r="K1589" s="403"/>
      <c r="L1589" s="403"/>
      <c r="M1589" s="403"/>
      <c r="N1589" s="403"/>
      <c r="O1589" s="402"/>
      <c r="P1589" s="404" t="s">
        <v>1965</v>
      </c>
      <c r="Q1589" s="405"/>
      <c r="R1589" s="427">
        <v>36.590000000000003</v>
      </c>
      <c r="S1589" s="428"/>
      <c r="T1589" s="429"/>
      <c r="U1589" s="406">
        <v>6.19</v>
      </c>
      <c r="V1589" s="407"/>
      <c r="W1589" s="408"/>
      <c r="X1589" s="178">
        <v>42.78</v>
      </c>
      <c r="Y1589" s="175" t="str">
        <f t="shared" si="24"/>
        <v>130103</v>
      </c>
    </row>
    <row r="1590" spans="1:25" ht="19.350000000000001" customHeight="1" x14ac:dyDescent="0.2">
      <c r="A1590" s="401" t="s">
        <v>3910</v>
      </c>
      <c r="B1590" s="402"/>
      <c r="C1590" s="401" t="s">
        <v>3911</v>
      </c>
      <c r="D1590" s="403"/>
      <c r="E1590" s="403"/>
      <c r="F1590" s="403"/>
      <c r="G1590" s="403"/>
      <c r="H1590" s="403"/>
      <c r="I1590" s="403"/>
      <c r="J1590" s="403"/>
      <c r="K1590" s="403"/>
      <c r="L1590" s="403"/>
      <c r="M1590" s="403"/>
      <c r="N1590" s="403"/>
      <c r="O1590" s="402"/>
      <c r="P1590" s="404" t="s">
        <v>1965</v>
      </c>
      <c r="Q1590" s="405"/>
      <c r="R1590" s="427">
        <v>26.82</v>
      </c>
      <c r="S1590" s="428"/>
      <c r="T1590" s="429"/>
      <c r="U1590" s="427">
        <v>25.36</v>
      </c>
      <c r="V1590" s="428"/>
      <c r="W1590" s="429"/>
      <c r="X1590" s="178">
        <v>52.18</v>
      </c>
      <c r="Y1590" s="175" t="str">
        <f t="shared" si="24"/>
        <v>130107</v>
      </c>
    </row>
    <row r="1591" spans="1:25" ht="19.350000000000001" customHeight="1" x14ac:dyDescent="0.2">
      <c r="A1591" s="401" t="s">
        <v>3912</v>
      </c>
      <c r="B1591" s="402"/>
      <c r="C1591" s="401" t="s">
        <v>3913</v>
      </c>
      <c r="D1591" s="403"/>
      <c r="E1591" s="403"/>
      <c r="F1591" s="403"/>
      <c r="G1591" s="403"/>
      <c r="H1591" s="403"/>
      <c r="I1591" s="403"/>
      <c r="J1591" s="403"/>
      <c r="K1591" s="403"/>
      <c r="L1591" s="403"/>
      <c r="M1591" s="403"/>
      <c r="N1591" s="403"/>
      <c r="O1591" s="402"/>
      <c r="P1591" s="404" t="s">
        <v>1965</v>
      </c>
      <c r="Q1591" s="405"/>
      <c r="R1591" s="427">
        <v>43.37</v>
      </c>
      <c r="S1591" s="428"/>
      <c r="T1591" s="429"/>
      <c r="U1591" s="427">
        <v>19.149999999999999</v>
      </c>
      <c r="V1591" s="428"/>
      <c r="W1591" s="429"/>
      <c r="X1591" s="178">
        <v>62.52</v>
      </c>
      <c r="Y1591" s="175" t="str">
        <f t="shared" si="24"/>
        <v>130150</v>
      </c>
    </row>
    <row r="1592" spans="1:25" ht="9.6" customHeight="1" x14ac:dyDescent="0.2">
      <c r="A1592" s="401" t="s">
        <v>3914</v>
      </c>
      <c r="B1592" s="402"/>
      <c r="C1592" s="401" t="s">
        <v>1501</v>
      </c>
      <c r="D1592" s="403"/>
      <c r="E1592" s="403"/>
      <c r="F1592" s="403"/>
      <c r="G1592" s="403"/>
      <c r="H1592" s="403"/>
      <c r="I1592" s="403"/>
      <c r="J1592" s="403"/>
      <c r="K1592" s="403"/>
      <c r="L1592" s="403"/>
      <c r="M1592" s="403"/>
      <c r="N1592" s="403"/>
      <c r="O1592" s="402"/>
      <c r="P1592" s="404" t="s">
        <v>1965</v>
      </c>
      <c r="Q1592" s="405"/>
      <c r="R1592" s="406">
        <v>5.92</v>
      </c>
      <c r="S1592" s="407"/>
      <c r="T1592" s="408"/>
      <c r="U1592" s="427">
        <v>28.9</v>
      </c>
      <c r="V1592" s="428"/>
      <c r="W1592" s="429"/>
      <c r="X1592" s="178">
        <v>34.82</v>
      </c>
      <c r="Y1592" s="175" t="str">
        <f t="shared" si="24"/>
        <v>130152</v>
      </c>
    </row>
    <row r="1593" spans="1:25" ht="19.350000000000001" customHeight="1" x14ac:dyDescent="0.2">
      <c r="A1593" s="401" t="s">
        <v>3915</v>
      </c>
      <c r="B1593" s="402"/>
      <c r="C1593" s="401" t="s">
        <v>3916</v>
      </c>
      <c r="D1593" s="403"/>
      <c r="E1593" s="403"/>
      <c r="F1593" s="403"/>
      <c r="G1593" s="403"/>
      <c r="H1593" s="403"/>
      <c r="I1593" s="403"/>
      <c r="J1593" s="403"/>
      <c r="K1593" s="403"/>
      <c r="L1593" s="403"/>
      <c r="M1593" s="403"/>
      <c r="N1593" s="403"/>
      <c r="O1593" s="402"/>
      <c r="P1593" s="404" t="s">
        <v>2021</v>
      </c>
      <c r="Q1593" s="405"/>
      <c r="R1593" s="433">
        <v>1096.57</v>
      </c>
      <c r="S1593" s="434"/>
      <c r="T1593" s="435"/>
      <c r="U1593" s="430">
        <v>845.54</v>
      </c>
      <c r="V1593" s="431"/>
      <c r="W1593" s="432"/>
      <c r="X1593" s="180">
        <v>1942.11</v>
      </c>
      <c r="Y1593" s="175" t="str">
        <f t="shared" si="24"/>
        <v>130160</v>
      </c>
    </row>
    <row r="1594" spans="1:25" ht="9.6" customHeight="1" x14ac:dyDescent="0.2">
      <c r="A1594" s="409" t="s">
        <v>3917</v>
      </c>
      <c r="B1594" s="410"/>
      <c r="C1594" s="409" t="s">
        <v>3918</v>
      </c>
      <c r="D1594" s="411"/>
      <c r="E1594" s="411"/>
      <c r="F1594" s="411"/>
      <c r="G1594" s="411"/>
      <c r="H1594" s="411"/>
      <c r="I1594" s="411"/>
      <c r="J1594" s="411"/>
      <c r="K1594" s="411"/>
      <c r="L1594" s="411"/>
      <c r="M1594" s="411"/>
      <c r="N1594" s="411"/>
      <c r="O1594" s="411"/>
      <c r="P1594" s="411"/>
      <c r="Q1594" s="411"/>
      <c r="R1594" s="411"/>
      <c r="S1594" s="411"/>
      <c r="T1594" s="411"/>
      <c r="U1594" s="411"/>
      <c r="V1594" s="411"/>
      <c r="W1594" s="411"/>
      <c r="X1594" s="410"/>
      <c r="Y1594" s="175" t="str">
        <f t="shared" si="24"/>
        <v>176</v>
      </c>
    </row>
    <row r="1595" spans="1:25" ht="9.6" customHeight="1" x14ac:dyDescent="0.2">
      <c r="A1595" s="401" t="s">
        <v>3919</v>
      </c>
      <c r="B1595" s="402"/>
      <c r="C1595" s="401" t="s">
        <v>3918</v>
      </c>
      <c r="D1595" s="403"/>
      <c r="E1595" s="403"/>
      <c r="F1595" s="403"/>
      <c r="G1595" s="403"/>
      <c r="H1595" s="403"/>
      <c r="I1595" s="403"/>
      <c r="J1595" s="403"/>
      <c r="K1595" s="403"/>
      <c r="L1595" s="403"/>
      <c r="M1595" s="403"/>
      <c r="N1595" s="403"/>
      <c r="O1595" s="402"/>
      <c r="P1595" s="404"/>
      <c r="Q1595" s="405"/>
      <c r="R1595" s="406">
        <v>0</v>
      </c>
      <c r="S1595" s="407"/>
      <c r="T1595" s="408"/>
      <c r="U1595" s="406">
        <v>0</v>
      </c>
      <c r="V1595" s="407"/>
      <c r="W1595" s="408"/>
      <c r="X1595" s="177">
        <v>0</v>
      </c>
      <c r="Y1595" s="175" t="str">
        <f t="shared" si="24"/>
        <v>140000</v>
      </c>
    </row>
    <row r="1596" spans="1:25" ht="9.6" customHeight="1" x14ac:dyDescent="0.2">
      <c r="A1596" s="401" t="s">
        <v>3920</v>
      </c>
      <c r="B1596" s="402"/>
      <c r="C1596" s="401" t="s">
        <v>1502</v>
      </c>
      <c r="D1596" s="403"/>
      <c r="E1596" s="403"/>
      <c r="F1596" s="403"/>
      <c r="G1596" s="403"/>
      <c r="H1596" s="403"/>
      <c r="I1596" s="403"/>
      <c r="J1596" s="403"/>
      <c r="K1596" s="403"/>
      <c r="L1596" s="403"/>
      <c r="M1596" s="403"/>
      <c r="N1596" s="403"/>
      <c r="O1596" s="402"/>
      <c r="P1596" s="404" t="s">
        <v>1965</v>
      </c>
      <c r="Q1596" s="405"/>
      <c r="R1596" s="430">
        <v>110.09</v>
      </c>
      <c r="S1596" s="431"/>
      <c r="T1596" s="432"/>
      <c r="U1596" s="427">
        <v>58.18</v>
      </c>
      <c r="V1596" s="428"/>
      <c r="W1596" s="429"/>
      <c r="X1596" s="179">
        <v>168.27</v>
      </c>
      <c r="Y1596" s="175" t="str">
        <f t="shared" si="24"/>
        <v>140101</v>
      </c>
    </row>
    <row r="1597" spans="1:25" ht="9.6" customHeight="1" x14ac:dyDescent="0.2">
      <c r="A1597" s="401" t="s">
        <v>3921</v>
      </c>
      <c r="B1597" s="402"/>
      <c r="C1597" s="401" t="s">
        <v>1503</v>
      </c>
      <c r="D1597" s="403"/>
      <c r="E1597" s="403"/>
      <c r="F1597" s="403"/>
      <c r="G1597" s="403"/>
      <c r="H1597" s="403"/>
      <c r="I1597" s="403"/>
      <c r="J1597" s="403"/>
      <c r="K1597" s="403"/>
      <c r="L1597" s="403"/>
      <c r="M1597" s="403"/>
      <c r="N1597" s="403"/>
      <c r="O1597" s="402"/>
      <c r="P1597" s="404" t="s">
        <v>1965</v>
      </c>
      <c r="Q1597" s="405"/>
      <c r="R1597" s="430">
        <v>115.54</v>
      </c>
      <c r="S1597" s="431"/>
      <c r="T1597" s="432"/>
      <c r="U1597" s="427">
        <v>72.73</v>
      </c>
      <c r="V1597" s="428"/>
      <c r="W1597" s="429"/>
      <c r="X1597" s="179">
        <v>188.27</v>
      </c>
      <c r="Y1597" s="175" t="str">
        <f t="shared" si="24"/>
        <v>140102</v>
      </c>
    </row>
    <row r="1598" spans="1:25" ht="9.6" customHeight="1" x14ac:dyDescent="0.2">
      <c r="A1598" s="401" t="s">
        <v>3922</v>
      </c>
      <c r="B1598" s="402"/>
      <c r="C1598" s="401" t="s">
        <v>1504</v>
      </c>
      <c r="D1598" s="403"/>
      <c r="E1598" s="403"/>
      <c r="F1598" s="403"/>
      <c r="G1598" s="403"/>
      <c r="H1598" s="403"/>
      <c r="I1598" s="403"/>
      <c r="J1598" s="403"/>
      <c r="K1598" s="403"/>
      <c r="L1598" s="403"/>
      <c r="M1598" s="403"/>
      <c r="N1598" s="403"/>
      <c r="O1598" s="402"/>
      <c r="P1598" s="404" t="s">
        <v>1965</v>
      </c>
      <c r="Q1598" s="405"/>
      <c r="R1598" s="430">
        <v>124.6</v>
      </c>
      <c r="S1598" s="431"/>
      <c r="T1598" s="432"/>
      <c r="U1598" s="427">
        <v>87.27</v>
      </c>
      <c r="V1598" s="428"/>
      <c r="W1598" s="429"/>
      <c r="X1598" s="179">
        <v>211.87</v>
      </c>
      <c r="Y1598" s="175" t="str">
        <f t="shared" si="24"/>
        <v>140103</v>
      </c>
    </row>
    <row r="1599" spans="1:25" ht="9.6" customHeight="1" x14ac:dyDescent="0.2">
      <c r="A1599" s="401" t="s">
        <v>3923</v>
      </c>
      <c r="B1599" s="402"/>
      <c r="C1599" s="401" t="s">
        <v>1505</v>
      </c>
      <c r="D1599" s="403"/>
      <c r="E1599" s="403"/>
      <c r="F1599" s="403"/>
      <c r="G1599" s="403"/>
      <c r="H1599" s="403"/>
      <c r="I1599" s="403"/>
      <c r="J1599" s="403"/>
      <c r="K1599" s="403"/>
      <c r="L1599" s="403"/>
      <c r="M1599" s="403"/>
      <c r="N1599" s="403"/>
      <c r="O1599" s="402"/>
      <c r="P1599" s="404" t="s">
        <v>1965</v>
      </c>
      <c r="Q1599" s="405"/>
      <c r="R1599" s="406">
        <v>2.08</v>
      </c>
      <c r="S1599" s="407"/>
      <c r="T1599" s="408"/>
      <c r="U1599" s="427">
        <v>58.18</v>
      </c>
      <c r="V1599" s="428"/>
      <c r="W1599" s="429"/>
      <c r="X1599" s="178">
        <v>60.26</v>
      </c>
      <c r="Y1599" s="175" t="str">
        <f t="shared" si="24"/>
        <v>140111</v>
      </c>
    </row>
    <row r="1600" spans="1:25" ht="9.6" customHeight="1" x14ac:dyDescent="0.2">
      <c r="A1600" s="401" t="s">
        <v>3924</v>
      </c>
      <c r="B1600" s="402"/>
      <c r="C1600" s="401" t="s">
        <v>1506</v>
      </c>
      <c r="D1600" s="403"/>
      <c r="E1600" s="403"/>
      <c r="F1600" s="403"/>
      <c r="G1600" s="403"/>
      <c r="H1600" s="403"/>
      <c r="I1600" s="403"/>
      <c r="J1600" s="403"/>
      <c r="K1600" s="403"/>
      <c r="L1600" s="403"/>
      <c r="M1600" s="403"/>
      <c r="N1600" s="403"/>
      <c r="O1600" s="402"/>
      <c r="P1600" s="404" t="s">
        <v>1965</v>
      </c>
      <c r="Q1600" s="405"/>
      <c r="R1600" s="406">
        <v>2.08</v>
      </c>
      <c r="S1600" s="407"/>
      <c r="T1600" s="408"/>
      <c r="U1600" s="427">
        <v>72.73</v>
      </c>
      <c r="V1600" s="428"/>
      <c r="W1600" s="429"/>
      <c r="X1600" s="178">
        <v>74.81</v>
      </c>
      <c r="Y1600" s="175" t="str">
        <f t="shared" si="24"/>
        <v>140112</v>
      </c>
    </row>
    <row r="1601" spans="1:25" ht="9.6" customHeight="1" x14ac:dyDescent="0.2">
      <c r="A1601" s="401" t="s">
        <v>3925</v>
      </c>
      <c r="B1601" s="402"/>
      <c r="C1601" s="401" t="s">
        <v>1507</v>
      </c>
      <c r="D1601" s="403"/>
      <c r="E1601" s="403"/>
      <c r="F1601" s="403"/>
      <c r="G1601" s="403"/>
      <c r="H1601" s="403"/>
      <c r="I1601" s="403"/>
      <c r="J1601" s="403"/>
      <c r="K1601" s="403"/>
      <c r="L1601" s="403"/>
      <c r="M1601" s="403"/>
      <c r="N1601" s="403"/>
      <c r="O1601" s="402"/>
      <c r="P1601" s="404" t="s">
        <v>1965</v>
      </c>
      <c r="Q1601" s="405"/>
      <c r="R1601" s="406">
        <v>2.08</v>
      </c>
      <c r="S1601" s="407"/>
      <c r="T1601" s="408"/>
      <c r="U1601" s="427">
        <v>87.27</v>
      </c>
      <c r="V1601" s="428"/>
      <c r="W1601" s="429"/>
      <c r="X1601" s="178">
        <v>89.35</v>
      </c>
      <c r="Y1601" s="175" t="str">
        <f t="shared" si="24"/>
        <v>140113</v>
      </c>
    </row>
    <row r="1602" spans="1:25" ht="9.6" customHeight="1" x14ac:dyDescent="0.2">
      <c r="A1602" s="401" t="s">
        <v>3926</v>
      </c>
      <c r="B1602" s="402"/>
      <c r="C1602" s="401" t="s">
        <v>1508</v>
      </c>
      <c r="D1602" s="403"/>
      <c r="E1602" s="403"/>
      <c r="F1602" s="403"/>
      <c r="G1602" s="403"/>
      <c r="H1602" s="403"/>
      <c r="I1602" s="403"/>
      <c r="J1602" s="403"/>
      <c r="K1602" s="403"/>
      <c r="L1602" s="403"/>
      <c r="M1602" s="403"/>
      <c r="N1602" s="403"/>
      <c r="O1602" s="402"/>
      <c r="P1602" s="404" t="s">
        <v>1965</v>
      </c>
      <c r="Q1602" s="405"/>
      <c r="R1602" s="406">
        <v>0.28999999999999998</v>
      </c>
      <c r="S1602" s="407"/>
      <c r="T1602" s="408"/>
      <c r="U1602" s="427">
        <v>48.49</v>
      </c>
      <c r="V1602" s="428"/>
      <c r="W1602" s="429"/>
      <c r="X1602" s="178">
        <v>48.78</v>
      </c>
      <c r="Y1602" s="175" t="str">
        <f t="shared" si="24"/>
        <v>140118</v>
      </c>
    </row>
    <row r="1603" spans="1:25" ht="9.6" customHeight="1" x14ac:dyDescent="0.2">
      <c r="A1603" s="401" t="s">
        <v>3927</v>
      </c>
      <c r="B1603" s="402"/>
      <c r="C1603" s="401" t="s">
        <v>1509</v>
      </c>
      <c r="D1603" s="403"/>
      <c r="E1603" s="403"/>
      <c r="F1603" s="403"/>
      <c r="G1603" s="403"/>
      <c r="H1603" s="403"/>
      <c r="I1603" s="403"/>
      <c r="J1603" s="403"/>
      <c r="K1603" s="403"/>
      <c r="L1603" s="403"/>
      <c r="M1603" s="403"/>
      <c r="N1603" s="403"/>
      <c r="O1603" s="402"/>
      <c r="P1603" s="404" t="s">
        <v>1965</v>
      </c>
      <c r="Q1603" s="405"/>
      <c r="R1603" s="406">
        <v>0.2</v>
      </c>
      <c r="S1603" s="407"/>
      <c r="T1603" s="408"/>
      <c r="U1603" s="427">
        <v>20.93</v>
      </c>
      <c r="V1603" s="428"/>
      <c r="W1603" s="429"/>
      <c r="X1603" s="178">
        <v>21.13</v>
      </c>
      <c r="Y1603" s="175" t="str">
        <f t="shared" si="24"/>
        <v>140119</v>
      </c>
    </row>
    <row r="1604" spans="1:25" ht="19.350000000000001" customHeight="1" x14ac:dyDescent="0.2">
      <c r="A1604" s="401" t="s">
        <v>3928</v>
      </c>
      <c r="B1604" s="402"/>
      <c r="C1604" s="401" t="s">
        <v>3929</v>
      </c>
      <c r="D1604" s="403"/>
      <c r="E1604" s="403"/>
      <c r="F1604" s="403"/>
      <c r="G1604" s="403"/>
      <c r="H1604" s="403"/>
      <c r="I1604" s="403"/>
      <c r="J1604" s="403"/>
      <c r="K1604" s="403"/>
      <c r="L1604" s="403"/>
      <c r="M1604" s="403"/>
      <c r="N1604" s="403"/>
      <c r="O1604" s="402"/>
      <c r="P1604" s="404" t="s">
        <v>1965</v>
      </c>
      <c r="Q1604" s="405"/>
      <c r="R1604" s="427">
        <v>35.409999999999997</v>
      </c>
      <c r="S1604" s="428"/>
      <c r="T1604" s="429"/>
      <c r="U1604" s="427">
        <v>20.93</v>
      </c>
      <c r="V1604" s="428"/>
      <c r="W1604" s="429"/>
      <c r="X1604" s="178">
        <v>56.34</v>
      </c>
      <c r="Y1604" s="175" t="str">
        <f t="shared" si="24"/>
        <v>140200</v>
      </c>
    </row>
    <row r="1605" spans="1:25" ht="19.350000000000001" customHeight="1" x14ac:dyDescent="0.2">
      <c r="A1605" s="401" t="s">
        <v>3930</v>
      </c>
      <c r="B1605" s="402"/>
      <c r="C1605" s="401" t="s">
        <v>3931</v>
      </c>
      <c r="D1605" s="403"/>
      <c r="E1605" s="403"/>
      <c r="F1605" s="403"/>
      <c r="G1605" s="403"/>
      <c r="H1605" s="403"/>
      <c r="I1605" s="403"/>
      <c r="J1605" s="403"/>
      <c r="K1605" s="403"/>
      <c r="L1605" s="403"/>
      <c r="M1605" s="403"/>
      <c r="N1605" s="403"/>
      <c r="O1605" s="402"/>
      <c r="P1605" s="404" t="s">
        <v>1965</v>
      </c>
      <c r="Q1605" s="405"/>
      <c r="R1605" s="427">
        <v>78.02</v>
      </c>
      <c r="S1605" s="428"/>
      <c r="T1605" s="429"/>
      <c r="U1605" s="427">
        <v>48.49</v>
      </c>
      <c r="V1605" s="428"/>
      <c r="W1605" s="429"/>
      <c r="X1605" s="179">
        <v>126.51</v>
      </c>
      <c r="Y1605" s="175" t="str">
        <f t="shared" si="24"/>
        <v>140201</v>
      </c>
    </row>
    <row r="1606" spans="1:25" ht="9.6" customHeight="1" x14ac:dyDescent="0.2">
      <c r="A1606" s="401" t="s">
        <v>3932</v>
      </c>
      <c r="B1606" s="402"/>
      <c r="C1606" s="401" t="s">
        <v>1510</v>
      </c>
      <c r="D1606" s="403"/>
      <c r="E1606" s="403"/>
      <c r="F1606" s="403"/>
      <c r="G1606" s="403"/>
      <c r="H1606" s="403"/>
      <c r="I1606" s="403"/>
      <c r="J1606" s="403"/>
      <c r="K1606" s="403"/>
      <c r="L1606" s="403"/>
      <c r="M1606" s="403"/>
      <c r="N1606" s="403"/>
      <c r="O1606" s="402"/>
      <c r="P1606" s="404" t="s">
        <v>1965</v>
      </c>
      <c r="Q1606" s="405"/>
      <c r="R1606" s="427">
        <v>54.77</v>
      </c>
      <c r="S1606" s="428"/>
      <c r="T1606" s="429"/>
      <c r="U1606" s="427">
        <v>17.440000000000001</v>
      </c>
      <c r="V1606" s="428"/>
      <c r="W1606" s="429"/>
      <c r="X1606" s="178">
        <v>72.209999999999994</v>
      </c>
      <c r="Y1606" s="175" t="str">
        <f t="shared" si="24"/>
        <v>140202</v>
      </c>
    </row>
    <row r="1607" spans="1:25" ht="9.6" customHeight="1" x14ac:dyDescent="0.2">
      <c r="A1607" s="401" t="s">
        <v>3933</v>
      </c>
      <c r="B1607" s="402"/>
      <c r="C1607" s="401" t="s">
        <v>1511</v>
      </c>
      <c r="D1607" s="403"/>
      <c r="E1607" s="403"/>
      <c r="F1607" s="403"/>
      <c r="G1607" s="403"/>
      <c r="H1607" s="403"/>
      <c r="I1607" s="403"/>
      <c r="J1607" s="403"/>
      <c r="K1607" s="403"/>
      <c r="L1607" s="403"/>
      <c r="M1607" s="403"/>
      <c r="N1607" s="403"/>
      <c r="O1607" s="402"/>
      <c r="P1607" s="404" t="s">
        <v>1965</v>
      </c>
      <c r="Q1607" s="405"/>
      <c r="R1607" s="427">
        <v>55.91</v>
      </c>
      <c r="S1607" s="428"/>
      <c r="T1607" s="429"/>
      <c r="U1607" s="406">
        <v>7.05</v>
      </c>
      <c r="V1607" s="407"/>
      <c r="W1607" s="408"/>
      <c r="X1607" s="178">
        <v>62.96</v>
      </c>
      <c r="Y1607" s="175" t="str">
        <f t="shared" si="24"/>
        <v>140203</v>
      </c>
    </row>
    <row r="1608" spans="1:25" ht="9.6" customHeight="1" x14ac:dyDescent="0.2">
      <c r="A1608" s="401" t="s">
        <v>3934</v>
      </c>
      <c r="B1608" s="402"/>
      <c r="C1608" s="401" t="s">
        <v>1512</v>
      </c>
      <c r="D1608" s="403"/>
      <c r="E1608" s="403"/>
      <c r="F1608" s="403"/>
      <c r="G1608" s="403"/>
      <c r="H1608" s="403"/>
      <c r="I1608" s="403"/>
      <c r="J1608" s="403"/>
      <c r="K1608" s="403"/>
      <c r="L1608" s="403"/>
      <c r="M1608" s="403"/>
      <c r="N1608" s="403"/>
      <c r="O1608" s="402"/>
      <c r="P1608" s="404" t="s">
        <v>1965</v>
      </c>
      <c r="Q1608" s="405"/>
      <c r="R1608" s="427">
        <v>14.84</v>
      </c>
      <c r="S1608" s="428"/>
      <c r="T1608" s="429"/>
      <c r="U1608" s="406">
        <v>8.7200000000000006</v>
      </c>
      <c r="V1608" s="407"/>
      <c r="W1608" s="408"/>
      <c r="X1608" s="178">
        <v>23.56</v>
      </c>
      <c r="Y1608" s="175" t="str">
        <f t="shared" si="24"/>
        <v>140205</v>
      </c>
    </row>
    <row r="1609" spans="1:25" ht="9.6" customHeight="1" x14ac:dyDescent="0.2">
      <c r="A1609" s="401" t="s">
        <v>3935</v>
      </c>
      <c r="B1609" s="402"/>
      <c r="C1609" s="401" t="s">
        <v>1513</v>
      </c>
      <c r="D1609" s="403"/>
      <c r="E1609" s="403"/>
      <c r="F1609" s="403"/>
      <c r="G1609" s="403"/>
      <c r="H1609" s="403"/>
      <c r="I1609" s="403"/>
      <c r="J1609" s="403"/>
      <c r="K1609" s="403"/>
      <c r="L1609" s="403"/>
      <c r="M1609" s="403"/>
      <c r="N1609" s="403"/>
      <c r="O1609" s="402"/>
      <c r="P1609" s="404" t="s">
        <v>2352</v>
      </c>
      <c r="Q1609" s="405"/>
      <c r="R1609" s="427">
        <v>18.73</v>
      </c>
      <c r="S1609" s="428"/>
      <c r="T1609" s="429"/>
      <c r="U1609" s="427">
        <v>10.029999999999999</v>
      </c>
      <c r="V1609" s="428"/>
      <c r="W1609" s="429"/>
      <c r="X1609" s="178">
        <v>28.76</v>
      </c>
      <c r="Y1609" s="175" t="str">
        <f t="shared" ref="Y1609:Y1672" si="25">TRIM($A1609)</f>
        <v>140206</v>
      </c>
    </row>
    <row r="1610" spans="1:25" ht="9.6" customHeight="1" x14ac:dyDescent="0.2">
      <c r="A1610" s="401" t="s">
        <v>3936</v>
      </c>
      <c r="B1610" s="402"/>
      <c r="C1610" s="401" t="s">
        <v>1514</v>
      </c>
      <c r="D1610" s="403"/>
      <c r="E1610" s="403"/>
      <c r="F1610" s="403"/>
      <c r="G1610" s="403"/>
      <c r="H1610" s="403"/>
      <c r="I1610" s="403"/>
      <c r="J1610" s="403"/>
      <c r="K1610" s="403"/>
      <c r="L1610" s="403"/>
      <c r="M1610" s="403"/>
      <c r="N1610" s="403"/>
      <c r="O1610" s="402"/>
      <c r="P1610" s="404" t="s">
        <v>1965</v>
      </c>
      <c r="Q1610" s="405"/>
      <c r="R1610" s="406">
        <v>9.74</v>
      </c>
      <c r="S1610" s="407"/>
      <c r="T1610" s="408"/>
      <c r="U1610" s="406">
        <v>2.73</v>
      </c>
      <c r="V1610" s="407"/>
      <c r="W1610" s="408"/>
      <c r="X1610" s="178">
        <v>12.47</v>
      </c>
      <c r="Y1610" s="175" t="str">
        <f t="shared" si="25"/>
        <v>140301</v>
      </c>
    </row>
    <row r="1611" spans="1:25" ht="9.6" customHeight="1" x14ac:dyDescent="0.2">
      <c r="A1611" s="409" t="s">
        <v>3937</v>
      </c>
      <c r="B1611" s="410"/>
      <c r="C1611" s="409" t="s">
        <v>3938</v>
      </c>
      <c r="D1611" s="411"/>
      <c r="E1611" s="411"/>
      <c r="F1611" s="411"/>
      <c r="G1611" s="411"/>
      <c r="H1611" s="411"/>
      <c r="I1611" s="411"/>
      <c r="J1611" s="411"/>
      <c r="K1611" s="411"/>
      <c r="L1611" s="411"/>
      <c r="M1611" s="411"/>
      <c r="N1611" s="411"/>
      <c r="O1611" s="411"/>
      <c r="P1611" s="411"/>
      <c r="Q1611" s="411"/>
      <c r="R1611" s="411"/>
      <c r="S1611" s="411"/>
      <c r="T1611" s="411"/>
      <c r="U1611" s="411"/>
      <c r="V1611" s="411"/>
      <c r="W1611" s="411"/>
      <c r="X1611" s="410"/>
      <c r="Y1611" s="175" t="str">
        <f t="shared" si="25"/>
        <v>177</v>
      </c>
    </row>
    <row r="1612" spans="1:25" ht="9.6" customHeight="1" x14ac:dyDescent="0.2">
      <c r="A1612" s="401" t="s">
        <v>3939</v>
      </c>
      <c r="B1612" s="402"/>
      <c r="C1612" s="401" t="s">
        <v>3940</v>
      </c>
      <c r="D1612" s="403"/>
      <c r="E1612" s="403"/>
      <c r="F1612" s="403"/>
      <c r="G1612" s="403"/>
      <c r="H1612" s="403"/>
      <c r="I1612" s="403"/>
      <c r="J1612" s="403"/>
      <c r="K1612" s="403"/>
      <c r="L1612" s="403"/>
      <c r="M1612" s="403"/>
      <c r="N1612" s="403"/>
      <c r="O1612" s="402"/>
      <c r="P1612" s="404"/>
      <c r="Q1612" s="405"/>
      <c r="R1612" s="406">
        <v>0</v>
      </c>
      <c r="S1612" s="407"/>
      <c r="T1612" s="408"/>
      <c r="U1612" s="406">
        <v>0</v>
      </c>
      <c r="V1612" s="407"/>
      <c r="W1612" s="408"/>
      <c r="X1612" s="177">
        <v>0</v>
      </c>
      <c r="Y1612" s="175" t="str">
        <f t="shared" si="25"/>
        <v>150000</v>
      </c>
    </row>
    <row r="1613" spans="1:25" ht="19.350000000000001" customHeight="1" x14ac:dyDescent="0.2">
      <c r="A1613" s="401" t="s">
        <v>3941</v>
      </c>
      <c r="B1613" s="402"/>
      <c r="C1613" s="401" t="s">
        <v>3942</v>
      </c>
      <c r="D1613" s="403"/>
      <c r="E1613" s="403"/>
      <c r="F1613" s="403"/>
      <c r="G1613" s="403"/>
      <c r="H1613" s="403"/>
      <c r="I1613" s="403"/>
      <c r="J1613" s="403"/>
      <c r="K1613" s="403"/>
      <c r="L1613" s="403"/>
      <c r="M1613" s="403"/>
      <c r="N1613" s="403"/>
      <c r="O1613" s="402"/>
      <c r="P1613" s="404" t="s">
        <v>2239</v>
      </c>
      <c r="Q1613" s="405"/>
      <c r="R1613" s="427">
        <v>20.11</v>
      </c>
      <c r="S1613" s="428"/>
      <c r="T1613" s="429"/>
      <c r="U1613" s="406">
        <v>0</v>
      </c>
      <c r="V1613" s="407"/>
      <c r="W1613" s="408"/>
      <c r="X1613" s="178">
        <v>20.11</v>
      </c>
      <c r="Y1613" s="175" t="str">
        <f t="shared" si="25"/>
        <v>150204</v>
      </c>
    </row>
    <row r="1614" spans="1:25" ht="19.350000000000001" customHeight="1" x14ac:dyDescent="0.2">
      <c r="A1614" s="401" t="s">
        <v>1950</v>
      </c>
      <c r="B1614" s="402"/>
      <c r="C1614" s="401" t="s">
        <v>3943</v>
      </c>
      <c r="D1614" s="403"/>
      <c r="E1614" s="403"/>
      <c r="F1614" s="403"/>
      <c r="G1614" s="403"/>
      <c r="H1614" s="403"/>
      <c r="I1614" s="403"/>
      <c r="J1614" s="403"/>
      <c r="K1614" s="403"/>
      <c r="L1614" s="403"/>
      <c r="M1614" s="403"/>
      <c r="N1614" s="403"/>
      <c r="O1614" s="402"/>
      <c r="P1614" s="404" t="s">
        <v>2239</v>
      </c>
      <c r="Q1614" s="405"/>
      <c r="R1614" s="427">
        <v>22.42</v>
      </c>
      <c r="S1614" s="428"/>
      <c r="T1614" s="429"/>
      <c r="U1614" s="406">
        <v>0</v>
      </c>
      <c r="V1614" s="407"/>
      <c r="W1614" s="408"/>
      <c r="X1614" s="178">
        <v>22.42</v>
      </c>
      <c r="Y1614" s="175" t="str">
        <f t="shared" si="25"/>
        <v>150205</v>
      </c>
    </row>
    <row r="1615" spans="1:25" ht="19.350000000000001" customHeight="1" x14ac:dyDescent="0.2">
      <c r="A1615" s="401" t="s">
        <v>3944</v>
      </c>
      <c r="B1615" s="402"/>
      <c r="C1615" s="401" t="s">
        <v>3945</v>
      </c>
      <c r="D1615" s="403"/>
      <c r="E1615" s="403"/>
      <c r="F1615" s="403"/>
      <c r="G1615" s="403"/>
      <c r="H1615" s="403"/>
      <c r="I1615" s="403"/>
      <c r="J1615" s="403"/>
      <c r="K1615" s="403"/>
      <c r="L1615" s="403"/>
      <c r="M1615" s="403"/>
      <c r="N1615" s="403"/>
      <c r="O1615" s="402"/>
      <c r="P1615" s="404" t="s">
        <v>1965</v>
      </c>
      <c r="Q1615" s="405"/>
      <c r="R1615" s="427">
        <v>49.68</v>
      </c>
      <c r="S1615" s="428"/>
      <c r="T1615" s="429"/>
      <c r="U1615" s="406">
        <v>0</v>
      </c>
      <c r="V1615" s="407"/>
      <c r="W1615" s="408"/>
      <c r="X1615" s="178">
        <v>49.68</v>
      </c>
      <c r="Y1615" s="175" t="str">
        <f t="shared" si="25"/>
        <v>150210</v>
      </c>
    </row>
    <row r="1616" spans="1:25" ht="9.6" customHeight="1" x14ac:dyDescent="0.2">
      <c r="A1616" s="409" t="s">
        <v>3946</v>
      </c>
      <c r="B1616" s="410"/>
      <c r="C1616" s="409" t="s">
        <v>3947</v>
      </c>
      <c r="D1616" s="411"/>
      <c r="E1616" s="411"/>
      <c r="F1616" s="411"/>
      <c r="G1616" s="411"/>
      <c r="H1616" s="411"/>
      <c r="I1616" s="411"/>
      <c r="J1616" s="411"/>
      <c r="K1616" s="411"/>
      <c r="L1616" s="411"/>
      <c r="M1616" s="411"/>
      <c r="N1616" s="411"/>
      <c r="O1616" s="411"/>
      <c r="P1616" s="411"/>
      <c r="Q1616" s="411"/>
      <c r="R1616" s="411"/>
      <c r="S1616" s="411"/>
      <c r="T1616" s="411"/>
      <c r="U1616" s="411"/>
      <c r="V1616" s="411"/>
      <c r="W1616" s="411"/>
      <c r="X1616" s="410"/>
      <c r="Y1616" s="175" t="str">
        <f t="shared" si="25"/>
        <v>178</v>
      </c>
    </row>
    <row r="1617" spans="1:25" ht="9.6" customHeight="1" x14ac:dyDescent="0.2">
      <c r="A1617" s="401" t="s">
        <v>3948</v>
      </c>
      <c r="B1617" s="402"/>
      <c r="C1617" s="401" t="s">
        <v>3947</v>
      </c>
      <c r="D1617" s="403"/>
      <c r="E1617" s="403"/>
      <c r="F1617" s="403"/>
      <c r="G1617" s="403"/>
      <c r="H1617" s="403"/>
      <c r="I1617" s="403"/>
      <c r="J1617" s="403"/>
      <c r="K1617" s="403"/>
      <c r="L1617" s="403"/>
      <c r="M1617" s="403"/>
      <c r="N1617" s="403"/>
      <c r="O1617" s="402"/>
      <c r="P1617" s="404"/>
      <c r="Q1617" s="405"/>
      <c r="R1617" s="406">
        <v>0</v>
      </c>
      <c r="S1617" s="407"/>
      <c r="T1617" s="408"/>
      <c r="U1617" s="406">
        <v>0</v>
      </c>
      <c r="V1617" s="407"/>
      <c r="W1617" s="408"/>
      <c r="X1617" s="177">
        <v>0</v>
      </c>
      <c r="Y1617" s="175" t="str">
        <f t="shared" si="25"/>
        <v>160000</v>
      </c>
    </row>
    <row r="1618" spans="1:25" ht="9.6" customHeight="1" x14ac:dyDescent="0.2">
      <c r="A1618" s="401" t="s">
        <v>3949</v>
      </c>
      <c r="B1618" s="402"/>
      <c r="C1618" s="401" t="s">
        <v>3950</v>
      </c>
      <c r="D1618" s="403"/>
      <c r="E1618" s="403"/>
      <c r="F1618" s="403"/>
      <c r="G1618" s="403"/>
      <c r="H1618" s="403"/>
      <c r="I1618" s="403"/>
      <c r="J1618" s="403"/>
      <c r="K1618" s="403"/>
      <c r="L1618" s="403"/>
      <c r="M1618" s="403"/>
      <c r="N1618" s="403"/>
      <c r="O1618" s="402"/>
      <c r="P1618" s="404" t="s">
        <v>1965</v>
      </c>
      <c r="Q1618" s="405"/>
      <c r="R1618" s="427">
        <v>39.479999999999997</v>
      </c>
      <c r="S1618" s="428"/>
      <c r="T1618" s="429"/>
      <c r="U1618" s="406">
        <v>5.47</v>
      </c>
      <c r="V1618" s="407"/>
      <c r="W1618" s="408"/>
      <c r="X1618" s="178">
        <v>44.95</v>
      </c>
      <c r="Y1618" s="175" t="str">
        <f t="shared" si="25"/>
        <v>160100</v>
      </c>
    </row>
    <row r="1619" spans="1:25" ht="9.6" customHeight="1" x14ac:dyDescent="0.2">
      <c r="A1619" s="401" t="s">
        <v>3951</v>
      </c>
      <c r="B1619" s="402"/>
      <c r="C1619" s="401" t="s">
        <v>260</v>
      </c>
      <c r="D1619" s="403"/>
      <c r="E1619" s="403"/>
      <c r="F1619" s="403"/>
      <c r="G1619" s="403"/>
      <c r="H1619" s="403"/>
      <c r="I1619" s="403"/>
      <c r="J1619" s="403"/>
      <c r="K1619" s="403"/>
      <c r="L1619" s="403"/>
      <c r="M1619" s="403"/>
      <c r="N1619" s="403"/>
      <c r="O1619" s="402"/>
      <c r="P1619" s="404" t="s">
        <v>2036</v>
      </c>
      <c r="Q1619" s="405"/>
      <c r="R1619" s="427">
        <v>23.14</v>
      </c>
      <c r="S1619" s="428"/>
      <c r="T1619" s="429"/>
      <c r="U1619" s="427">
        <v>25.86</v>
      </c>
      <c r="V1619" s="428"/>
      <c r="W1619" s="429"/>
      <c r="X1619" s="178">
        <v>49</v>
      </c>
      <c r="Y1619" s="175" t="str">
        <f t="shared" si="25"/>
        <v>160101</v>
      </c>
    </row>
    <row r="1620" spans="1:25" ht="9.6" customHeight="1" x14ac:dyDescent="0.2">
      <c r="A1620" s="401" t="s">
        <v>3952</v>
      </c>
      <c r="B1620" s="402"/>
      <c r="C1620" s="401" t="s">
        <v>261</v>
      </c>
      <c r="D1620" s="403"/>
      <c r="E1620" s="403"/>
      <c r="F1620" s="403"/>
      <c r="G1620" s="403"/>
      <c r="H1620" s="403"/>
      <c r="I1620" s="403"/>
      <c r="J1620" s="403"/>
      <c r="K1620" s="403"/>
      <c r="L1620" s="403"/>
      <c r="M1620" s="403"/>
      <c r="N1620" s="403"/>
      <c r="O1620" s="402"/>
      <c r="P1620" s="404" t="s">
        <v>1965</v>
      </c>
      <c r="Q1620" s="405"/>
      <c r="R1620" s="427">
        <v>55.08</v>
      </c>
      <c r="S1620" s="428"/>
      <c r="T1620" s="429"/>
      <c r="U1620" s="406">
        <v>7.99</v>
      </c>
      <c r="V1620" s="407"/>
      <c r="W1620" s="408"/>
      <c r="X1620" s="178">
        <v>63.07</v>
      </c>
      <c r="Y1620" s="175" t="str">
        <f t="shared" si="25"/>
        <v>160301</v>
      </c>
    </row>
    <row r="1621" spans="1:25" ht="9.6" customHeight="1" x14ac:dyDescent="0.2">
      <c r="A1621" s="401" t="s">
        <v>3953</v>
      </c>
      <c r="B1621" s="402"/>
      <c r="C1621" s="401" t="s">
        <v>262</v>
      </c>
      <c r="D1621" s="403"/>
      <c r="E1621" s="403"/>
      <c r="F1621" s="403"/>
      <c r="G1621" s="403"/>
      <c r="H1621" s="403"/>
      <c r="I1621" s="403"/>
      <c r="J1621" s="403"/>
      <c r="K1621" s="403"/>
      <c r="L1621" s="403"/>
      <c r="M1621" s="403"/>
      <c r="N1621" s="403"/>
      <c r="O1621" s="402"/>
      <c r="P1621" s="404" t="s">
        <v>2036</v>
      </c>
      <c r="Q1621" s="405"/>
      <c r="R1621" s="427">
        <v>21.94</v>
      </c>
      <c r="S1621" s="428"/>
      <c r="T1621" s="429"/>
      <c r="U1621" s="427">
        <v>25.86</v>
      </c>
      <c r="V1621" s="428"/>
      <c r="W1621" s="429"/>
      <c r="X1621" s="178">
        <v>47.8</v>
      </c>
      <c r="Y1621" s="175" t="str">
        <f t="shared" si="25"/>
        <v>160302</v>
      </c>
    </row>
    <row r="1622" spans="1:25" ht="9.6" customHeight="1" x14ac:dyDescent="0.2">
      <c r="A1622" s="401" t="s">
        <v>3954</v>
      </c>
      <c r="B1622" s="402"/>
      <c r="C1622" s="401" t="s">
        <v>263</v>
      </c>
      <c r="D1622" s="403"/>
      <c r="E1622" s="403"/>
      <c r="F1622" s="403"/>
      <c r="G1622" s="403"/>
      <c r="H1622" s="403"/>
      <c r="I1622" s="403"/>
      <c r="J1622" s="403"/>
      <c r="K1622" s="403"/>
      <c r="L1622" s="403"/>
      <c r="M1622" s="403"/>
      <c r="N1622" s="403"/>
      <c r="O1622" s="402"/>
      <c r="P1622" s="404" t="s">
        <v>1965</v>
      </c>
      <c r="Q1622" s="405"/>
      <c r="R1622" s="427">
        <v>78</v>
      </c>
      <c r="S1622" s="428"/>
      <c r="T1622" s="429"/>
      <c r="U1622" s="406">
        <v>8.2100000000000009</v>
      </c>
      <c r="V1622" s="407"/>
      <c r="W1622" s="408"/>
      <c r="X1622" s="178">
        <v>86.21</v>
      </c>
      <c r="Y1622" s="175" t="str">
        <f t="shared" si="25"/>
        <v>160401</v>
      </c>
    </row>
    <row r="1623" spans="1:25" ht="9.6" customHeight="1" x14ac:dyDescent="0.2">
      <c r="A1623" s="401" t="s">
        <v>3955</v>
      </c>
      <c r="B1623" s="402"/>
      <c r="C1623" s="401" t="s">
        <v>3956</v>
      </c>
      <c r="D1623" s="403"/>
      <c r="E1623" s="403"/>
      <c r="F1623" s="403"/>
      <c r="G1623" s="403"/>
      <c r="H1623" s="403"/>
      <c r="I1623" s="403"/>
      <c r="J1623" s="403"/>
      <c r="K1623" s="403"/>
      <c r="L1623" s="403"/>
      <c r="M1623" s="403"/>
      <c r="N1623" s="403"/>
      <c r="O1623" s="402"/>
      <c r="P1623" s="404" t="s">
        <v>2036</v>
      </c>
      <c r="Q1623" s="405"/>
      <c r="R1623" s="427">
        <v>16.27</v>
      </c>
      <c r="S1623" s="428"/>
      <c r="T1623" s="429"/>
      <c r="U1623" s="427">
        <v>25.86</v>
      </c>
      <c r="V1623" s="428"/>
      <c r="W1623" s="429"/>
      <c r="X1623" s="178">
        <v>42.13</v>
      </c>
      <c r="Y1623" s="175" t="str">
        <f t="shared" si="25"/>
        <v>160402</v>
      </c>
    </row>
    <row r="1624" spans="1:25" ht="9.6" customHeight="1" x14ac:dyDescent="0.2">
      <c r="A1624" s="401" t="s">
        <v>3957</v>
      </c>
      <c r="B1624" s="402"/>
      <c r="C1624" s="401" t="s">
        <v>3958</v>
      </c>
      <c r="D1624" s="403"/>
      <c r="E1624" s="403"/>
      <c r="F1624" s="403"/>
      <c r="G1624" s="403"/>
      <c r="H1624" s="403"/>
      <c r="I1624" s="403"/>
      <c r="J1624" s="403"/>
      <c r="K1624" s="403"/>
      <c r="L1624" s="403"/>
      <c r="M1624" s="403"/>
      <c r="N1624" s="403"/>
      <c r="O1624" s="402"/>
      <c r="P1624" s="404" t="s">
        <v>2036</v>
      </c>
      <c r="Q1624" s="405"/>
      <c r="R1624" s="427">
        <v>10.66</v>
      </c>
      <c r="S1624" s="428"/>
      <c r="T1624" s="429"/>
      <c r="U1624" s="427">
        <v>14.22</v>
      </c>
      <c r="V1624" s="428"/>
      <c r="W1624" s="429"/>
      <c r="X1624" s="178">
        <v>24.88</v>
      </c>
      <c r="Y1624" s="175" t="str">
        <f t="shared" si="25"/>
        <v>160403</v>
      </c>
    </row>
    <row r="1625" spans="1:25" ht="9.6" customHeight="1" x14ac:dyDescent="0.2">
      <c r="A1625" s="401" t="s">
        <v>3959</v>
      </c>
      <c r="B1625" s="402"/>
      <c r="C1625" s="401" t="s">
        <v>1515</v>
      </c>
      <c r="D1625" s="403"/>
      <c r="E1625" s="403"/>
      <c r="F1625" s="403"/>
      <c r="G1625" s="403"/>
      <c r="H1625" s="403"/>
      <c r="I1625" s="403"/>
      <c r="J1625" s="403"/>
      <c r="K1625" s="403"/>
      <c r="L1625" s="403"/>
      <c r="M1625" s="403"/>
      <c r="N1625" s="403"/>
      <c r="O1625" s="402"/>
      <c r="P1625" s="404" t="s">
        <v>2352</v>
      </c>
      <c r="Q1625" s="405"/>
      <c r="R1625" s="406">
        <v>0.47</v>
      </c>
      <c r="S1625" s="407"/>
      <c r="T1625" s="408"/>
      <c r="U1625" s="427">
        <v>17.63</v>
      </c>
      <c r="V1625" s="428"/>
      <c r="W1625" s="429"/>
      <c r="X1625" s="178">
        <v>18.100000000000001</v>
      </c>
      <c r="Y1625" s="175" t="str">
        <f t="shared" si="25"/>
        <v>160404</v>
      </c>
    </row>
    <row r="1626" spans="1:25" ht="9.6" customHeight="1" x14ac:dyDescent="0.2">
      <c r="A1626" s="401" t="s">
        <v>3960</v>
      </c>
      <c r="B1626" s="402"/>
      <c r="C1626" s="401" t="s">
        <v>1516</v>
      </c>
      <c r="D1626" s="403"/>
      <c r="E1626" s="403"/>
      <c r="F1626" s="403"/>
      <c r="G1626" s="403"/>
      <c r="H1626" s="403"/>
      <c r="I1626" s="403"/>
      <c r="J1626" s="403"/>
      <c r="K1626" s="403"/>
      <c r="L1626" s="403"/>
      <c r="M1626" s="403"/>
      <c r="N1626" s="403"/>
      <c r="O1626" s="402"/>
      <c r="P1626" s="404" t="s">
        <v>1965</v>
      </c>
      <c r="Q1626" s="405"/>
      <c r="R1626" s="406">
        <v>0</v>
      </c>
      <c r="S1626" s="407"/>
      <c r="T1626" s="408"/>
      <c r="U1626" s="406">
        <v>8.2100000000000009</v>
      </c>
      <c r="V1626" s="407"/>
      <c r="W1626" s="408"/>
      <c r="X1626" s="177">
        <v>8.2100000000000009</v>
      </c>
      <c r="Y1626" s="175" t="str">
        <f t="shared" si="25"/>
        <v>160421</v>
      </c>
    </row>
    <row r="1627" spans="1:25" ht="9.6" customHeight="1" x14ac:dyDescent="0.2">
      <c r="A1627" s="401" t="s">
        <v>3961</v>
      </c>
      <c r="B1627" s="402"/>
      <c r="C1627" s="401" t="s">
        <v>264</v>
      </c>
      <c r="D1627" s="403"/>
      <c r="E1627" s="403"/>
      <c r="F1627" s="403"/>
      <c r="G1627" s="403"/>
      <c r="H1627" s="403"/>
      <c r="I1627" s="403"/>
      <c r="J1627" s="403"/>
      <c r="K1627" s="403"/>
      <c r="L1627" s="403"/>
      <c r="M1627" s="403"/>
      <c r="N1627" s="403"/>
      <c r="O1627" s="402"/>
      <c r="P1627" s="404" t="s">
        <v>1965</v>
      </c>
      <c r="Q1627" s="405"/>
      <c r="R1627" s="427">
        <v>35.31</v>
      </c>
      <c r="S1627" s="428"/>
      <c r="T1627" s="429"/>
      <c r="U1627" s="427">
        <v>10.34</v>
      </c>
      <c r="V1627" s="428"/>
      <c r="W1627" s="429"/>
      <c r="X1627" s="178">
        <v>45.65</v>
      </c>
      <c r="Y1627" s="175" t="str">
        <f t="shared" si="25"/>
        <v>160501</v>
      </c>
    </row>
    <row r="1628" spans="1:25" ht="9.6" customHeight="1" x14ac:dyDescent="0.2">
      <c r="A1628" s="401" t="s">
        <v>3962</v>
      </c>
      <c r="B1628" s="402"/>
      <c r="C1628" s="401" t="s">
        <v>265</v>
      </c>
      <c r="D1628" s="403"/>
      <c r="E1628" s="403"/>
      <c r="F1628" s="403"/>
      <c r="G1628" s="403"/>
      <c r="H1628" s="403"/>
      <c r="I1628" s="403"/>
      <c r="J1628" s="403"/>
      <c r="K1628" s="403"/>
      <c r="L1628" s="403"/>
      <c r="M1628" s="403"/>
      <c r="N1628" s="403"/>
      <c r="O1628" s="402"/>
      <c r="P1628" s="404" t="s">
        <v>2036</v>
      </c>
      <c r="Q1628" s="405"/>
      <c r="R1628" s="427">
        <v>46.67</v>
      </c>
      <c r="S1628" s="428"/>
      <c r="T1628" s="429"/>
      <c r="U1628" s="406">
        <v>5.64</v>
      </c>
      <c r="V1628" s="407"/>
      <c r="W1628" s="408"/>
      <c r="X1628" s="178">
        <v>52.31</v>
      </c>
      <c r="Y1628" s="175" t="str">
        <f t="shared" si="25"/>
        <v>160502</v>
      </c>
    </row>
    <row r="1629" spans="1:25" ht="9.6" customHeight="1" x14ac:dyDescent="0.2">
      <c r="A1629" s="401" t="s">
        <v>3963</v>
      </c>
      <c r="B1629" s="402"/>
      <c r="C1629" s="401" t="s">
        <v>266</v>
      </c>
      <c r="D1629" s="403"/>
      <c r="E1629" s="403"/>
      <c r="F1629" s="403"/>
      <c r="G1629" s="403"/>
      <c r="H1629" s="403"/>
      <c r="I1629" s="403"/>
      <c r="J1629" s="403"/>
      <c r="K1629" s="403"/>
      <c r="L1629" s="403"/>
      <c r="M1629" s="403"/>
      <c r="N1629" s="403"/>
      <c r="O1629" s="402"/>
      <c r="P1629" s="404" t="s">
        <v>1965</v>
      </c>
      <c r="Q1629" s="405"/>
      <c r="R1629" s="427">
        <v>46.08</v>
      </c>
      <c r="S1629" s="428"/>
      <c r="T1629" s="429"/>
      <c r="U1629" s="427">
        <v>74.650000000000006</v>
      </c>
      <c r="V1629" s="428"/>
      <c r="W1629" s="429"/>
      <c r="X1629" s="179">
        <v>120.73</v>
      </c>
      <c r="Y1629" s="175" t="str">
        <f t="shared" si="25"/>
        <v>160600</v>
      </c>
    </row>
    <row r="1630" spans="1:25" ht="9.6" customHeight="1" x14ac:dyDescent="0.2">
      <c r="A1630" s="401" t="s">
        <v>3964</v>
      </c>
      <c r="B1630" s="402"/>
      <c r="C1630" s="401" t="s">
        <v>267</v>
      </c>
      <c r="D1630" s="403"/>
      <c r="E1630" s="403"/>
      <c r="F1630" s="403"/>
      <c r="G1630" s="403"/>
      <c r="H1630" s="403"/>
      <c r="I1630" s="403"/>
      <c r="J1630" s="403"/>
      <c r="K1630" s="403"/>
      <c r="L1630" s="403"/>
      <c r="M1630" s="403"/>
      <c r="N1630" s="403"/>
      <c r="O1630" s="402"/>
      <c r="P1630" s="404" t="s">
        <v>2036</v>
      </c>
      <c r="Q1630" s="405"/>
      <c r="R1630" s="427">
        <v>27.65</v>
      </c>
      <c r="S1630" s="428"/>
      <c r="T1630" s="429"/>
      <c r="U1630" s="427">
        <v>44.79</v>
      </c>
      <c r="V1630" s="428"/>
      <c r="W1630" s="429"/>
      <c r="X1630" s="178">
        <v>72.44</v>
      </c>
      <c r="Y1630" s="175" t="str">
        <f t="shared" si="25"/>
        <v>160601</v>
      </c>
    </row>
    <row r="1631" spans="1:25" ht="9.6" customHeight="1" x14ac:dyDescent="0.2">
      <c r="A1631" s="401" t="s">
        <v>3965</v>
      </c>
      <c r="B1631" s="402"/>
      <c r="C1631" s="401" t="s">
        <v>268</v>
      </c>
      <c r="D1631" s="403"/>
      <c r="E1631" s="403"/>
      <c r="F1631" s="403"/>
      <c r="G1631" s="403"/>
      <c r="H1631" s="403"/>
      <c r="I1631" s="403"/>
      <c r="J1631" s="403"/>
      <c r="K1631" s="403"/>
      <c r="L1631" s="403"/>
      <c r="M1631" s="403"/>
      <c r="N1631" s="403"/>
      <c r="O1631" s="402"/>
      <c r="P1631" s="404" t="s">
        <v>2036</v>
      </c>
      <c r="Q1631" s="405"/>
      <c r="R1631" s="427">
        <v>20.83</v>
      </c>
      <c r="S1631" s="428"/>
      <c r="T1631" s="429"/>
      <c r="U1631" s="427">
        <v>23.52</v>
      </c>
      <c r="V1631" s="428"/>
      <c r="W1631" s="429"/>
      <c r="X1631" s="178">
        <v>44.35</v>
      </c>
      <c r="Y1631" s="175" t="str">
        <f t="shared" si="25"/>
        <v>160602</v>
      </c>
    </row>
    <row r="1632" spans="1:25" ht="9.6" customHeight="1" x14ac:dyDescent="0.2">
      <c r="A1632" s="401" t="s">
        <v>3966</v>
      </c>
      <c r="B1632" s="402"/>
      <c r="C1632" s="401" t="s">
        <v>1517</v>
      </c>
      <c r="D1632" s="403"/>
      <c r="E1632" s="403"/>
      <c r="F1632" s="403"/>
      <c r="G1632" s="403"/>
      <c r="H1632" s="403"/>
      <c r="I1632" s="403"/>
      <c r="J1632" s="403"/>
      <c r="K1632" s="403"/>
      <c r="L1632" s="403"/>
      <c r="M1632" s="403"/>
      <c r="N1632" s="403"/>
      <c r="O1632" s="402"/>
      <c r="P1632" s="404" t="s">
        <v>1965</v>
      </c>
      <c r="Q1632" s="405"/>
      <c r="R1632" s="427">
        <v>52.11</v>
      </c>
      <c r="S1632" s="428"/>
      <c r="T1632" s="429"/>
      <c r="U1632" s="427">
        <v>60.59</v>
      </c>
      <c r="V1632" s="428"/>
      <c r="W1632" s="429"/>
      <c r="X1632" s="179">
        <v>112.7</v>
      </c>
      <c r="Y1632" s="175" t="str">
        <f t="shared" si="25"/>
        <v>160603</v>
      </c>
    </row>
    <row r="1633" spans="1:25" ht="9.6" customHeight="1" x14ac:dyDescent="0.2">
      <c r="A1633" s="401" t="s">
        <v>3967</v>
      </c>
      <c r="B1633" s="402"/>
      <c r="C1633" s="401" t="s">
        <v>269</v>
      </c>
      <c r="D1633" s="403"/>
      <c r="E1633" s="403"/>
      <c r="F1633" s="403"/>
      <c r="G1633" s="403"/>
      <c r="H1633" s="403"/>
      <c r="I1633" s="403"/>
      <c r="J1633" s="403"/>
      <c r="K1633" s="403"/>
      <c r="L1633" s="403"/>
      <c r="M1633" s="403"/>
      <c r="N1633" s="403"/>
      <c r="O1633" s="402"/>
      <c r="P1633" s="404" t="s">
        <v>1965</v>
      </c>
      <c r="Q1633" s="405"/>
      <c r="R1633" s="430">
        <v>166.42</v>
      </c>
      <c r="S1633" s="431"/>
      <c r="T1633" s="432"/>
      <c r="U1633" s="427">
        <v>18.149999999999999</v>
      </c>
      <c r="V1633" s="428"/>
      <c r="W1633" s="429"/>
      <c r="X1633" s="179">
        <v>184.57</v>
      </c>
      <c r="Y1633" s="175" t="str">
        <f t="shared" si="25"/>
        <v>160801</v>
      </c>
    </row>
    <row r="1634" spans="1:25" ht="9.6" customHeight="1" x14ac:dyDescent="0.2">
      <c r="A1634" s="401" t="s">
        <v>3968</v>
      </c>
      <c r="B1634" s="402"/>
      <c r="C1634" s="401" t="s">
        <v>270</v>
      </c>
      <c r="D1634" s="403"/>
      <c r="E1634" s="403"/>
      <c r="F1634" s="403"/>
      <c r="G1634" s="403"/>
      <c r="H1634" s="403"/>
      <c r="I1634" s="403"/>
      <c r="J1634" s="403"/>
      <c r="K1634" s="403"/>
      <c r="L1634" s="403"/>
      <c r="M1634" s="403"/>
      <c r="N1634" s="403"/>
      <c r="O1634" s="402"/>
      <c r="P1634" s="404" t="s">
        <v>1965</v>
      </c>
      <c r="Q1634" s="405"/>
      <c r="R1634" s="430">
        <v>126.86</v>
      </c>
      <c r="S1634" s="431"/>
      <c r="T1634" s="432"/>
      <c r="U1634" s="427">
        <v>25.93</v>
      </c>
      <c r="V1634" s="428"/>
      <c r="W1634" s="429"/>
      <c r="X1634" s="179">
        <v>152.79</v>
      </c>
      <c r="Y1634" s="175" t="str">
        <f t="shared" si="25"/>
        <v>160901</v>
      </c>
    </row>
    <row r="1635" spans="1:25" ht="9.6" customHeight="1" x14ac:dyDescent="0.2">
      <c r="A1635" s="401" t="s">
        <v>3969</v>
      </c>
      <c r="B1635" s="402"/>
      <c r="C1635" s="401" t="s">
        <v>1518</v>
      </c>
      <c r="D1635" s="403"/>
      <c r="E1635" s="403"/>
      <c r="F1635" s="403"/>
      <c r="G1635" s="403"/>
      <c r="H1635" s="403"/>
      <c r="I1635" s="403"/>
      <c r="J1635" s="403"/>
      <c r="K1635" s="403"/>
      <c r="L1635" s="403"/>
      <c r="M1635" s="403"/>
      <c r="N1635" s="403"/>
      <c r="O1635" s="402"/>
      <c r="P1635" s="404" t="s">
        <v>1965</v>
      </c>
      <c r="Q1635" s="405"/>
      <c r="R1635" s="427">
        <v>63.68</v>
      </c>
      <c r="S1635" s="428"/>
      <c r="T1635" s="429"/>
      <c r="U1635" s="406">
        <v>7.77</v>
      </c>
      <c r="V1635" s="407"/>
      <c r="W1635" s="408"/>
      <c r="X1635" s="178">
        <v>71.45</v>
      </c>
      <c r="Y1635" s="175" t="str">
        <f t="shared" si="25"/>
        <v>160905</v>
      </c>
    </row>
    <row r="1636" spans="1:25" ht="9.6" customHeight="1" x14ac:dyDescent="0.2">
      <c r="A1636" s="401" t="s">
        <v>3970</v>
      </c>
      <c r="B1636" s="402"/>
      <c r="C1636" s="401" t="s">
        <v>1519</v>
      </c>
      <c r="D1636" s="403"/>
      <c r="E1636" s="403"/>
      <c r="F1636" s="403"/>
      <c r="G1636" s="403"/>
      <c r="H1636" s="403"/>
      <c r="I1636" s="403"/>
      <c r="J1636" s="403"/>
      <c r="K1636" s="403"/>
      <c r="L1636" s="403"/>
      <c r="M1636" s="403"/>
      <c r="N1636" s="403"/>
      <c r="O1636" s="402"/>
      <c r="P1636" s="404" t="s">
        <v>1965</v>
      </c>
      <c r="Q1636" s="405"/>
      <c r="R1636" s="427">
        <v>80.08</v>
      </c>
      <c r="S1636" s="428"/>
      <c r="T1636" s="429"/>
      <c r="U1636" s="406">
        <v>7.77</v>
      </c>
      <c r="V1636" s="407"/>
      <c r="W1636" s="408"/>
      <c r="X1636" s="178">
        <v>87.85</v>
      </c>
      <c r="Y1636" s="175" t="str">
        <f t="shared" si="25"/>
        <v>160906</v>
      </c>
    </row>
    <row r="1637" spans="1:25" ht="9.6" customHeight="1" x14ac:dyDescent="0.2">
      <c r="A1637" s="401" t="s">
        <v>3971</v>
      </c>
      <c r="B1637" s="402"/>
      <c r="C1637" s="401" t="s">
        <v>1520</v>
      </c>
      <c r="D1637" s="403"/>
      <c r="E1637" s="403"/>
      <c r="F1637" s="403"/>
      <c r="G1637" s="403"/>
      <c r="H1637" s="403"/>
      <c r="I1637" s="403"/>
      <c r="J1637" s="403"/>
      <c r="K1637" s="403"/>
      <c r="L1637" s="403"/>
      <c r="M1637" s="403"/>
      <c r="N1637" s="403"/>
      <c r="O1637" s="402"/>
      <c r="P1637" s="404" t="s">
        <v>1965</v>
      </c>
      <c r="Q1637" s="405"/>
      <c r="R1637" s="406">
        <v>2.82</v>
      </c>
      <c r="S1637" s="407"/>
      <c r="T1637" s="408"/>
      <c r="U1637" s="427">
        <v>10.029999999999999</v>
      </c>
      <c r="V1637" s="428"/>
      <c r="W1637" s="429"/>
      <c r="X1637" s="178">
        <v>12.85</v>
      </c>
      <c r="Y1637" s="175" t="str">
        <f t="shared" si="25"/>
        <v>160908</v>
      </c>
    </row>
    <row r="1638" spans="1:25" ht="19.350000000000001" customHeight="1" x14ac:dyDescent="0.2">
      <c r="A1638" s="401" t="s">
        <v>3972</v>
      </c>
      <c r="B1638" s="402"/>
      <c r="C1638" s="401" t="s">
        <v>3973</v>
      </c>
      <c r="D1638" s="403"/>
      <c r="E1638" s="403"/>
      <c r="F1638" s="403"/>
      <c r="G1638" s="403"/>
      <c r="H1638" s="403"/>
      <c r="I1638" s="403"/>
      <c r="J1638" s="403"/>
      <c r="K1638" s="403"/>
      <c r="L1638" s="403"/>
      <c r="M1638" s="403"/>
      <c r="N1638" s="403"/>
      <c r="O1638" s="402"/>
      <c r="P1638" s="404" t="s">
        <v>1965</v>
      </c>
      <c r="Q1638" s="405"/>
      <c r="R1638" s="430">
        <v>138.88</v>
      </c>
      <c r="S1638" s="431"/>
      <c r="T1638" s="432"/>
      <c r="U1638" s="427">
        <v>16.96</v>
      </c>
      <c r="V1638" s="428"/>
      <c r="W1638" s="429"/>
      <c r="X1638" s="179">
        <v>155.84</v>
      </c>
      <c r="Y1638" s="175" t="str">
        <f t="shared" si="25"/>
        <v>160909</v>
      </c>
    </row>
    <row r="1639" spans="1:25" ht="19.350000000000001" customHeight="1" x14ac:dyDescent="0.2">
      <c r="A1639" s="401" t="s">
        <v>3974</v>
      </c>
      <c r="B1639" s="402"/>
      <c r="C1639" s="401" t="s">
        <v>3975</v>
      </c>
      <c r="D1639" s="403"/>
      <c r="E1639" s="403"/>
      <c r="F1639" s="403"/>
      <c r="G1639" s="403"/>
      <c r="H1639" s="403"/>
      <c r="I1639" s="403"/>
      <c r="J1639" s="403"/>
      <c r="K1639" s="403"/>
      <c r="L1639" s="403"/>
      <c r="M1639" s="403"/>
      <c r="N1639" s="403"/>
      <c r="O1639" s="402"/>
      <c r="P1639" s="404" t="s">
        <v>1965</v>
      </c>
      <c r="Q1639" s="405"/>
      <c r="R1639" s="427">
        <v>88.22</v>
      </c>
      <c r="S1639" s="428"/>
      <c r="T1639" s="429"/>
      <c r="U1639" s="427">
        <v>16.96</v>
      </c>
      <c r="V1639" s="428"/>
      <c r="W1639" s="429"/>
      <c r="X1639" s="179">
        <v>105.18</v>
      </c>
      <c r="Y1639" s="175" t="str">
        <f t="shared" si="25"/>
        <v>160910</v>
      </c>
    </row>
    <row r="1640" spans="1:25" ht="19.350000000000001" customHeight="1" x14ac:dyDescent="0.2">
      <c r="A1640" s="401" t="s">
        <v>3976</v>
      </c>
      <c r="B1640" s="402"/>
      <c r="C1640" s="401" t="s">
        <v>3977</v>
      </c>
      <c r="D1640" s="403"/>
      <c r="E1640" s="403"/>
      <c r="F1640" s="403"/>
      <c r="G1640" s="403"/>
      <c r="H1640" s="403"/>
      <c r="I1640" s="403"/>
      <c r="J1640" s="403"/>
      <c r="K1640" s="403"/>
      <c r="L1640" s="403"/>
      <c r="M1640" s="403"/>
      <c r="N1640" s="403"/>
      <c r="O1640" s="402"/>
      <c r="P1640" s="404" t="s">
        <v>1965</v>
      </c>
      <c r="Q1640" s="405"/>
      <c r="R1640" s="427">
        <v>88.67</v>
      </c>
      <c r="S1640" s="428"/>
      <c r="T1640" s="429"/>
      <c r="U1640" s="406">
        <v>7.77</v>
      </c>
      <c r="V1640" s="407"/>
      <c r="W1640" s="408"/>
      <c r="X1640" s="178">
        <v>96.44</v>
      </c>
      <c r="Y1640" s="175" t="str">
        <f t="shared" si="25"/>
        <v>160911</v>
      </c>
    </row>
    <row r="1641" spans="1:25" ht="9.6" customHeight="1" x14ac:dyDescent="0.2">
      <c r="A1641" s="401" t="s">
        <v>3978</v>
      </c>
      <c r="B1641" s="402"/>
      <c r="C1641" s="401" t="s">
        <v>1521</v>
      </c>
      <c r="D1641" s="403"/>
      <c r="E1641" s="403"/>
      <c r="F1641" s="403"/>
      <c r="G1641" s="403"/>
      <c r="H1641" s="403"/>
      <c r="I1641" s="403"/>
      <c r="J1641" s="403"/>
      <c r="K1641" s="403"/>
      <c r="L1641" s="403"/>
      <c r="M1641" s="403"/>
      <c r="N1641" s="403"/>
      <c r="O1641" s="402"/>
      <c r="P1641" s="404" t="s">
        <v>2352</v>
      </c>
      <c r="Q1641" s="405"/>
      <c r="R1641" s="427">
        <v>43.4</v>
      </c>
      <c r="S1641" s="428"/>
      <c r="T1641" s="429"/>
      <c r="U1641" s="406">
        <v>3.87</v>
      </c>
      <c r="V1641" s="407"/>
      <c r="W1641" s="408"/>
      <c r="X1641" s="178">
        <v>47.27</v>
      </c>
      <c r="Y1641" s="175" t="str">
        <f t="shared" si="25"/>
        <v>160963</v>
      </c>
    </row>
    <row r="1642" spans="1:25" ht="9.6" customHeight="1" x14ac:dyDescent="0.2">
      <c r="A1642" s="401" t="s">
        <v>3979</v>
      </c>
      <c r="B1642" s="402"/>
      <c r="C1642" s="401" t="s">
        <v>1522</v>
      </c>
      <c r="D1642" s="403"/>
      <c r="E1642" s="403"/>
      <c r="F1642" s="403"/>
      <c r="G1642" s="403"/>
      <c r="H1642" s="403"/>
      <c r="I1642" s="403"/>
      <c r="J1642" s="403"/>
      <c r="K1642" s="403"/>
      <c r="L1642" s="403"/>
      <c r="M1642" s="403"/>
      <c r="N1642" s="403"/>
      <c r="O1642" s="402"/>
      <c r="P1642" s="404" t="s">
        <v>2036</v>
      </c>
      <c r="Q1642" s="405"/>
      <c r="R1642" s="427">
        <v>51.4</v>
      </c>
      <c r="S1642" s="428"/>
      <c r="T1642" s="429"/>
      <c r="U1642" s="406">
        <v>3.87</v>
      </c>
      <c r="V1642" s="407"/>
      <c r="W1642" s="408"/>
      <c r="X1642" s="178">
        <v>55.27</v>
      </c>
      <c r="Y1642" s="175" t="str">
        <f t="shared" si="25"/>
        <v>160964</v>
      </c>
    </row>
    <row r="1643" spans="1:25" ht="9.6" customHeight="1" x14ac:dyDescent="0.2">
      <c r="A1643" s="401" t="s">
        <v>3980</v>
      </c>
      <c r="B1643" s="402"/>
      <c r="C1643" s="401" t="s">
        <v>1523</v>
      </c>
      <c r="D1643" s="403"/>
      <c r="E1643" s="403"/>
      <c r="F1643" s="403"/>
      <c r="G1643" s="403"/>
      <c r="H1643" s="403"/>
      <c r="I1643" s="403"/>
      <c r="J1643" s="403"/>
      <c r="K1643" s="403"/>
      <c r="L1643" s="403"/>
      <c r="M1643" s="403"/>
      <c r="N1643" s="403"/>
      <c r="O1643" s="402"/>
      <c r="P1643" s="404" t="s">
        <v>2036</v>
      </c>
      <c r="Q1643" s="405"/>
      <c r="R1643" s="427">
        <v>40.4</v>
      </c>
      <c r="S1643" s="428"/>
      <c r="T1643" s="429"/>
      <c r="U1643" s="406">
        <v>3.87</v>
      </c>
      <c r="V1643" s="407"/>
      <c r="W1643" s="408"/>
      <c r="X1643" s="178">
        <v>44.27</v>
      </c>
      <c r="Y1643" s="175" t="str">
        <f t="shared" si="25"/>
        <v>160965</v>
      </c>
    </row>
    <row r="1644" spans="1:25" ht="9.6" customHeight="1" x14ac:dyDescent="0.2">
      <c r="A1644" s="401" t="s">
        <v>3981</v>
      </c>
      <c r="B1644" s="402"/>
      <c r="C1644" s="401" t="s">
        <v>271</v>
      </c>
      <c r="D1644" s="403"/>
      <c r="E1644" s="403"/>
      <c r="F1644" s="403"/>
      <c r="G1644" s="403"/>
      <c r="H1644" s="403"/>
      <c r="I1644" s="403"/>
      <c r="J1644" s="403"/>
      <c r="K1644" s="403"/>
      <c r="L1644" s="403"/>
      <c r="M1644" s="403"/>
      <c r="N1644" s="403"/>
      <c r="O1644" s="402"/>
      <c r="P1644" s="404" t="s">
        <v>1965</v>
      </c>
      <c r="Q1644" s="405"/>
      <c r="R1644" s="427">
        <v>58.81</v>
      </c>
      <c r="S1644" s="428"/>
      <c r="T1644" s="429"/>
      <c r="U1644" s="406">
        <v>7.77</v>
      </c>
      <c r="V1644" s="407"/>
      <c r="W1644" s="408"/>
      <c r="X1644" s="178">
        <v>66.58</v>
      </c>
      <c r="Y1644" s="175" t="str">
        <f t="shared" si="25"/>
        <v>160966</v>
      </c>
    </row>
    <row r="1645" spans="1:25" ht="19.350000000000001" customHeight="1" x14ac:dyDescent="0.2">
      <c r="A1645" s="401" t="s">
        <v>3982</v>
      </c>
      <c r="B1645" s="402"/>
      <c r="C1645" s="401" t="s">
        <v>3983</v>
      </c>
      <c r="D1645" s="403"/>
      <c r="E1645" s="403"/>
      <c r="F1645" s="403"/>
      <c r="G1645" s="403"/>
      <c r="H1645" s="403"/>
      <c r="I1645" s="403"/>
      <c r="J1645" s="403"/>
      <c r="K1645" s="403"/>
      <c r="L1645" s="403"/>
      <c r="M1645" s="403"/>
      <c r="N1645" s="403"/>
      <c r="O1645" s="402"/>
      <c r="P1645" s="404" t="s">
        <v>1965</v>
      </c>
      <c r="Q1645" s="405"/>
      <c r="R1645" s="427">
        <v>73.92</v>
      </c>
      <c r="S1645" s="428"/>
      <c r="T1645" s="429"/>
      <c r="U1645" s="406">
        <v>7.77</v>
      </c>
      <c r="V1645" s="407"/>
      <c r="W1645" s="408"/>
      <c r="X1645" s="178">
        <v>81.69</v>
      </c>
      <c r="Y1645" s="175" t="str">
        <f t="shared" si="25"/>
        <v>160967</v>
      </c>
    </row>
    <row r="1646" spans="1:25" ht="19.350000000000001" customHeight="1" x14ac:dyDescent="0.2">
      <c r="A1646" s="401" t="s">
        <v>3984</v>
      </c>
      <c r="B1646" s="402"/>
      <c r="C1646" s="401" t="s">
        <v>3985</v>
      </c>
      <c r="D1646" s="403"/>
      <c r="E1646" s="403"/>
      <c r="F1646" s="403"/>
      <c r="G1646" s="403"/>
      <c r="H1646" s="403"/>
      <c r="I1646" s="403"/>
      <c r="J1646" s="403"/>
      <c r="K1646" s="403"/>
      <c r="L1646" s="403"/>
      <c r="M1646" s="403"/>
      <c r="N1646" s="403"/>
      <c r="O1646" s="402"/>
      <c r="P1646" s="404" t="s">
        <v>1965</v>
      </c>
      <c r="Q1646" s="405"/>
      <c r="R1646" s="427">
        <v>60.2</v>
      </c>
      <c r="S1646" s="428"/>
      <c r="T1646" s="429"/>
      <c r="U1646" s="406">
        <v>7.77</v>
      </c>
      <c r="V1646" s="407"/>
      <c r="W1646" s="408"/>
      <c r="X1646" s="178">
        <v>67.97</v>
      </c>
      <c r="Y1646" s="175" t="str">
        <f t="shared" si="25"/>
        <v>160969</v>
      </c>
    </row>
    <row r="1647" spans="1:25" ht="19.350000000000001" customHeight="1" x14ac:dyDescent="0.2">
      <c r="A1647" s="401" t="s">
        <v>3986</v>
      </c>
      <c r="B1647" s="402"/>
      <c r="C1647" s="401" t="s">
        <v>3987</v>
      </c>
      <c r="D1647" s="403"/>
      <c r="E1647" s="403"/>
      <c r="F1647" s="403"/>
      <c r="G1647" s="403"/>
      <c r="H1647" s="403"/>
      <c r="I1647" s="403"/>
      <c r="J1647" s="403"/>
      <c r="K1647" s="403"/>
      <c r="L1647" s="403"/>
      <c r="M1647" s="403"/>
      <c r="N1647" s="403"/>
      <c r="O1647" s="402"/>
      <c r="P1647" s="404" t="s">
        <v>1965</v>
      </c>
      <c r="Q1647" s="405"/>
      <c r="R1647" s="427">
        <v>54.16</v>
      </c>
      <c r="S1647" s="428"/>
      <c r="T1647" s="429"/>
      <c r="U1647" s="427">
        <v>16.96</v>
      </c>
      <c r="V1647" s="428"/>
      <c r="W1647" s="429"/>
      <c r="X1647" s="178">
        <v>71.12</v>
      </c>
      <c r="Y1647" s="175" t="str">
        <f t="shared" si="25"/>
        <v>160970</v>
      </c>
    </row>
    <row r="1648" spans="1:25" ht="19.350000000000001" customHeight="1" x14ac:dyDescent="0.2">
      <c r="A1648" s="401" t="s">
        <v>3988</v>
      </c>
      <c r="B1648" s="402"/>
      <c r="C1648" s="401" t="s">
        <v>3989</v>
      </c>
      <c r="D1648" s="403"/>
      <c r="E1648" s="403"/>
      <c r="F1648" s="403"/>
      <c r="G1648" s="403"/>
      <c r="H1648" s="403"/>
      <c r="I1648" s="403"/>
      <c r="J1648" s="403"/>
      <c r="K1648" s="403"/>
      <c r="L1648" s="403"/>
      <c r="M1648" s="403"/>
      <c r="N1648" s="403"/>
      <c r="O1648" s="402"/>
      <c r="P1648" s="404" t="s">
        <v>1965</v>
      </c>
      <c r="Q1648" s="405"/>
      <c r="R1648" s="430">
        <v>186.64</v>
      </c>
      <c r="S1648" s="431"/>
      <c r="T1648" s="432"/>
      <c r="U1648" s="406">
        <v>2.84</v>
      </c>
      <c r="V1648" s="407"/>
      <c r="W1648" s="408"/>
      <c r="X1648" s="179">
        <v>189.48</v>
      </c>
      <c r="Y1648" s="175" t="str">
        <f t="shared" si="25"/>
        <v>160971</v>
      </c>
    </row>
    <row r="1649" spans="1:25" ht="9.6" customHeight="1" x14ac:dyDescent="0.2">
      <c r="A1649" s="409" t="s">
        <v>3990</v>
      </c>
      <c r="B1649" s="410"/>
      <c r="C1649" s="409" t="s">
        <v>3991</v>
      </c>
      <c r="D1649" s="411"/>
      <c r="E1649" s="411"/>
      <c r="F1649" s="411"/>
      <c r="G1649" s="411"/>
      <c r="H1649" s="411"/>
      <c r="I1649" s="411"/>
      <c r="J1649" s="411"/>
      <c r="K1649" s="411"/>
      <c r="L1649" s="411"/>
      <c r="M1649" s="411"/>
      <c r="N1649" s="411"/>
      <c r="O1649" s="411"/>
      <c r="P1649" s="411"/>
      <c r="Q1649" s="411"/>
      <c r="R1649" s="411"/>
      <c r="S1649" s="411"/>
      <c r="T1649" s="411"/>
      <c r="U1649" s="411"/>
      <c r="V1649" s="411"/>
      <c r="W1649" s="411"/>
      <c r="X1649" s="410"/>
      <c r="Y1649" s="175" t="str">
        <f t="shared" si="25"/>
        <v>179</v>
      </c>
    </row>
    <row r="1650" spans="1:25" ht="9.6" customHeight="1" x14ac:dyDescent="0.2">
      <c r="A1650" s="401" t="s">
        <v>3992</v>
      </c>
      <c r="B1650" s="402"/>
      <c r="C1650" s="401" t="s">
        <v>3993</v>
      </c>
      <c r="D1650" s="403"/>
      <c r="E1650" s="403"/>
      <c r="F1650" s="403"/>
      <c r="G1650" s="403"/>
      <c r="H1650" s="403"/>
      <c r="I1650" s="403"/>
      <c r="J1650" s="403"/>
      <c r="K1650" s="403"/>
      <c r="L1650" s="403"/>
      <c r="M1650" s="403"/>
      <c r="N1650" s="403"/>
      <c r="O1650" s="402"/>
      <c r="P1650" s="404"/>
      <c r="Q1650" s="405"/>
      <c r="R1650" s="406">
        <v>0</v>
      </c>
      <c r="S1650" s="407"/>
      <c r="T1650" s="408"/>
      <c r="U1650" s="406">
        <v>0</v>
      </c>
      <c r="V1650" s="407"/>
      <c r="W1650" s="408"/>
      <c r="X1650" s="177">
        <v>0</v>
      </c>
      <c r="Y1650" s="175" t="str">
        <f t="shared" si="25"/>
        <v>170000</v>
      </c>
    </row>
    <row r="1651" spans="1:25" ht="9.6" customHeight="1" x14ac:dyDescent="0.2">
      <c r="A1651" s="401" t="s">
        <v>3994</v>
      </c>
      <c r="B1651" s="402"/>
      <c r="C1651" s="401" t="s">
        <v>1524</v>
      </c>
      <c r="D1651" s="403"/>
      <c r="E1651" s="403"/>
      <c r="F1651" s="403"/>
      <c r="G1651" s="403"/>
      <c r="H1651" s="403"/>
      <c r="I1651" s="403"/>
      <c r="J1651" s="403"/>
      <c r="K1651" s="403"/>
      <c r="L1651" s="403"/>
      <c r="M1651" s="403"/>
      <c r="N1651" s="403"/>
      <c r="O1651" s="402"/>
      <c r="P1651" s="404" t="s">
        <v>2036</v>
      </c>
      <c r="Q1651" s="405"/>
      <c r="R1651" s="427">
        <v>10.63</v>
      </c>
      <c r="S1651" s="428"/>
      <c r="T1651" s="429"/>
      <c r="U1651" s="406">
        <v>1.85</v>
      </c>
      <c r="V1651" s="407"/>
      <c r="W1651" s="408"/>
      <c r="X1651" s="178">
        <v>12.48</v>
      </c>
      <c r="Y1651" s="175" t="str">
        <f t="shared" si="25"/>
        <v>170010</v>
      </c>
    </row>
    <row r="1652" spans="1:25" ht="9.6" customHeight="1" x14ac:dyDescent="0.2">
      <c r="A1652" s="401" t="s">
        <v>3995</v>
      </c>
      <c r="B1652" s="402"/>
      <c r="C1652" s="401" t="s">
        <v>1525</v>
      </c>
      <c r="D1652" s="403"/>
      <c r="E1652" s="403"/>
      <c r="F1652" s="403"/>
      <c r="G1652" s="403"/>
      <c r="H1652" s="403"/>
      <c r="I1652" s="403"/>
      <c r="J1652" s="403"/>
      <c r="K1652" s="403"/>
      <c r="L1652" s="403"/>
      <c r="M1652" s="403"/>
      <c r="N1652" s="403"/>
      <c r="O1652" s="402"/>
      <c r="P1652" s="404" t="s">
        <v>3996</v>
      </c>
      <c r="Q1652" s="405"/>
      <c r="R1652" s="430">
        <v>259.42</v>
      </c>
      <c r="S1652" s="431"/>
      <c r="T1652" s="432"/>
      <c r="U1652" s="430">
        <v>145.18</v>
      </c>
      <c r="V1652" s="431"/>
      <c r="W1652" s="432"/>
      <c r="X1652" s="179">
        <v>404.6</v>
      </c>
      <c r="Y1652" s="175" t="str">
        <f t="shared" si="25"/>
        <v>170015</v>
      </c>
    </row>
    <row r="1653" spans="1:25" ht="9.6" customHeight="1" x14ac:dyDescent="0.2">
      <c r="A1653" s="401" t="s">
        <v>3997</v>
      </c>
      <c r="B1653" s="402"/>
      <c r="C1653" s="401" t="s">
        <v>315</v>
      </c>
      <c r="D1653" s="403"/>
      <c r="E1653" s="403"/>
      <c r="F1653" s="403"/>
      <c r="G1653" s="403"/>
      <c r="H1653" s="403"/>
      <c r="I1653" s="403"/>
      <c r="J1653" s="403"/>
      <c r="K1653" s="403"/>
      <c r="L1653" s="403"/>
      <c r="M1653" s="403"/>
      <c r="N1653" s="403"/>
      <c r="O1653" s="402"/>
      <c r="P1653" s="404" t="s">
        <v>2001</v>
      </c>
      <c r="Q1653" s="405"/>
      <c r="R1653" s="430">
        <v>541.27</v>
      </c>
      <c r="S1653" s="431"/>
      <c r="T1653" s="432"/>
      <c r="U1653" s="430">
        <v>197.74</v>
      </c>
      <c r="V1653" s="431"/>
      <c r="W1653" s="432"/>
      <c r="X1653" s="179">
        <v>739.01</v>
      </c>
      <c r="Y1653" s="175" t="str">
        <f t="shared" si="25"/>
        <v>170101</v>
      </c>
    </row>
    <row r="1654" spans="1:25" ht="9.6" customHeight="1" x14ac:dyDescent="0.2">
      <c r="A1654" s="401" t="s">
        <v>3998</v>
      </c>
      <c r="B1654" s="402"/>
      <c r="C1654" s="401" t="s">
        <v>316</v>
      </c>
      <c r="D1654" s="403"/>
      <c r="E1654" s="403"/>
      <c r="F1654" s="403"/>
      <c r="G1654" s="403"/>
      <c r="H1654" s="403"/>
      <c r="I1654" s="403"/>
      <c r="J1654" s="403"/>
      <c r="K1654" s="403"/>
      <c r="L1654" s="403"/>
      <c r="M1654" s="403"/>
      <c r="N1654" s="403"/>
      <c r="O1654" s="402"/>
      <c r="P1654" s="404" t="s">
        <v>2001</v>
      </c>
      <c r="Q1654" s="405"/>
      <c r="R1654" s="430">
        <v>569.51</v>
      </c>
      <c r="S1654" s="431"/>
      <c r="T1654" s="432"/>
      <c r="U1654" s="430">
        <v>197.74</v>
      </c>
      <c r="V1654" s="431"/>
      <c r="W1654" s="432"/>
      <c r="X1654" s="179">
        <v>767.25</v>
      </c>
      <c r="Y1654" s="175" t="str">
        <f t="shared" si="25"/>
        <v>170102</v>
      </c>
    </row>
    <row r="1655" spans="1:25" ht="9.6" customHeight="1" x14ac:dyDescent="0.2">
      <c r="A1655" s="401" t="s">
        <v>3999</v>
      </c>
      <c r="B1655" s="402"/>
      <c r="C1655" s="401" t="s">
        <v>131</v>
      </c>
      <c r="D1655" s="403"/>
      <c r="E1655" s="403"/>
      <c r="F1655" s="403"/>
      <c r="G1655" s="403"/>
      <c r="H1655" s="403"/>
      <c r="I1655" s="403"/>
      <c r="J1655" s="403"/>
      <c r="K1655" s="403"/>
      <c r="L1655" s="403"/>
      <c r="M1655" s="403"/>
      <c r="N1655" s="403"/>
      <c r="O1655" s="402"/>
      <c r="P1655" s="404" t="s">
        <v>2001</v>
      </c>
      <c r="Q1655" s="405"/>
      <c r="R1655" s="430">
        <v>575.62</v>
      </c>
      <c r="S1655" s="431"/>
      <c r="T1655" s="432"/>
      <c r="U1655" s="430">
        <v>197.74</v>
      </c>
      <c r="V1655" s="431"/>
      <c r="W1655" s="432"/>
      <c r="X1655" s="179">
        <v>773.36</v>
      </c>
      <c r="Y1655" s="175" t="str">
        <f t="shared" si="25"/>
        <v>170103</v>
      </c>
    </row>
    <row r="1656" spans="1:25" ht="9.6" customHeight="1" x14ac:dyDescent="0.2">
      <c r="A1656" s="401" t="s">
        <v>4000</v>
      </c>
      <c r="B1656" s="402"/>
      <c r="C1656" s="401" t="s">
        <v>1526</v>
      </c>
      <c r="D1656" s="403"/>
      <c r="E1656" s="403"/>
      <c r="F1656" s="403"/>
      <c r="G1656" s="403"/>
      <c r="H1656" s="403"/>
      <c r="I1656" s="403"/>
      <c r="J1656" s="403"/>
      <c r="K1656" s="403"/>
      <c r="L1656" s="403"/>
      <c r="M1656" s="403"/>
      <c r="N1656" s="403"/>
      <c r="O1656" s="402"/>
      <c r="P1656" s="404" t="s">
        <v>2001</v>
      </c>
      <c r="Q1656" s="405"/>
      <c r="R1656" s="430">
        <v>541.27</v>
      </c>
      <c r="S1656" s="431"/>
      <c r="T1656" s="432"/>
      <c r="U1656" s="430">
        <v>197.74</v>
      </c>
      <c r="V1656" s="431"/>
      <c r="W1656" s="432"/>
      <c r="X1656" s="179">
        <v>739.01</v>
      </c>
      <c r="Y1656" s="175" t="str">
        <f t="shared" si="25"/>
        <v>170104</v>
      </c>
    </row>
    <row r="1657" spans="1:25" ht="19.350000000000001" customHeight="1" x14ac:dyDescent="0.2">
      <c r="A1657" s="401" t="s">
        <v>4001</v>
      </c>
      <c r="B1657" s="402"/>
      <c r="C1657" s="401" t="s">
        <v>4002</v>
      </c>
      <c r="D1657" s="403"/>
      <c r="E1657" s="403"/>
      <c r="F1657" s="403"/>
      <c r="G1657" s="403"/>
      <c r="H1657" s="403"/>
      <c r="I1657" s="403"/>
      <c r="J1657" s="403"/>
      <c r="K1657" s="403"/>
      <c r="L1657" s="403"/>
      <c r="M1657" s="403"/>
      <c r="N1657" s="403"/>
      <c r="O1657" s="402"/>
      <c r="P1657" s="404" t="s">
        <v>2001</v>
      </c>
      <c r="Q1657" s="405"/>
      <c r="R1657" s="430">
        <v>815.87</v>
      </c>
      <c r="S1657" s="431"/>
      <c r="T1657" s="432"/>
      <c r="U1657" s="430">
        <v>318.12</v>
      </c>
      <c r="V1657" s="431"/>
      <c r="W1657" s="432"/>
      <c r="X1657" s="180">
        <v>1133.99</v>
      </c>
      <c r="Y1657" s="175" t="str">
        <f t="shared" si="25"/>
        <v>170106</v>
      </c>
    </row>
    <row r="1658" spans="1:25" ht="9.6" customHeight="1" x14ac:dyDescent="0.2">
      <c r="A1658" s="401" t="s">
        <v>4003</v>
      </c>
      <c r="B1658" s="402"/>
      <c r="C1658" s="401" t="s">
        <v>1527</v>
      </c>
      <c r="D1658" s="403"/>
      <c r="E1658" s="403"/>
      <c r="F1658" s="403"/>
      <c r="G1658" s="403"/>
      <c r="H1658" s="403"/>
      <c r="I1658" s="403"/>
      <c r="J1658" s="403"/>
      <c r="K1658" s="403"/>
      <c r="L1658" s="403"/>
      <c r="M1658" s="403"/>
      <c r="N1658" s="403"/>
      <c r="O1658" s="402"/>
      <c r="P1658" s="404" t="s">
        <v>2001</v>
      </c>
      <c r="Q1658" s="405"/>
      <c r="R1658" s="430">
        <v>253.24</v>
      </c>
      <c r="S1658" s="431"/>
      <c r="T1658" s="432"/>
      <c r="U1658" s="427">
        <v>24.74</v>
      </c>
      <c r="V1658" s="428"/>
      <c r="W1658" s="429"/>
      <c r="X1658" s="179">
        <v>277.98</v>
      </c>
      <c r="Y1658" s="175" t="str">
        <f t="shared" si="25"/>
        <v>170107</v>
      </c>
    </row>
    <row r="1659" spans="1:25" ht="9.6" customHeight="1" x14ac:dyDescent="0.2">
      <c r="A1659" s="401" t="s">
        <v>4004</v>
      </c>
      <c r="B1659" s="402"/>
      <c r="C1659" s="401" t="s">
        <v>1528</v>
      </c>
      <c r="D1659" s="403"/>
      <c r="E1659" s="403"/>
      <c r="F1659" s="403"/>
      <c r="G1659" s="403"/>
      <c r="H1659" s="403"/>
      <c r="I1659" s="403"/>
      <c r="J1659" s="403"/>
      <c r="K1659" s="403"/>
      <c r="L1659" s="403"/>
      <c r="M1659" s="403"/>
      <c r="N1659" s="403"/>
      <c r="O1659" s="402"/>
      <c r="P1659" s="404" t="s">
        <v>2001</v>
      </c>
      <c r="Q1659" s="405"/>
      <c r="R1659" s="430">
        <v>739.64</v>
      </c>
      <c r="S1659" s="431"/>
      <c r="T1659" s="432"/>
      <c r="U1659" s="430">
        <v>122.02</v>
      </c>
      <c r="V1659" s="431"/>
      <c r="W1659" s="432"/>
      <c r="X1659" s="179">
        <v>861.66</v>
      </c>
      <c r="Y1659" s="175" t="str">
        <f t="shared" si="25"/>
        <v>170108</v>
      </c>
    </row>
    <row r="1660" spans="1:25" ht="9.6" customHeight="1" x14ac:dyDescent="0.2">
      <c r="A1660" s="401" t="s">
        <v>4005</v>
      </c>
      <c r="B1660" s="402"/>
      <c r="C1660" s="401" t="s">
        <v>1529</v>
      </c>
      <c r="D1660" s="403"/>
      <c r="E1660" s="403"/>
      <c r="F1660" s="403"/>
      <c r="G1660" s="403"/>
      <c r="H1660" s="403"/>
      <c r="I1660" s="403"/>
      <c r="J1660" s="403"/>
      <c r="K1660" s="403"/>
      <c r="L1660" s="403"/>
      <c r="M1660" s="403"/>
      <c r="N1660" s="403"/>
      <c r="O1660" s="402"/>
      <c r="P1660" s="404" t="s">
        <v>2001</v>
      </c>
      <c r="Q1660" s="405"/>
      <c r="R1660" s="430">
        <v>511.25</v>
      </c>
      <c r="S1660" s="431"/>
      <c r="T1660" s="432"/>
      <c r="U1660" s="430">
        <v>122.02</v>
      </c>
      <c r="V1660" s="431"/>
      <c r="W1660" s="432"/>
      <c r="X1660" s="179">
        <v>633.27</v>
      </c>
      <c r="Y1660" s="175" t="str">
        <f t="shared" si="25"/>
        <v>170109</v>
      </c>
    </row>
    <row r="1661" spans="1:25" ht="9.6" customHeight="1" x14ac:dyDescent="0.2">
      <c r="A1661" s="401" t="s">
        <v>4006</v>
      </c>
      <c r="B1661" s="402"/>
      <c r="C1661" s="401" t="s">
        <v>317</v>
      </c>
      <c r="D1661" s="403"/>
      <c r="E1661" s="403"/>
      <c r="F1661" s="403"/>
      <c r="G1661" s="403"/>
      <c r="H1661" s="403"/>
      <c r="I1661" s="403"/>
      <c r="J1661" s="403"/>
      <c r="K1661" s="403"/>
      <c r="L1661" s="403"/>
      <c r="M1661" s="403"/>
      <c r="N1661" s="403"/>
      <c r="O1661" s="402"/>
      <c r="P1661" s="404" t="s">
        <v>2081</v>
      </c>
      <c r="Q1661" s="405"/>
      <c r="R1661" s="430">
        <v>631.99</v>
      </c>
      <c r="S1661" s="431"/>
      <c r="T1661" s="432"/>
      <c r="U1661" s="430">
        <v>197.74</v>
      </c>
      <c r="V1661" s="431"/>
      <c r="W1661" s="432"/>
      <c r="X1661" s="179">
        <v>829.73</v>
      </c>
      <c r="Y1661" s="175" t="str">
        <f t="shared" si="25"/>
        <v>170110</v>
      </c>
    </row>
    <row r="1662" spans="1:25" ht="9.6" customHeight="1" x14ac:dyDescent="0.2">
      <c r="A1662" s="401" t="s">
        <v>4007</v>
      </c>
      <c r="B1662" s="402"/>
      <c r="C1662" s="401" t="s">
        <v>318</v>
      </c>
      <c r="D1662" s="403"/>
      <c r="E1662" s="403"/>
      <c r="F1662" s="403"/>
      <c r="G1662" s="403"/>
      <c r="H1662" s="403"/>
      <c r="I1662" s="403"/>
      <c r="J1662" s="403"/>
      <c r="K1662" s="403"/>
      <c r="L1662" s="403"/>
      <c r="M1662" s="403"/>
      <c r="N1662" s="403"/>
      <c r="O1662" s="402"/>
      <c r="P1662" s="404" t="s">
        <v>2001</v>
      </c>
      <c r="Q1662" s="405"/>
      <c r="R1662" s="430">
        <v>654.27</v>
      </c>
      <c r="S1662" s="431"/>
      <c r="T1662" s="432"/>
      <c r="U1662" s="430">
        <v>197.74</v>
      </c>
      <c r="V1662" s="431"/>
      <c r="W1662" s="432"/>
      <c r="X1662" s="179">
        <v>852.01</v>
      </c>
      <c r="Y1662" s="175" t="str">
        <f t="shared" si="25"/>
        <v>170111</v>
      </c>
    </row>
    <row r="1663" spans="1:25" ht="9.6" customHeight="1" x14ac:dyDescent="0.2">
      <c r="A1663" s="401" t="s">
        <v>4008</v>
      </c>
      <c r="B1663" s="402"/>
      <c r="C1663" s="401" t="s">
        <v>1530</v>
      </c>
      <c r="D1663" s="403"/>
      <c r="E1663" s="403"/>
      <c r="F1663" s="403"/>
      <c r="G1663" s="403"/>
      <c r="H1663" s="403"/>
      <c r="I1663" s="403"/>
      <c r="J1663" s="403"/>
      <c r="K1663" s="403"/>
      <c r="L1663" s="403"/>
      <c r="M1663" s="403"/>
      <c r="N1663" s="403"/>
      <c r="O1663" s="402"/>
      <c r="P1663" s="404" t="s">
        <v>2001</v>
      </c>
      <c r="Q1663" s="405"/>
      <c r="R1663" s="430">
        <v>315.72000000000003</v>
      </c>
      <c r="S1663" s="431"/>
      <c r="T1663" s="432"/>
      <c r="U1663" s="427">
        <v>24.74</v>
      </c>
      <c r="V1663" s="428"/>
      <c r="W1663" s="429"/>
      <c r="X1663" s="179">
        <v>340.46</v>
      </c>
      <c r="Y1663" s="175" t="str">
        <f t="shared" si="25"/>
        <v>170112</v>
      </c>
    </row>
    <row r="1664" spans="1:25" ht="9.6" customHeight="1" x14ac:dyDescent="0.2">
      <c r="A1664" s="401" t="s">
        <v>4009</v>
      </c>
      <c r="B1664" s="402"/>
      <c r="C1664" s="401" t="s">
        <v>1531</v>
      </c>
      <c r="D1664" s="403"/>
      <c r="E1664" s="403"/>
      <c r="F1664" s="403"/>
      <c r="G1664" s="403"/>
      <c r="H1664" s="403"/>
      <c r="I1664" s="403"/>
      <c r="J1664" s="403"/>
      <c r="K1664" s="403"/>
      <c r="L1664" s="403"/>
      <c r="M1664" s="403"/>
      <c r="N1664" s="403"/>
      <c r="O1664" s="402"/>
      <c r="P1664" s="404" t="s">
        <v>2081</v>
      </c>
      <c r="Q1664" s="405"/>
      <c r="R1664" s="430">
        <v>338</v>
      </c>
      <c r="S1664" s="431"/>
      <c r="T1664" s="432"/>
      <c r="U1664" s="427">
        <v>24.74</v>
      </c>
      <c r="V1664" s="428"/>
      <c r="W1664" s="429"/>
      <c r="X1664" s="179">
        <v>362.74</v>
      </c>
      <c r="Y1664" s="175" t="str">
        <f t="shared" si="25"/>
        <v>170113</v>
      </c>
    </row>
    <row r="1665" spans="1:25" ht="9.6" customHeight="1" x14ac:dyDescent="0.2">
      <c r="A1665" s="401" t="s">
        <v>4010</v>
      </c>
      <c r="B1665" s="402"/>
      <c r="C1665" s="401" t="s">
        <v>1532</v>
      </c>
      <c r="D1665" s="403"/>
      <c r="E1665" s="403"/>
      <c r="F1665" s="403"/>
      <c r="G1665" s="403"/>
      <c r="H1665" s="403"/>
      <c r="I1665" s="403"/>
      <c r="J1665" s="403"/>
      <c r="K1665" s="403"/>
      <c r="L1665" s="403"/>
      <c r="M1665" s="403"/>
      <c r="N1665" s="403"/>
      <c r="O1665" s="402"/>
      <c r="P1665" s="404" t="s">
        <v>2081</v>
      </c>
      <c r="Q1665" s="405"/>
      <c r="R1665" s="430">
        <v>499.6</v>
      </c>
      <c r="S1665" s="431"/>
      <c r="T1665" s="432"/>
      <c r="U1665" s="430">
        <v>122.02</v>
      </c>
      <c r="V1665" s="431"/>
      <c r="W1665" s="432"/>
      <c r="X1665" s="179">
        <v>621.62</v>
      </c>
      <c r="Y1665" s="175" t="str">
        <f t="shared" si="25"/>
        <v>170114</v>
      </c>
    </row>
    <row r="1666" spans="1:25" ht="9.6" customHeight="1" x14ac:dyDescent="0.2">
      <c r="A1666" s="401" t="s">
        <v>4011</v>
      </c>
      <c r="B1666" s="402"/>
      <c r="C1666" s="401" t="s">
        <v>1533</v>
      </c>
      <c r="D1666" s="403"/>
      <c r="E1666" s="403"/>
      <c r="F1666" s="403"/>
      <c r="G1666" s="403"/>
      <c r="H1666" s="403"/>
      <c r="I1666" s="403"/>
      <c r="J1666" s="403"/>
      <c r="K1666" s="403"/>
      <c r="L1666" s="403"/>
      <c r="M1666" s="403"/>
      <c r="N1666" s="403"/>
      <c r="O1666" s="402"/>
      <c r="P1666" s="404" t="s">
        <v>2081</v>
      </c>
      <c r="Q1666" s="405"/>
      <c r="R1666" s="430">
        <v>756.6</v>
      </c>
      <c r="S1666" s="431"/>
      <c r="T1666" s="432"/>
      <c r="U1666" s="430">
        <v>122.02</v>
      </c>
      <c r="V1666" s="431"/>
      <c r="W1666" s="432"/>
      <c r="X1666" s="179">
        <v>878.62</v>
      </c>
      <c r="Y1666" s="175" t="str">
        <f t="shared" si="25"/>
        <v>170115</v>
      </c>
    </row>
    <row r="1667" spans="1:25" ht="9.6" customHeight="1" x14ac:dyDescent="0.2">
      <c r="A1667" s="401" t="s">
        <v>4012</v>
      </c>
      <c r="B1667" s="402"/>
      <c r="C1667" s="401" t="s">
        <v>1534</v>
      </c>
      <c r="D1667" s="403"/>
      <c r="E1667" s="403"/>
      <c r="F1667" s="403"/>
      <c r="G1667" s="403"/>
      <c r="H1667" s="403"/>
      <c r="I1667" s="403"/>
      <c r="J1667" s="403"/>
      <c r="K1667" s="403"/>
      <c r="L1667" s="403"/>
      <c r="M1667" s="403"/>
      <c r="N1667" s="403"/>
      <c r="O1667" s="402"/>
      <c r="P1667" s="404" t="s">
        <v>2081</v>
      </c>
      <c r="Q1667" s="405"/>
      <c r="R1667" s="430">
        <v>823.81</v>
      </c>
      <c r="S1667" s="431"/>
      <c r="T1667" s="432"/>
      <c r="U1667" s="430">
        <v>122.02</v>
      </c>
      <c r="V1667" s="431"/>
      <c r="W1667" s="432"/>
      <c r="X1667" s="179">
        <v>945.83</v>
      </c>
      <c r="Y1667" s="175" t="str">
        <f t="shared" si="25"/>
        <v>170116</v>
      </c>
    </row>
    <row r="1668" spans="1:25" ht="9.6" customHeight="1" x14ac:dyDescent="0.2">
      <c r="A1668" s="401" t="s">
        <v>4013</v>
      </c>
      <c r="B1668" s="402"/>
      <c r="C1668" s="401" t="s">
        <v>1535</v>
      </c>
      <c r="D1668" s="403"/>
      <c r="E1668" s="403"/>
      <c r="F1668" s="403"/>
      <c r="G1668" s="403"/>
      <c r="H1668" s="403"/>
      <c r="I1668" s="403"/>
      <c r="J1668" s="403"/>
      <c r="K1668" s="403"/>
      <c r="L1668" s="403"/>
      <c r="M1668" s="403"/>
      <c r="N1668" s="403"/>
      <c r="O1668" s="402"/>
      <c r="P1668" s="404" t="s">
        <v>2081</v>
      </c>
      <c r="Q1668" s="405"/>
      <c r="R1668" s="430">
        <v>856.93</v>
      </c>
      <c r="S1668" s="431"/>
      <c r="T1668" s="432"/>
      <c r="U1668" s="430">
        <v>122.02</v>
      </c>
      <c r="V1668" s="431"/>
      <c r="W1668" s="432"/>
      <c r="X1668" s="179">
        <v>978.95</v>
      </c>
      <c r="Y1668" s="175" t="str">
        <f t="shared" si="25"/>
        <v>170117</v>
      </c>
    </row>
    <row r="1669" spans="1:25" ht="9.6" customHeight="1" x14ac:dyDescent="0.2">
      <c r="A1669" s="409" t="s">
        <v>4014</v>
      </c>
      <c r="B1669" s="410"/>
      <c r="C1669" s="409" t="s">
        <v>1783</v>
      </c>
      <c r="D1669" s="411"/>
      <c r="E1669" s="411"/>
      <c r="F1669" s="411"/>
      <c r="G1669" s="411"/>
      <c r="H1669" s="411"/>
      <c r="I1669" s="411"/>
      <c r="J1669" s="411"/>
      <c r="K1669" s="411"/>
      <c r="L1669" s="411"/>
      <c r="M1669" s="411"/>
      <c r="N1669" s="411"/>
      <c r="O1669" s="411"/>
      <c r="P1669" s="411"/>
      <c r="Q1669" s="411"/>
      <c r="R1669" s="411"/>
      <c r="S1669" s="411"/>
      <c r="T1669" s="411"/>
      <c r="U1669" s="411"/>
      <c r="V1669" s="411"/>
      <c r="W1669" s="411"/>
      <c r="X1669" s="410"/>
      <c r="Y1669" s="175" t="str">
        <f t="shared" si="25"/>
        <v>180</v>
      </c>
    </row>
    <row r="1670" spans="1:25" ht="28.9" customHeight="1" x14ac:dyDescent="0.2">
      <c r="A1670" s="401" t="s">
        <v>4015</v>
      </c>
      <c r="B1670" s="402"/>
      <c r="C1670" s="401" t="s">
        <v>4016</v>
      </c>
      <c r="D1670" s="403"/>
      <c r="E1670" s="403"/>
      <c r="F1670" s="403"/>
      <c r="G1670" s="403"/>
      <c r="H1670" s="403"/>
      <c r="I1670" s="403"/>
      <c r="J1670" s="403"/>
      <c r="K1670" s="403"/>
      <c r="L1670" s="403"/>
      <c r="M1670" s="403"/>
      <c r="N1670" s="403"/>
      <c r="O1670" s="402"/>
      <c r="P1670" s="404" t="s">
        <v>1986</v>
      </c>
      <c r="Q1670" s="405"/>
      <c r="R1670" s="406">
        <v>0</v>
      </c>
      <c r="S1670" s="407"/>
      <c r="T1670" s="408"/>
      <c r="U1670" s="406">
        <v>0</v>
      </c>
      <c r="V1670" s="407"/>
      <c r="W1670" s="408"/>
      <c r="X1670" s="177">
        <v>0</v>
      </c>
      <c r="Y1670" s="175" t="str">
        <f t="shared" si="25"/>
        <v>180000</v>
      </c>
    </row>
    <row r="1671" spans="1:25" ht="19.350000000000001" customHeight="1" x14ac:dyDescent="0.2">
      <c r="A1671" s="401" t="s">
        <v>4017</v>
      </c>
      <c r="B1671" s="402"/>
      <c r="C1671" s="401" t="s">
        <v>4018</v>
      </c>
      <c r="D1671" s="403"/>
      <c r="E1671" s="403"/>
      <c r="F1671" s="403"/>
      <c r="G1671" s="403"/>
      <c r="H1671" s="403"/>
      <c r="I1671" s="403"/>
      <c r="J1671" s="403"/>
      <c r="K1671" s="403"/>
      <c r="L1671" s="403"/>
      <c r="M1671" s="403"/>
      <c r="N1671" s="403"/>
      <c r="O1671" s="402"/>
      <c r="P1671" s="404" t="s">
        <v>1965</v>
      </c>
      <c r="Q1671" s="405"/>
      <c r="R1671" s="430">
        <v>707.91</v>
      </c>
      <c r="S1671" s="431"/>
      <c r="T1671" s="432"/>
      <c r="U1671" s="427">
        <v>58.93</v>
      </c>
      <c r="V1671" s="428"/>
      <c r="W1671" s="429"/>
      <c r="X1671" s="179">
        <v>766.84</v>
      </c>
      <c r="Y1671" s="175" t="str">
        <f t="shared" si="25"/>
        <v>180111</v>
      </c>
    </row>
    <row r="1672" spans="1:25" ht="19.350000000000001" customHeight="1" x14ac:dyDescent="0.2">
      <c r="A1672" s="401" t="s">
        <v>4019</v>
      </c>
      <c r="B1672" s="402"/>
      <c r="C1672" s="401" t="s">
        <v>4020</v>
      </c>
      <c r="D1672" s="403"/>
      <c r="E1672" s="403"/>
      <c r="F1672" s="403"/>
      <c r="G1672" s="403"/>
      <c r="H1672" s="403"/>
      <c r="I1672" s="403"/>
      <c r="J1672" s="403"/>
      <c r="K1672" s="403"/>
      <c r="L1672" s="403"/>
      <c r="M1672" s="403"/>
      <c r="N1672" s="403"/>
      <c r="O1672" s="402"/>
      <c r="P1672" s="404" t="s">
        <v>1965</v>
      </c>
      <c r="Q1672" s="405"/>
      <c r="R1672" s="433">
        <v>1078.71</v>
      </c>
      <c r="S1672" s="434"/>
      <c r="T1672" s="435"/>
      <c r="U1672" s="427">
        <v>58.93</v>
      </c>
      <c r="V1672" s="428"/>
      <c r="W1672" s="429"/>
      <c r="X1672" s="180">
        <v>1137.6400000000001</v>
      </c>
      <c r="Y1672" s="175" t="str">
        <f t="shared" si="25"/>
        <v>180112</v>
      </c>
    </row>
    <row r="1673" spans="1:25" ht="19.350000000000001" customHeight="1" x14ac:dyDescent="0.2">
      <c r="A1673" s="401" t="s">
        <v>4021</v>
      </c>
      <c r="B1673" s="402"/>
      <c r="C1673" s="401" t="s">
        <v>4022</v>
      </c>
      <c r="D1673" s="403"/>
      <c r="E1673" s="403"/>
      <c r="F1673" s="403"/>
      <c r="G1673" s="403"/>
      <c r="H1673" s="403"/>
      <c r="I1673" s="403"/>
      <c r="J1673" s="403"/>
      <c r="K1673" s="403"/>
      <c r="L1673" s="403"/>
      <c r="M1673" s="403"/>
      <c r="N1673" s="403"/>
      <c r="O1673" s="402"/>
      <c r="P1673" s="404" t="s">
        <v>1965</v>
      </c>
      <c r="Q1673" s="405"/>
      <c r="R1673" s="430">
        <v>700.26</v>
      </c>
      <c r="S1673" s="431"/>
      <c r="T1673" s="432"/>
      <c r="U1673" s="427">
        <v>55.23</v>
      </c>
      <c r="V1673" s="428"/>
      <c r="W1673" s="429"/>
      <c r="X1673" s="179">
        <v>755.49</v>
      </c>
      <c r="Y1673" s="175" t="str">
        <f t="shared" ref="Y1673:Y1736" si="26">TRIM($A1673)</f>
        <v>180113</v>
      </c>
    </row>
    <row r="1674" spans="1:25" ht="19.350000000000001" customHeight="1" x14ac:dyDescent="0.2">
      <c r="A1674" s="401" t="s">
        <v>4023</v>
      </c>
      <c r="B1674" s="402"/>
      <c r="C1674" s="401" t="s">
        <v>4024</v>
      </c>
      <c r="D1674" s="403"/>
      <c r="E1674" s="403"/>
      <c r="F1674" s="403"/>
      <c r="G1674" s="403"/>
      <c r="H1674" s="403"/>
      <c r="I1674" s="403"/>
      <c r="J1674" s="403"/>
      <c r="K1674" s="403"/>
      <c r="L1674" s="403"/>
      <c r="M1674" s="403"/>
      <c r="N1674" s="403"/>
      <c r="O1674" s="402"/>
      <c r="P1674" s="404" t="s">
        <v>1965</v>
      </c>
      <c r="Q1674" s="405"/>
      <c r="R1674" s="430">
        <v>896.6</v>
      </c>
      <c r="S1674" s="431"/>
      <c r="T1674" s="432"/>
      <c r="U1674" s="427">
        <v>55.23</v>
      </c>
      <c r="V1674" s="428"/>
      <c r="W1674" s="429"/>
      <c r="X1674" s="179">
        <v>951.83</v>
      </c>
      <c r="Y1674" s="175" t="str">
        <f t="shared" si="26"/>
        <v>180114</v>
      </c>
    </row>
    <row r="1675" spans="1:25" ht="19.350000000000001" customHeight="1" x14ac:dyDescent="0.2">
      <c r="A1675" s="401" t="s">
        <v>4025</v>
      </c>
      <c r="B1675" s="402"/>
      <c r="C1675" s="401" t="s">
        <v>4026</v>
      </c>
      <c r="D1675" s="403"/>
      <c r="E1675" s="403"/>
      <c r="F1675" s="403"/>
      <c r="G1675" s="403"/>
      <c r="H1675" s="403"/>
      <c r="I1675" s="403"/>
      <c r="J1675" s="403"/>
      <c r="K1675" s="403"/>
      <c r="L1675" s="403"/>
      <c r="M1675" s="403"/>
      <c r="N1675" s="403"/>
      <c r="O1675" s="402"/>
      <c r="P1675" s="404" t="s">
        <v>1965</v>
      </c>
      <c r="Q1675" s="405"/>
      <c r="R1675" s="430">
        <v>913.1</v>
      </c>
      <c r="S1675" s="431"/>
      <c r="T1675" s="432"/>
      <c r="U1675" s="427">
        <v>58.93</v>
      </c>
      <c r="V1675" s="428"/>
      <c r="W1675" s="429"/>
      <c r="X1675" s="179">
        <v>972.03</v>
      </c>
      <c r="Y1675" s="175" t="str">
        <f t="shared" si="26"/>
        <v>180115</v>
      </c>
    </row>
    <row r="1676" spans="1:25" ht="28.9" customHeight="1" x14ac:dyDescent="0.2">
      <c r="A1676" s="401" t="s">
        <v>4027</v>
      </c>
      <c r="B1676" s="402"/>
      <c r="C1676" s="401" t="s">
        <v>4028</v>
      </c>
      <c r="D1676" s="403"/>
      <c r="E1676" s="403"/>
      <c r="F1676" s="403"/>
      <c r="G1676" s="403"/>
      <c r="H1676" s="403"/>
      <c r="I1676" s="403"/>
      <c r="J1676" s="403"/>
      <c r="K1676" s="403"/>
      <c r="L1676" s="403"/>
      <c r="M1676" s="403"/>
      <c r="N1676" s="403"/>
      <c r="O1676" s="402"/>
      <c r="P1676" s="404" t="s">
        <v>1965</v>
      </c>
      <c r="Q1676" s="405"/>
      <c r="R1676" s="430">
        <v>578.36</v>
      </c>
      <c r="S1676" s="431"/>
      <c r="T1676" s="432"/>
      <c r="U1676" s="427">
        <v>58.93</v>
      </c>
      <c r="V1676" s="428"/>
      <c r="W1676" s="429"/>
      <c r="X1676" s="179">
        <v>637.29</v>
      </c>
      <c r="Y1676" s="175" t="str">
        <f t="shared" si="26"/>
        <v>180120</v>
      </c>
    </row>
    <row r="1677" spans="1:25" ht="28.9" customHeight="1" x14ac:dyDescent="0.2">
      <c r="A1677" s="401" t="s">
        <v>4029</v>
      </c>
      <c r="B1677" s="402"/>
      <c r="C1677" s="401" t="s">
        <v>4030</v>
      </c>
      <c r="D1677" s="403"/>
      <c r="E1677" s="403"/>
      <c r="F1677" s="403"/>
      <c r="G1677" s="403"/>
      <c r="H1677" s="403"/>
      <c r="I1677" s="403"/>
      <c r="J1677" s="403"/>
      <c r="K1677" s="403"/>
      <c r="L1677" s="403"/>
      <c r="M1677" s="403"/>
      <c r="N1677" s="403"/>
      <c r="O1677" s="402"/>
      <c r="P1677" s="404" t="s">
        <v>1965</v>
      </c>
      <c r="Q1677" s="405"/>
      <c r="R1677" s="430">
        <v>854.32</v>
      </c>
      <c r="S1677" s="431"/>
      <c r="T1677" s="432"/>
      <c r="U1677" s="427">
        <v>58.93</v>
      </c>
      <c r="V1677" s="428"/>
      <c r="W1677" s="429"/>
      <c r="X1677" s="179">
        <v>913.25</v>
      </c>
      <c r="Y1677" s="175" t="str">
        <f t="shared" si="26"/>
        <v>180121</v>
      </c>
    </row>
    <row r="1678" spans="1:25" ht="19.350000000000001" customHeight="1" x14ac:dyDescent="0.2">
      <c r="A1678" s="401" t="s">
        <v>4031</v>
      </c>
      <c r="B1678" s="402"/>
      <c r="C1678" s="401" t="s">
        <v>1944</v>
      </c>
      <c r="D1678" s="403"/>
      <c r="E1678" s="403"/>
      <c r="F1678" s="403"/>
      <c r="G1678" s="403"/>
      <c r="H1678" s="403"/>
      <c r="I1678" s="403"/>
      <c r="J1678" s="403"/>
      <c r="K1678" s="403"/>
      <c r="L1678" s="403"/>
      <c r="M1678" s="403"/>
      <c r="N1678" s="403"/>
      <c r="O1678" s="402"/>
      <c r="P1678" s="404" t="s">
        <v>1965</v>
      </c>
      <c r="Q1678" s="405"/>
      <c r="R1678" s="430">
        <v>958.79</v>
      </c>
      <c r="S1678" s="431"/>
      <c r="T1678" s="432"/>
      <c r="U1678" s="427">
        <v>58.93</v>
      </c>
      <c r="V1678" s="428"/>
      <c r="W1678" s="429"/>
      <c r="X1678" s="180">
        <v>1017.72</v>
      </c>
      <c r="Y1678" s="175" t="str">
        <f t="shared" si="26"/>
        <v>180122</v>
      </c>
    </row>
    <row r="1679" spans="1:25" ht="28.9" customHeight="1" x14ac:dyDescent="0.2">
      <c r="A1679" s="401" t="s">
        <v>4032</v>
      </c>
      <c r="B1679" s="402"/>
      <c r="C1679" s="401" t="s">
        <v>1943</v>
      </c>
      <c r="D1679" s="403"/>
      <c r="E1679" s="403"/>
      <c r="F1679" s="403"/>
      <c r="G1679" s="403"/>
      <c r="H1679" s="403"/>
      <c r="I1679" s="403"/>
      <c r="J1679" s="403"/>
      <c r="K1679" s="403"/>
      <c r="L1679" s="403"/>
      <c r="M1679" s="403"/>
      <c r="N1679" s="403"/>
      <c r="O1679" s="402"/>
      <c r="P1679" s="404" t="s">
        <v>1965</v>
      </c>
      <c r="Q1679" s="405"/>
      <c r="R1679" s="430">
        <v>534.9</v>
      </c>
      <c r="S1679" s="431"/>
      <c r="T1679" s="432"/>
      <c r="U1679" s="427">
        <v>55.23</v>
      </c>
      <c r="V1679" s="428"/>
      <c r="W1679" s="429"/>
      <c r="X1679" s="179">
        <v>590.13</v>
      </c>
      <c r="Y1679" s="175" t="str">
        <f t="shared" si="26"/>
        <v>180123</v>
      </c>
    </row>
    <row r="1680" spans="1:25" ht="19.350000000000001" customHeight="1" x14ac:dyDescent="0.2">
      <c r="A1680" s="401" t="s">
        <v>4033</v>
      </c>
      <c r="B1680" s="402"/>
      <c r="C1680" s="401" t="s">
        <v>1942</v>
      </c>
      <c r="D1680" s="403"/>
      <c r="E1680" s="403"/>
      <c r="F1680" s="403"/>
      <c r="G1680" s="403"/>
      <c r="H1680" s="403"/>
      <c r="I1680" s="403"/>
      <c r="J1680" s="403"/>
      <c r="K1680" s="403"/>
      <c r="L1680" s="403"/>
      <c r="M1680" s="403"/>
      <c r="N1680" s="403"/>
      <c r="O1680" s="402"/>
      <c r="P1680" s="404" t="s">
        <v>1965</v>
      </c>
      <c r="Q1680" s="405"/>
      <c r="R1680" s="430">
        <v>522.29999999999995</v>
      </c>
      <c r="S1680" s="431"/>
      <c r="T1680" s="432"/>
      <c r="U1680" s="427">
        <v>55.23</v>
      </c>
      <c r="V1680" s="428"/>
      <c r="W1680" s="429"/>
      <c r="X1680" s="179">
        <v>577.53</v>
      </c>
      <c r="Y1680" s="175" t="str">
        <f t="shared" si="26"/>
        <v>180124</v>
      </c>
    </row>
    <row r="1681" spans="1:25" ht="9.6" customHeight="1" x14ac:dyDescent="0.2">
      <c r="A1681" s="401" t="s">
        <v>4034</v>
      </c>
      <c r="B1681" s="402"/>
      <c r="C1681" s="401" t="s">
        <v>313</v>
      </c>
      <c r="D1681" s="403"/>
      <c r="E1681" s="403"/>
      <c r="F1681" s="403"/>
      <c r="G1681" s="403"/>
      <c r="H1681" s="403"/>
      <c r="I1681" s="403"/>
      <c r="J1681" s="403"/>
      <c r="K1681" s="403"/>
      <c r="L1681" s="403"/>
      <c r="M1681" s="403"/>
      <c r="N1681" s="403"/>
      <c r="O1681" s="402"/>
      <c r="P1681" s="404" t="s">
        <v>2001</v>
      </c>
      <c r="Q1681" s="405"/>
      <c r="R1681" s="433">
        <v>1732.07</v>
      </c>
      <c r="S1681" s="434"/>
      <c r="T1681" s="435"/>
      <c r="U1681" s="430">
        <v>113.66</v>
      </c>
      <c r="V1681" s="431"/>
      <c r="W1681" s="432"/>
      <c r="X1681" s="180">
        <v>1845.73</v>
      </c>
      <c r="Y1681" s="175" t="str">
        <f t="shared" si="26"/>
        <v>180204</v>
      </c>
    </row>
    <row r="1682" spans="1:25" ht="9.6" customHeight="1" x14ac:dyDescent="0.2">
      <c r="A1682" s="401" t="s">
        <v>4035</v>
      </c>
      <c r="B1682" s="402"/>
      <c r="C1682" s="401" t="s">
        <v>1538</v>
      </c>
      <c r="D1682" s="403"/>
      <c r="E1682" s="403"/>
      <c r="F1682" s="403"/>
      <c r="G1682" s="403"/>
      <c r="H1682" s="403"/>
      <c r="I1682" s="403"/>
      <c r="J1682" s="403"/>
      <c r="K1682" s="403"/>
      <c r="L1682" s="403"/>
      <c r="M1682" s="403"/>
      <c r="N1682" s="403"/>
      <c r="O1682" s="402"/>
      <c r="P1682" s="404" t="s">
        <v>1965</v>
      </c>
      <c r="Q1682" s="405"/>
      <c r="R1682" s="430">
        <v>199.68</v>
      </c>
      <c r="S1682" s="431"/>
      <c r="T1682" s="432"/>
      <c r="U1682" s="427">
        <v>50.91</v>
      </c>
      <c r="V1682" s="428"/>
      <c r="W1682" s="429"/>
      <c r="X1682" s="179">
        <v>250.59</v>
      </c>
      <c r="Y1682" s="175" t="str">
        <f t="shared" si="26"/>
        <v>180208</v>
      </c>
    </row>
    <row r="1683" spans="1:25" ht="9.6" customHeight="1" x14ac:dyDescent="0.2">
      <c r="A1683" s="401" t="s">
        <v>4036</v>
      </c>
      <c r="B1683" s="402"/>
      <c r="C1683" s="401" t="s">
        <v>1539</v>
      </c>
      <c r="D1683" s="403"/>
      <c r="E1683" s="403"/>
      <c r="F1683" s="403"/>
      <c r="G1683" s="403"/>
      <c r="H1683" s="403"/>
      <c r="I1683" s="403"/>
      <c r="J1683" s="403"/>
      <c r="K1683" s="403"/>
      <c r="L1683" s="403"/>
      <c r="M1683" s="403"/>
      <c r="N1683" s="403"/>
      <c r="O1683" s="402"/>
      <c r="P1683" s="404" t="s">
        <v>1965</v>
      </c>
      <c r="Q1683" s="405"/>
      <c r="R1683" s="430">
        <v>323.52</v>
      </c>
      <c r="S1683" s="431"/>
      <c r="T1683" s="432"/>
      <c r="U1683" s="427">
        <v>61.6</v>
      </c>
      <c r="V1683" s="428"/>
      <c r="W1683" s="429"/>
      <c r="X1683" s="179">
        <v>385.12</v>
      </c>
      <c r="Y1683" s="175" t="str">
        <f t="shared" si="26"/>
        <v>180280</v>
      </c>
    </row>
    <row r="1684" spans="1:25" ht="9.6" customHeight="1" x14ac:dyDescent="0.2">
      <c r="A1684" s="401" t="s">
        <v>4037</v>
      </c>
      <c r="B1684" s="402"/>
      <c r="C1684" s="401" t="s">
        <v>1540</v>
      </c>
      <c r="D1684" s="403"/>
      <c r="E1684" s="403"/>
      <c r="F1684" s="403"/>
      <c r="G1684" s="403"/>
      <c r="H1684" s="403"/>
      <c r="I1684" s="403"/>
      <c r="J1684" s="403"/>
      <c r="K1684" s="403"/>
      <c r="L1684" s="403"/>
      <c r="M1684" s="403"/>
      <c r="N1684" s="403"/>
      <c r="O1684" s="402"/>
      <c r="P1684" s="404" t="s">
        <v>1965</v>
      </c>
      <c r="Q1684" s="405"/>
      <c r="R1684" s="430">
        <v>352.67</v>
      </c>
      <c r="S1684" s="431"/>
      <c r="T1684" s="432"/>
      <c r="U1684" s="427">
        <v>58.03</v>
      </c>
      <c r="V1684" s="428"/>
      <c r="W1684" s="429"/>
      <c r="X1684" s="179">
        <v>410.7</v>
      </c>
      <c r="Y1684" s="175" t="str">
        <f t="shared" si="26"/>
        <v>180281</v>
      </c>
    </row>
    <row r="1685" spans="1:25" ht="9.6" customHeight="1" x14ac:dyDescent="0.2">
      <c r="A1685" s="401" t="s">
        <v>4038</v>
      </c>
      <c r="B1685" s="402"/>
      <c r="C1685" s="401" t="s">
        <v>1541</v>
      </c>
      <c r="D1685" s="403"/>
      <c r="E1685" s="403"/>
      <c r="F1685" s="403"/>
      <c r="G1685" s="403"/>
      <c r="H1685" s="403"/>
      <c r="I1685" s="403"/>
      <c r="J1685" s="403"/>
      <c r="K1685" s="403"/>
      <c r="L1685" s="403"/>
      <c r="M1685" s="403"/>
      <c r="N1685" s="403"/>
      <c r="O1685" s="402"/>
      <c r="P1685" s="404" t="s">
        <v>1965</v>
      </c>
      <c r="Q1685" s="405"/>
      <c r="R1685" s="430">
        <v>441.05</v>
      </c>
      <c r="S1685" s="431"/>
      <c r="T1685" s="432"/>
      <c r="U1685" s="427">
        <v>58.03</v>
      </c>
      <c r="V1685" s="428"/>
      <c r="W1685" s="429"/>
      <c r="X1685" s="179">
        <v>499.08</v>
      </c>
      <c r="Y1685" s="175" t="str">
        <f t="shared" si="26"/>
        <v>180282</v>
      </c>
    </row>
    <row r="1686" spans="1:25" ht="9.6" customHeight="1" x14ac:dyDescent="0.2">
      <c r="A1686" s="401" t="s">
        <v>4039</v>
      </c>
      <c r="B1686" s="402"/>
      <c r="C1686" s="401" t="s">
        <v>1542</v>
      </c>
      <c r="D1686" s="403"/>
      <c r="E1686" s="403"/>
      <c r="F1686" s="403"/>
      <c r="G1686" s="403"/>
      <c r="H1686" s="403"/>
      <c r="I1686" s="403"/>
      <c r="J1686" s="403"/>
      <c r="K1686" s="403"/>
      <c r="L1686" s="403"/>
      <c r="M1686" s="403"/>
      <c r="N1686" s="403"/>
      <c r="O1686" s="402"/>
      <c r="P1686" s="404" t="s">
        <v>1965</v>
      </c>
      <c r="Q1686" s="405"/>
      <c r="R1686" s="430">
        <v>492.32</v>
      </c>
      <c r="S1686" s="431"/>
      <c r="T1686" s="432"/>
      <c r="U1686" s="427">
        <v>61.6</v>
      </c>
      <c r="V1686" s="428"/>
      <c r="W1686" s="429"/>
      <c r="X1686" s="179">
        <v>553.91999999999996</v>
      </c>
      <c r="Y1686" s="175" t="str">
        <f t="shared" si="26"/>
        <v>180302</v>
      </c>
    </row>
    <row r="1687" spans="1:25" ht="9.6" customHeight="1" x14ac:dyDescent="0.2">
      <c r="A1687" s="401" t="s">
        <v>4040</v>
      </c>
      <c r="B1687" s="402"/>
      <c r="C1687" s="401" t="s">
        <v>314</v>
      </c>
      <c r="D1687" s="403"/>
      <c r="E1687" s="403"/>
      <c r="F1687" s="403"/>
      <c r="G1687" s="403"/>
      <c r="H1687" s="403"/>
      <c r="I1687" s="403"/>
      <c r="J1687" s="403"/>
      <c r="K1687" s="403"/>
      <c r="L1687" s="403"/>
      <c r="M1687" s="403"/>
      <c r="N1687" s="403"/>
      <c r="O1687" s="402"/>
      <c r="P1687" s="404" t="s">
        <v>1965</v>
      </c>
      <c r="Q1687" s="405"/>
      <c r="R1687" s="430">
        <v>312.88</v>
      </c>
      <c r="S1687" s="431"/>
      <c r="T1687" s="432"/>
      <c r="U1687" s="427">
        <v>77.25</v>
      </c>
      <c r="V1687" s="428"/>
      <c r="W1687" s="429"/>
      <c r="X1687" s="179">
        <v>390.13</v>
      </c>
      <c r="Y1687" s="175" t="str">
        <f t="shared" si="26"/>
        <v>180303</v>
      </c>
    </row>
    <row r="1688" spans="1:25" ht="9.6" customHeight="1" x14ac:dyDescent="0.2">
      <c r="A1688" s="401" t="s">
        <v>4041</v>
      </c>
      <c r="B1688" s="402"/>
      <c r="C1688" s="401" t="s">
        <v>4042</v>
      </c>
      <c r="D1688" s="403"/>
      <c r="E1688" s="403"/>
      <c r="F1688" s="403"/>
      <c r="G1688" s="403"/>
      <c r="H1688" s="403"/>
      <c r="I1688" s="403"/>
      <c r="J1688" s="403"/>
      <c r="K1688" s="403"/>
      <c r="L1688" s="403"/>
      <c r="M1688" s="403"/>
      <c r="N1688" s="403"/>
      <c r="O1688" s="402"/>
      <c r="P1688" s="404" t="s">
        <v>1965</v>
      </c>
      <c r="Q1688" s="405"/>
      <c r="R1688" s="430">
        <v>426.49</v>
      </c>
      <c r="S1688" s="431"/>
      <c r="T1688" s="432"/>
      <c r="U1688" s="427">
        <v>58.03</v>
      </c>
      <c r="V1688" s="428"/>
      <c r="W1688" s="429"/>
      <c r="X1688" s="179">
        <v>484.52</v>
      </c>
      <c r="Y1688" s="175" t="str">
        <f t="shared" si="26"/>
        <v>180304</v>
      </c>
    </row>
    <row r="1689" spans="1:25" ht="9.6" customHeight="1" x14ac:dyDescent="0.2">
      <c r="A1689" s="401" t="s">
        <v>4043</v>
      </c>
      <c r="B1689" s="402"/>
      <c r="C1689" s="401" t="s">
        <v>1543</v>
      </c>
      <c r="D1689" s="403"/>
      <c r="E1689" s="403"/>
      <c r="F1689" s="403"/>
      <c r="G1689" s="403"/>
      <c r="H1689" s="403"/>
      <c r="I1689" s="403"/>
      <c r="J1689" s="403"/>
      <c r="K1689" s="403"/>
      <c r="L1689" s="403"/>
      <c r="M1689" s="403"/>
      <c r="N1689" s="403"/>
      <c r="O1689" s="402"/>
      <c r="P1689" s="404" t="s">
        <v>1965</v>
      </c>
      <c r="Q1689" s="405"/>
      <c r="R1689" s="430">
        <v>434</v>
      </c>
      <c r="S1689" s="431"/>
      <c r="T1689" s="432"/>
      <c r="U1689" s="427">
        <v>61.6</v>
      </c>
      <c r="V1689" s="428"/>
      <c r="W1689" s="429"/>
      <c r="X1689" s="179">
        <v>495.6</v>
      </c>
      <c r="Y1689" s="175" t="str">
        <f t="shared" si="26"/>
        <v>180305</v>
      </c>
    </row>
    <row r="1690" spans="1:25" ht="19.350000000000001" customHeight="1" x14ac:dyDescent="0.2">
      <c r="A1690" s="401" t="s">
        <v>4044</v>
      </c>
      <c r="B1690" s="402"/>
      <c r="C1690" s="401" t="s">
        <v>4045</v>
      </c>
      <c r="D1690" s="403"/>
      <c r="E1690" s="403"/>
      <c r="F1690" s="403"/>
      <c r="G1690" s="403"/>
      <c r="H1690" s="403"/>
      <c r="I1690" s="403"/>
      <c r="J1690" s="403"/>
      <c r="K1690" s="403"/>
      <c r="L1690" s="403"/>
      <c r="M1690" s="403"/>
      <c r="N1690" s="403"/>
      <c r="O1690" s="402"/>
      <c r="P1690" s="404" t="s">
        <v>1965</v>
      </c>
      <c r="Q1690" s="405"/>
      <c r="R1690" s="430">
        <v>301.77999999999997</v>
      </c>
      <c r="S1690" s="431"/>
      <c r="T1690" s="432"/>
      <c r="U1690" s="427">
        <v>58.03</v>
      </c>
      <c r="V1690" s="428"/>
      <c r="W1690" s="429"/>
      <c r="X1690" s="179">
        <v>359.81</v>
      </c>
      <c r="Y1690" s="175" t="str">
        <f t="shared" si="26"/>
        <v>180307</v>
      </c>
    </row>
    <row r="1691" spans="1:25" ht="19.350000000000001" customHeight="1" x14ac:dyDescent="0.2">
      <c r="A1691" s="401" t="s">
        <v>4046</v>
      </c>
      <c r="B1691" s="402"/>
      <c r="C1691" s="401" t="s">
        <v>4047</v>
      </c>
      <c r="D1691" s="403"/>
      <c r="E1691" s="403"/>
      <c r="F1691" s="403"/>
      <c r="G1691" s="403"/>
      <c r="H1691" s="403"/>
      <c r="I1691" s="403"/>
      <c r="J1691" s="403"/>
      <c r="K1691" s="403"/>
      <c r="L1691" s="403"/>
      <c r="M1691" s="403"/>
      <c r="N1691" s="403"/>
      <c r="O1691" s="402"/>
      <c r="P1691" s="404" t="s">
        <v>1965</v>
      </c>
      <c r="Q1691" s="405"/>
      <c r="R1691" s="430">
        <v>614.54999999999995</v>
      </c>
      <c r="S1691" s="431"/>
      <c r="T1691" s="432"/>
      <c r="U1691" s="427">
        <v>61.6</v>
      </c>
      <c r="V1691" s="428"/>
      <c r="W1691" s="429"/>
      <c r="X1691" s="179">
        <v>676.15</v>
      </c>
      <c r="Y1691" s="175" t="str">
        <f t="shared" si="26"/>
        <v>180308</v>
      </c>
    </row>
    <row r="1692" spans="1:25" ht="9.6" customHeight="1" x14ac:dyDescent="0.2">
      <c r="A1692" s="401" t="s">
        <v>4048</v>
      </c>
      <c r="B1692" s="402"/>
      <c r="C1692" s="401" t="s">
        <v>1544</v>
      </c>
      <c r="D1692" s="403"/>
      <c r="E1692" s="403"/>
      <c r="F1692" s="403"/>
      <c r="G1692" s="403"/>
      <c r="H1692" s="403"/>
      <c r="I1692" s="403"/>
      <c r="J1692" s="403"/>
      <c r="K1692" s="403"/>
      <c r="L1692" s="403"/>
      <c r="M1692" s="403"/>
      <c r="N1692" s="403"/>
      <c r="O1692" s="402"/>
      <c r="P1692" s="404" t="s">
        <v>1965</v>
      </c>
      <c r="Q1692" s="405"/>
      <c r="R1692" s="430">
        <v>343.17</v>
      </c>
      <c r="S1692" s="431"/>
      <c r="T1692" s="432"/>
      <c r="U1692" s="427">
        <v>58.03</v>
      </c>
      <c r="V1692" s="428"/>
      <c r="W1692" s="429"/>
      <c r="X1692" s="179">
        <v>401.2</v>
      </c>
      <c r="Y1692" s="175" t="str">
        <f t="shared" si="26"/>
        <v>180309</v>
      </c>
    </row>
    <row r="1693" spans="1:25" ht="9.6" customHeight="1" x14ac:dyDescent="0.2">
      <c r="A1693" s="401" t="s">
        <v>4049</v>
      </c>
      <c r="B1693" s="402"/>
      <c r="C1693" s="401" t="s">
        <v>1545</v>
      </c>
      <c r="D1693" s="403"/>
      <c r="E1693" s="403"/>
      <c r="F1693" s="403"/>
      <c r="G1693" s="403"/>
      <c r="H1693" s="403"/>
      <c r="I1693" s="403"/>
      <c r="J1693" s="403"/>
      <c r="K1693" s="403"/>
      <c r="L1693" s="403"/>
      <c r="M1693" s="403"/>
      <c r="N1693" s="403"/>
      <c r="O1693" s="402"/>
      <c r="P1693" s="404" t="s">
        <v>1965</v>
      </c>
      <c r="Q1693" s="405"/>
      <c r="R1693" s="430">
        <v>241.28</v>
      </c>
      <c r="S1693" s="431"/>
      <c r="T1693" s="432"/>
      <c r="U1693" s="427">
        <v>50.91</v>
      </c>
      <c r="V1693" s="428"/>
      <c r="W1693" s="429"/>
      <c r="X1693" s="179">
        <v>292.19</v>
      </c>
      <c r="Y1693" s="175" t="str">
        <f t="shared" si="26"/>
        <v>180310</v>
      </c>
    </row>
    <row r="1694" spans="1:25" ht="9.6" customHeight="1" x14ac:dyDescent="0.2">
      <c r="A1694" s="401" t="s">
        <v>4050</v>
      </c>
      <c r="B1694" s="402"/>
      <c r="C1694" s="401" t="s">
        <v>1546</v>
      </c>
      <c r="D1694" s="403"/>
      <c r="E1694" s="403"/>
      <c r="F1694" s="403"/>
      <c r="G1694" s="403"/>
      <c r="H1694" s="403"/>
      <c r="I1694" s="403"/>
      <c r="J1694" s="403"/>
      <c r="K1694" s="403"/>
      <c r="L1694" s="403"/>
      <c r="M1694" s="403"/>
      <c r="N1694" s="403"/>
      <c r="O1694" s="402"/>
      <c r="P1694" s="404" t="s">
        <v>1965</v>
      </c>
      <c r="Q1694" s="405"/>
      <c r="R1694" s="430">
        <v>231.01</v>
      </c>
      <c r="S1694" s="431"/>
      <c r="T1694" s="432"/>
      <c r="U1694" s="427">
        <v>31.36</v>
      </c>
      <c r="V1694" s="428"/>
      <c r="W1694" s="429"/>
      <c r="X1694" s="179">
        <v>262.37</v>
      </c>
      <c r="Y1694" s="175" t="str">
        <f t="shared" si="26"/>
        <v>180311</v>
      </c>
    </row>
    <row r="1695" spans="1:25" ht="9.6" customHeight="1" x14ac:dyDescent="0.2">
      <c r="A1695" s="401" t="s">
        <v>4051</v>
      </c>
      <c r="B1695" s="402"/>
      <c r="C1695" s="401" t="s">
        <v>1547</v>
      </c>
      <c r="D1695" s="403"/>
      <c r="E1695" s="403"/>
      <c r="F1695" s="403"/>
      <c r="G1695" s="403"/>
      <c r="H1695" s="403"/>
      <c r="I1695" s="403"/>
      <c r="J1695" s="403"/>
      <c r="K1695" s="403"/>
      <c r="L1695" s="403"/>
      <c r="M1695" s="403"/>
      <c r="N1695" s="403"/>
      <c r="O1695" s="402"/>
      <c r="P1695" s="404" t="s">
        <v>1965</v>
      </c>
      <c r="Q1695" s="405"/>
      <c r="R1695" s="430">
        <v>199.25</v>
      </c>
      <c r="S1695" s="431"/>
      <c r="T1695" s="432"/>
      <c r="U1695" s="427">
        <v>37.58</v>
      </c>
      <c r="V1695" s="428"/>
      <c r="W1695" s="429"/>
      <c r="X1695" s="179">
        <v>236.83</v>
      </c>
      <c r="Y1695" s="175" t="str">
        <f t="shared" si="26"/>
        <v>180312</v>
      </c>
    </row>
    <row r="1696" spans="1:25" ht="9.6" customHeight="1" x14ac:dyDescent="0.2">
      <c r="A1696" s="401" t="s">
        <v>4052</v>
      </c>
      <c r="B1696" s="402"/>
      <c r="C1696" s="401" t="s">
        <v>1548</v>
      </c>
      <c r="D1696" s="403"/>
      <c r="E1696" s="403"/>
      <c r="F1696" s="403"/>
      <c r="G1696" s="403"/>
      <c r="H1696" s="403"/>
      <c r="I1696" s="403"/>
      <c r="J1696" s="403"/>
      <c r="K1696" s="403"/>
      <c r="L1696" s="403"/>
      <c r="M1696" s="403"/>
      <c r="N1696" s="403"/>
      <c r="O1696" s="402"/>
      <c r="P1696" s="404" t="s">
        <v>1965</v>
      </c>
      <c r="Q1696" s="405"/>
      <c r="R1696" s="430">
        <v>166.37</v>
      </c>
      <c r="S1696" s="431"/>
      <c r="T1696" s="432"/>
      <c r="U1696" s="427">
        <v>37.58</v>
      </c>
      <c r="V1696" s="428"/>
      <c r="W1696" s="429"/>
      <c r="X1696" s="179">
        <v>203.95</v>
      </c>
      <c r="Y1696" s="175" t="str">
        <f t="shared" si="26"/>
        <v>180313</v>
      </c>
    </row>
    <row r="1697" spans="1:25" ht="9.6" customHeight="1" x14ac:dyDescent="0.2">
      <c r="A1697" s="401" t="s">
        <v>4053</v>
      </c>
      <c r="B1697" s="402"/>
      <c r="C1697" s="401" t="s">
        <v>4054</v>
      </c>
      <c r="D1697" s="403"/>
      <c r="E1697" s="403"/>
      <c r="F1697" s="403"/>
      <c r="G1697" s="403"/>
      <c r="H1697" s="403"/>
      <c r="I1697" s="403"/>
      <c r="J1697" s="403"/>
      <c r="K1697" s="403"/>
      <c r="L1697" s="403"/>
      <c r="M1697" s="403"/>
      <c r="N1697" s="403"/>
      <c r="O1697" s="402"/>
      <c r="P1697" s="404" t="s">
        <v>1965</v>
      </c>
      <c r="Q1697" s="405"/>
      <c r="R1697" s="430">
        <v>586.08000000000004</v>
      </c>
      <c r="S1697" s="431"/>
      <c r="T1697" s="432"/>
      <c r="U1697" s="427">
        <v>64.36</v>
      </c>
      <c r="V1697" s="428"/>
      <c r="W1697" s="429"/>
      <c r="X1697" s="179">
        <v>650.44000000000005</v>
      </c>
      <c r="Y1697" s="175" t="str">
        <f t="shared" si="26"/>
        <v>180317</v>
      </c>
    </row>
    <row r="1698" spans="1:25" ht="9.6" customHeight="1" x14ac:dyDescent="0.2">
      <c r="A1698" s="401" t="s">
        <v>4055</v>
      </c>
      <c r="B1698" s="402"/>
      <c r="C1698" s="401" t="s">
        <v>1549</v>
      </c>
      <c r="D1698" s="403"/>
      <c r="E1698" s="403"/>
      <c r="F1698" s="403"/>
      <c r="G1698" s="403"/>
      <c r="H1698" s="403"/>
      <c r="I1698" s="403"/>
      <c r="J1698" s="403"/>
      <c r="K1698" s="403"/>
      <c r="L1698" s="403"/>
      <c r="M1698" s="403"/>
      <c r="N1698" s="403"/>
      <c r="O1698" s="402"/>
      <c r="P1698" s="404" t="s">
        <v>2352</v>
      </c>
      <c r="Q1698" s="405"/>
      <c r="R1698" s="430">
        <v>210.64</v>
      </c>
      <c r="S1698" s="431"/>
      <c r="T1698" s="432"/>
      <c r="U1698" s="406">
        <v>6.26</v>
      </c>
      <c r="V1698" s="407"/>
      <c r="W1698" s="408"/>
      <c r="X1698" s="179">
        <v>216.9</v>
      </c>
      <c r="Y1698" s="175" t="str">
        <f t="shared" si="26"/>
        <v>180318</v>
      </c>
    </row>
    <row r="1699" spans="1:25" ht="9.6" customHeight="1" x14ac:dyDescent="0.2">
      <c r="A1699" s="401" t="s">
        <v>4056</v>
      </c>
      <c r="B1699" s="402"/>
      <c r="C1699" s="401" t="s">
        <v>1550</v>
      </c>
      <c r="D1699" s="403"/>
      <c r="E1699" s="403"/>
      <c r="F1699" s="403"/>
      <c r="G1699" s="403"/>
      <c r="H1699" s="403"/>
      <c r="I1699" s="403"/>
      <c r="J1699" s="403"/>
      <c r="K1699" s="403"/>
      <c r="L1699" s="403"/>
      <c r="M1699" s="403"/>
      <c r="N1699" s="403"/>
      <c r="O1699" s="402"/>
      <c r="P1699" s="404" t="s">
        <v>1965</v>
      </c>
      <c r="Q1699" s="405"/>
      <c r="R1699" s="430">
        <v>211.07</v>
      </c>
      <c r="S1699" s="431"/>
      <c r="T1699" s="432"/>
      <c r="U1699" s="427">
        <v>23.52</v>
      </c>
      <c r="V1699" s="428"/>
      <c r="W1699" s="429"/>
      <c r="X1699" s="179">
        <v>234.59</v>
      </c>
      <c r="Y1699" s="175" t="str">
        <f t="shared" si="26"/>
        <v>180320</v>
      </c>
    </row>
    <row r="1700" spans="1:25" ht="9.6" customHeight="1" x14ac:dyDescent="0.2">
      <c r="A1700" s="401" t="s">
        <v>4057</v>
      </c>
      <c r="B1700" s="402"/>
      <c r="C1700" s="401" t="s">
        <v>1551</v>
      </c>
      <c r="D1700" s="403"/>
      <c r="E1700" s="403"/>
      <c r="F1700" s="403"/>
      <c r="G1700" s="403"/>
      <c r="H1700" s="403"/>
      <c r="I1700" s="403"/>
      <c r="J1700" s="403"/>
      <c r="K1700" s="403"/>
      <c r="L1700" s="403"/>
      <c r="M1700" s="403"/>
      <c r="N1700" s="403"/>
      <c r="O1700" s="402"/>
      <c r="P1700" s="404" t="s">
        <v>1965</v>
      </c>
      <c r="Q1700" s="405"/>
      <c r="R1700" s="430">
        <v>226.26</v>
      </c>
      <c r="S1700" s="431"/>
      <c r="T1700" s="432"/>
      <c r="U1700" s="427">
        <v>14.11</v>
      </c>
      <c r="V1700" s="428"/>
      <c r="W1700" s="429"/>
      <c r="X1700" s="179">
        <v>240.37</v>
      </c>
      <c r="Y1700" s="175" t="str">
        <f t="shared" si="26"/>
        <v>180321</v>
      </c>
    </row>
    <row r="1701" spans="1:25" ht="19.350000000000001" customHeight="1" x14ac:dyDescent="0.2">
      <c r="A1701" s="401" t="s">
        <v>4058</v>
      </c>
      <c r="B1701" s="402"/>
      <c r="C1701" s="401" t="s">
        <v>4059</v>
      </c>
      <c r="D1701" s="403"/>
      <c r="E1701" s="403"/>
      <c r="F1701" s="403"/>
      <c r="G1701" s="403"/>
      <c r="H1701" s="403"/>
      <c r="I1701" s="403"/>
      <c r="J1701" s="403"/>
      <c r="K1701" s="403"/>
      <c r="L1701" s="403"/>
      <c r="M1701" s="403"/>
      <c r="N1701" s="403"/>
      <c r="O1701" s="402"/>
      <c r="P1701" s="404" t="s">
        <v>1965</v>
      </c>
      <c r="Q1701" s="405"/>
      <c r="R1701" s="430">
        <v>469.73</v>
      </c>
      <c r="S1701" s="431"/>
      <c r="T1701" s="432"/>
      <c r="U1701" s="427">
        <v>88.07</v>
      </c>
      <c r="V1701" s="428"/>
      <c r="W1701" s="429"/>
      <c r="X1701" s="179">
        <v>557.79999999999995</v>
      </c>
      <c r="Y1701" s="175" t="str">
        <f t="shared" si="26"/>
        <v>180323</v>
      </c>
    </row>
    <row r="1702" spans="1:25" ht="19.350000000000001" customHeight="1" x14ac:dyDescent="0.2">
      <c r="A1702" s="401" t="s">
        <v>4060</v>
      </c>
      <c r="B1702" s="402"/>
      <c r="C1702" s="401" t="s">
        <v>4061</v>
      </c>
      <c r="D1702" s="403"/>
      <c r="E1702" s="403"/>
      <c r="F1702" s="403"/>
      <c r="G1702" s="403"/>
      <c r="H1702" s="403"/>
      <c r="I1702" s="403"/>
      <c r="J1702" s="403"/>
      <c r="K1702" s="403"/>
      <c r="L1702" s="403"/>
      <c r="M1702" s="403"/>
      <c r="N1702" s="403"/>
      <c r="O1702" s="402"/>
      <c r="P1702" s="404" t="s">
        <v>1965</v>
      </c>
      <c r="Q1702" s="405"/>
      <c r="R1702" s="430">
        <v>439.02</v>
      </c>
      <c r="S1702" s="431"/>
      <c r="T1702" s="432"/>
      <c r="U1702" s="427">
        <v>88.07</v>
      </c>
      <c r="V1702" s="428"/>
      <c r="W1702" s="429"/>
      <c r="X1702" s="179">
        <v>527.09</v>
      </c>
      <c r="Y1702" s="175" t="str">
        <f t="shared" si="26"/>
        <v>180324</v>
      </c>
    </row>
    <row r="1703" spans="1:25" ht="19.350000000000001" customHeight="1" x14ac:dyDescent="0.2">
      <c r="A1703" s="401" t="s">
        <v>4062</v>
      </c>
      <c r="B1703" s="402"/>
      <c r="C1703" s="401" t="s">
        <v>4063</v>
      </c>
      <c r="D1703" s="403"/>
      <c r="E1703" s="403"/>
      <c r="F1703" s="403"/>
      <c r="G1703" s="403"/>
      <c r="H1703" s="403"/>
      <c r="I1703" s="403"/>
      <c r="J1703" s="403"/>
      <c r="K1703" s="403"/>
      <c r="L1703" s="403"/>
      <c r="M1703" s="403"/>
      <c r="N1703" s="403"/>
      <c r="O1703" s="402"/>
      <c r="P1703" s="404" t="s">
        <v>2352</v>
      </c>
      <c r="Q1703" s="405"/>
      <c r="R1703" s="427">
        <v>21.64</v>
      </c>
      <c r="S1703" s="428"/>
      <c r="T1703" s="429"/>
      <c r="U1703" s="427">
        <v>12.02</v>
      </c>
      <c r="V1703" s="428"/>
      <c r="W1703" s="429"/>
      <c r="X1703" s="178">
        <v>33.659999999999997</v>
      </c>
      <c r="Y1703" s="175" t="str">
        <f t="shared" si="26"/>
        <v>180325</v>
      </c>
    </row>
    <row r="1704" spans="1:25" ht="9.6" customHeight="1" x14ac:dyDescent="0.2">
      <c r="A1704" s="401" t="s">
        <v>4064</v>
      </c>
      <c r="B1704" s="402"/>
      <c r="C1704" s="401" t="s">
        <v>1552</v>
      </c>
      <c r="D1704" s="403"/>
      <c r="E1704" s="403"/>
      <c r="F1704" s="403"/>
      <c r="G1704" s="403"/>
      <c r="H1704" s="403"/>
      <c r="I1704" s="403"/>
      <c r="J1704" s="403"/>
      <c r="K1704" s="403"/>
      <c r="L1704" s="403"/>
      <c r="M1704" s="403"/>
      <c r="N1704" s="403"/>
      <c r="O1704" s="402"/>
      <c r="P1704" s="404" t="s">
        <v>1965</v>
      </c>
      <c r="Q1704" s="405"/>
      <c r="R1704" s="430">
        <v>322.79000000000002</v>
      </c>
      <c r="S1704" s="431"/>
      <c r="T1704" s="432"/>
      <c r="U1704" s="427">
        <v>24.23</v>
      </c>
      <c r="V1704" s="428"/>
      <c r="W1704" s="429"/>
      <c r="X1704" s="179">
        <v>347.02</v>
      </c>
      <c r="Y1704" s="175" t="str">
        <f t="shared" si="26"/>
        <v>180331</v>
      </c>
    </row>
    <row r="1705" spans="1:25" ht="19.350000000000001" customHeight="1" x14ac:dyDescent="0.2">
      <c r="A1705" s="401" t="s">
        <v>4065</v>
      </c>
      <c r="B1705" s="402"/>
      <c r="C1705" s="401" t="s">
        <v>4066</v>
      </c>
      <c r="D1705" s="403"/>
      <c r="E1705" s="403"/>
      <c r="F1705" s="403"/>
      <c r="G1705" s="403"/>
      <c r="H1705" s="403"/>
      <c r="I1705" s="403"/>
      <c r="J1705" s="403"/>
      <c r="K1705" s="403"/>
      <c r="L1705" s="403"/>
      <c r="M1705" s="403"/>
      <c r="N1705" s="403"/>
      <c r="O1705" s="402"/>
      <c r="P1705" s="404" t="s">
        <v>1965</v>
      </c>
      <c r="Q1705" s="405"/>
      <c r="R1705" s="430">
        <v>299.17</v>
      </c>
      <c r="S1705" s="431"/>
      <c r="T1705" s="432"/>
      <c r="U1705" s="427">
        <v>25.85</v>
      </c>
      <c r="V1705" s="428"/>
      <c r="W1705" s="429"/>
      <c r="X1705" s="179">
        <v>325.02</v>
      </c>
      <c r="Y1705" s="175" t="str">
        <f t="shared" si="26"/>
        <v>180340</v>
      </c>
    </row>
    <row r="1706" spans="1:25" ht="19.350000000000001" customHeight="1" x14ac:dyDescent="0.2">
      <c r="A1706" s="401" t="s">
        <v>4067</v>
      </c>
      <c r="B1706" s="402"/>
      <c r="C1706" s="401" t="s">
        <v>4068</v>
      </c>
      <c r="D1706" s="403"/>
      <c r="E1706" s="403"/>
      <c r="F1706" s="403"/>
      <c r="G1706" s="403"/>
      <c r="H1706" s="403"/>
      <c r="I1706" s="403"/>
      <c r="J1706" s="403"/>
      <c r="K1706" s="403"/>
      <c r="L1706" s="403"/>
      <c r="M1706" s="403"/>
      <c r="N1706" s="403"/>
      <c r="O1706" s="402"/>
      <c r="P1706" s="404" t="s">
        <v>1965</v>
      </c>
      <c r="Q1706" s="405"/>
      <c r="R1706" s="430">
        <v>244.98</v>
      </c>
      <c r="S1706" s="431"/>
      <c r="T1706" s="432"/>
      <c r="U1706" s="427">
        <v>25.85</v>
      </c>
      <c r="V1706" s="428"/>
      <c r="W1706" s="429"/>
      <c r="X1706" s="179">
        <v>270.83</v>
      </c>
      <c r="Y1706" s="175" t="str">
        <f t="shared" si="26"/>
        <v>180341</v>
      </c>
    </row>
    <row r="1707" spans="1:25" ht="19.350000000000001" customHeight="1" x14ac:dyDescent="0.2">
      <c r="A1707" s="401" t="s">
        <v>4069</v>
      </c>
      <c r="B1707" s="402"/>
      <c r="C1707" s="401" t="s">
        <v>4070</v>
      </c>
      <c r="D1707" s="403"/>
      <c r="E1707" s="403"/>
      <c r="F1707" s="403"/>
      <c r="G1707" s="403"/>
      <c r="H1707" s="403"/>
      <c r="I1707" s="403"/>
      <c r="J1707" s="403"/>
      <c r="K1707" s="403"/>
      <c r="L1707" s="403"/>
      <c r="M1707" s="403"/>
      <c r="N1707" s="403"/>
      <c r="O1707" s="402"/>
      <c r="P1707" s="404" t="s">
        <v>1965</v>
      </c>
      <c r="Q1707" s="405"/>
      <c r="R1707" s="430">
        <v>353.76</v>
      </c>
      <c r="S1707" s="431"/>
      <c r="T1707" s="432"/>
      <c r="U1707" s="427">
        <v>25.85</v>
      </c>
      <c r="V1707" s="428"/>
      <c r="W1707" s="429"/>
      <c r="X1707" s="179">
        <v>379.61</v>
      </c>
      <c r="Y1707" s="175" t="str">
        <f t="shared" si="26"/>
        <v>180342</v>
      </c>
    </row>
    <row r="1708" spans="1:25" ht="9.6" customHeight="1" x14ac:dyDescent="0.2">
      <c r="A1708" s="401" t="s">
        <v>4071</v>
      </c>
      <c r="B1708" s="402"/>
      <c r="C1708" s="401" t="s">
        <v>137</v>
      </c>
      <c r="D1708" s="403"/>
      <c r="E1708" s="403"/>
      <c r="F1708" s="403"/>
      <c r="G1708" s="403"/>
      <c r="H1708" s="403"/>
      <c r="I1708" s="403"/>
      <c r="J1708" s="403"/>
      <c r="K1708" s="403"/>
      <c r="L1708" s="403"/>
      <c r="M1708" s="403"/>
      <c r="N1708" s="403"/>
      <c r="O1708" s="402"/>
      <c r="P1708" s="404" t="s">
        <v>2036</v>
      </c>
      <c r="Q1708" s="405"/>
      <c r="R1708" s="427">
        <v>66.459999999999994</v>
      </c>
      <c r="S1708" s="428"/>
      <c r="T1708" s="429"/>
      <c r="U1708" s="427">
        <v>24.23</v>
      </c>
      <c r="V1708" s="428"/>
      <c r="W1708" s="429"/>
      <c r="X1708" s="178">
        <v>90.69</v>
      </c>
      <c r="Y1708" s="175" t="str">
        <f t="shared" si="26"/>
        <v>180343</v>
      </c>
    </row>
    <row r="1709" spans="1:25" ht="19.350000000000001" customHeight="1" x14ac:dyDescent="0.2">
      <c r="A1709" s="401" t="s">
        <v>4072</v>
      </c>
      <c r="B1709" s="402"/>
      <c r="C1709" s="401" t="s">
        <v>138</v>
      </c>
      <c r="D1709" s="403"/>
      <c r="E1709" s="403"/>
      <c r="F1709" s="403"/>
      <c r="G1709" s="403"/>
      <c r="H1709" s="403"/>
      <c r="I1709" s="403"/>
      <c r="J1709" s="403"/>
      <c r="K1709" s="403"/>
      <c r="L1709" s="403"/>
      <c r="M1709" s="403"/>
      <c r="N1709" s="403"/>
      <c r="O1709" s="402"/>
      <c r="P1709" s="404" t="s">
        <v>2036</v>
      </c>
      <c r="Q1709" s="405"/>
      <c r="R1709" s="430">
        <v>106.04</v>
      </c>
      <c r="S1709" s="431"/>
      <c r="T1709" s="432"/>
      <c r="U1709" s="427">
        <v>25.85</v>
      </c>
      <c r="V1709" s="428"/>
      <c r="W1709" s="429"/>
      <c r="X1709" s="179">
        <v>131.88999999999999</v>
      </c>
      <c r="Y1709" s="175" t="str">
        <f t="shared" si="26"/>
        <v>180344</v>
      </c>
    </row>
    <row r="1710" spans="1:25" ht="9.6" customHeight="1" x14ac:dyDescent="0.2">
      <c r="A1710" s="401" t="s">
        <v>4073</v>
      </c>
      <c r="B1710" s="402"/>
      <c r="C1710" s="401" t="s">
        <v>1556</v>
      </c>
      <c r="D1710" s="403"/>
      <c r="E1710" s="403"/>
      <c r="F1710" s="403"/>
      <c r="G1710" s="403"/>
      <c r="H1710" s="403"/>
      <c r="I1710" s="403"/>
      <c r="J1710" s="403"/>
      <c r="K1710" s="403"/>
      <c r="L1710" s="403"/>
      <c r="M1710" s="403"/>
      <c r="N1710" s="403"/>
      <c r="O1710" s="402"/>
      <c r="P1710" s="404" t="s">
        <v>1965</v>
      </c>
      <c r="Q1710" s="405"/>
      <c r="R1710" s="430">
        <v>692.87</v>
      </c>
      <c r="S1710" s="431"/>
      <c r="T1710" s="432"/>
      <c r="U1710" s="427">
        <v>64.36</v>
      </c>
      <c r="V1710" s="428"/>
      <c r="W1710" s="429"/>
      <c r="X1710" s="179">
        <v>757.23</v>
      </c>
      <c r="Y1710" s="175" t="str">
        <f t="shared" si="26"/>
        <v>180380</v>
      </c>
    </row>
    <row r="1711" spans="1:25" ht="9.6" customHeight="1" x14ac:dyDescent="0.2">
      <c r="A1711" s="401" t="s">
        <v>4074</v>
      </c>
      <c r="B1711" s="402"/>
      <c r="C1711" s="401" t="s">
        <v>1557</v>
      </c>
      <c r="D1711" s="403"/>
      <c r="E1711" s="403"/>
      <c r="F1711" s="403"/>
      <c r="G1711" s="403"/>
      <c r="H1711" s="403"/>
      <c r="I1711" s="403"/>
      <c r="J1711" s="403"/>
      <c r="K1711" s="403"/>
      <c r="L1711" s="403"/>
      <c r="M1711" s="403"/>
      <c r="N1711" s="403"/>
      <c r="O1711" s="402"/>
      <c r="P1711" s="404" t="s">
        <v>1965</v>
      </c>
      <c r="Q1711" s="405"/>
      <c r="R1711" s="430">
        <v>397.84</v>
      </c>
      <c r="S1711" s="431"/>
      <c r="T1711" s="432"/>
      <c r="U1711" s="427">
        <v>64.36</v>
      </c>
      <c r="V1711" s="428"/>
      <c r="W1711" s="429"/>
      <c r="X1711" s="179">
        <v>462.2</v>
      </c>
      <c r="Y1711" s="175" t="str">
        <f t="shared" si="26"/>
        <v>180381</v>
      </c>
    </row>
    <row r="1712" spans="1:25" ht="9.6" customHeight="1" x14ac:dyDescent="0.2">
      <c r="A1712" s="401" t="s">
        <v>4075</v>
      </c>
      <c r="B1712" s="402"/>
      <c r="C1712" s="401" t="s">
        <v>1559</v>
      </c>
      <c r="D1712" s="403"/>
      <c r="E1712" s="403"/>
      <c r="F1712" s="403"/>
      <c r="G1712" s="403"/>
      <c r="H1712" s="403"/>
      <c r="I1712" s="403"/>
      <c r="J1712" s="403"/>
      <c r="K1712" s="403"/>
      <c r="L1712" s="403"/>
      <c r="M1712" s="403"/>
      <c r="N1712" s="403"/>
      <c r="O1712" s="402"/>
      <c r="P1712" s="404" t="s">
        <v>1965</v>
      </c>
      <c r="Q1712" s="405"/>
      <c r="R1712" s="430">
        <v>348.17</v>
      </c>
      <c r="S1712" s="431"/>
      <c r="T1712" s="432"/>
      <c r="U1712" s="427">
        <v>64.36</v>
      </c>
      <c r="V1712" s="428"/>
      <c r="W1712" s="429"/>
      <c r="X1712" s="179">
        <v>412.53</v>
      </c>
      <c r="Y1712" s="175" t="str">
        <f t="shared" si="26"/>
        <v>180383</v>
      </c>
    </row>
    <row r="1713" spans="1:25" ht="9.6" customHeight="1" x14ac:dyDescent="0.2">
      <c r="A1713" s="401" t="s">
        <v>4076</v>
      </c>
      <c r="B1713" s="402"/>
      <c r="C1713" s="401" t="s">
        <v>1560</v>
      </c>
      <c r="D1713" s="403"/>
      <c r="E1713" s="403"/>
      <c r="F1713" s="403"/>
      <c r="G1713" s="403"/>
      <c r="H1713" s="403"/>
      <c r="I1713" s="403"/>
      <c r="J1713" s="403"/>
      <c r="K1713" s="403"/>
      <c r="L1713" s="403"/>
      <c r="M1713" s="403"/>
      <c r="N1713" s="403"/>
      <c r="O1713" s="402"/>
      <c r="P1713" s="404" t="s">
        <v>1965</v>
      </c>
      <c r="Q1713" s="405"/>
      <c r="R1713" s="430">
        <v>198.37</v>
      </c>
      <c r="S1713" s="431"/>
      <c r="T1713" s="432"/>
      <c r="U1713" s="427">
        <v>64.36</v>
      </c>
      <c r="V1713" s="428"/>
      <c r="W1713" s="429"/>
      <c r="X1713" s="179">
        <v>262.73</v>
      </c>
      <c r="Y1713" s="175" t="str">
        <f t="shared" si="26"/>
        <v>180401</v>
      </c>
    </row>
    <row r="1714" spans="1:25" ht="9.6" customHeight="1" x14ac:dyDescent="0.2">
      <c r="A1714" s="401" t="s">
        <v>4077</v>
      </c>
      <c r="B1714" s="402"/>
      <c r="C1714" s="401" t="s">
        <v>1561</v>
      </c>
      <c r="D1714" s="403"/>
      <c r="E1714" s="403"/>
      <c r="F1714" s="403"/>
      <c r="G1714" s="403"/>
      <c r="H1714" s="403"/>
      <c r="I1714" s="403"/>
      <c r="J1714" s="403"/>
      <c r="K1714" s="403"/>
      <c r="L1714" s="403"/>
      <c r="M1714" s="403"/>
      <c r="N1714" s="403"/>
      <c r="O1714" s="402"/>
      <c r="P1714" s="404" t="s">
        <v>1965</v>
      </c>
      <c r="Q1714" s="405"/>
      <c r="R1714" s="430">
        <v>621.89</v>
      </c>
      <c r="S1714" s="431"/>
      <c r="T1714" s="432"/>
      <c r="U1714" s="427">
        <v>64.36</v>
      </c>
      <c r="V1714" s="428"/>
      <c r="W1714" s="429"/>
      <c r="X1714" s="179">
        <v>686.25</v>
      </c>
      <c r="Y1714" s="175" t="str">
        <f t="shared" si="26"/>
        <v>180402</v>
      </c>
    </row>
    <row r="1715" spans="1:25" ht="9.6" customHeight="1" x14ac:dyDescent="0.2">
      <c r="A1715" s="401" t="s">
        <v>4078</v>
      </c>
      <c r="B1715" s="402"/>
      <c r="C1715" s="401" t="s">
        <v>1562</v>
      </c>
      <c r="D1715" s="403"/>
      <c r="E1715" s="403"/>
      <c r="F1715" s="403"/>
      <c r="G1715" s="403"/>
      <c r="H1715" s="403"/>
      <c r="I1715" s="403"/>
      <c r="J1715" s="403"/>
      <c r="K1715" s="403"/>
      <c r="L1715" s="403"/>
      <c r="M1715" s="403"/>
      <c r="N1715" s="403"/>
      <c r="O1715" s="402"/>
      <c r="P1715" s="404" t="s">
        <v>1965</v>
      </c>
      <c r="Q1715" s="405"/>
      <c r="R1715" s="430">
        <v>190.81</v>
      </c>
      <c r="S1715" s="431"/>
      <c r="T1715" s="432"/>
      <c r="U1715" s="427">
        <v>64.36</v>
      </c>
      <c r="V1715" s="428"/>
      <c r="W1715" s="429"/>
      <c r="X1715" s="179">
        <v>255.17</v>
      </c>
      <c r="Y1715" s="175" t="str">
        <f t="shared" si="26"/>
        <v>180403</v>
      </c>
    </row>
    <row r="1716" spans="1:25" ht="9.6" customHeight="1" x14ac:dyDescent="0.2">
      <c r="A1716" s="401" t="s">
        <v>4079</v>
      </c>
      <c r="B1716" s="402"/>
      <c r="C1716" s="401" t="s">
        <v>4080</v>
      </c>
      <c r="D1716" s="403"/>
      <c r="E1716" s="403"/>
      <c r="F1716" s="403"/>
      <c r="G1716" s="403"/>
      <c r="H1716" s="403"/>
      <c r="I1716" s="403"/>
      <c r="J1716" s="403"/>
      <c r="K1716" s="403"/>
      <c r="L1716" s="403"/>
      <c r="M1716" s="403"/>
      <c r="N1716" s="403"/>
      <c r="O1716" s="402"/>
      <c r="P1716" s="404" t="s">
        <v>1965</v>
      </c>
      <c r="Q1716" s="405"/>
      <c r="R1716" s="430">
        <v>326.79000000000002</v>
      </c>
      <c r="S1716" s="431"/>
      <c r="T1716" s="432"/>
      <c r="U1716" s="427">
        <v>64.36</v>
      </c>
      <c r="V1716" s="428"/>
      <c r="W1716" s="429"/>
      <c r="X1716" s="179">
        <v>391.15</v>
      </c>
      <c r="Y1716" s="175" t="str">
        <f t="shared" si="26"/>
        <v>180404</v>
      </c>
    </row>
    <row r="1717" spans="1:25" ht="9.6" customHeight="1" x14ac:dyDescent="0.2">
      <c r="A1717" s="401" t="s">
        <v>4081</v>
      </c>
      <c r="B1717" s="402"/>
      <c r="C1717" s="401" t="s">
        <v>1564</v>
      </c>
      <c r="D1717" s="403"/>
      <c r="E1717" s="403"/>
      <c r="F1717" s="403"/>
      <c r="G1717" s="403"/>
      <c r="H1717" s="403"/>
      <c r="I1717" s="403"/>
      <c r="J1717" s="403"/>
      <c r="K1717" s="403"/>
      <c r="L1717" s="403"/>
      <c r="M1717" s="403"/>
      <c r="N1717" s="403"/>
      <c r="O1717" s="402"/>
      <c r="P1717" s="404" t="s">
        <v>1965</v>
      </c>
      <c r="Q1717" s="405"/>
      <c r="R1717" s="430">
        <v>315.3</v>
      </c>
      <c r="S1717" s="431"/>
      <c r="T1717" s="432"/>
      <c r="U1717" s="427">
        <v>50.63</v>
      </c>
      <c r="V1717" s="428"/>
      <c r="W1717" s="429"/>
      <c r="X1717" s="179">
        <v>365.93</v>
      </c>
      <c r="Y1717" s="175" t="str">
        <f t="shared" si="26"/>
        <v>180405</v>
      </c>
    </row>
    <row r="1718" spans="1:25" ht="9.6" customHeight="1" x14ac:dyDescent="0.2">
      <c r="A1718" s="401" t="s">
        <v>4082</v>
      </c>
      <c r="B1718" s="402"/>
      <c r="C1718" s="401" t="s">
        <v>4083</v>
      </c>
      <c r="D1718" s="403"/>
      <c r="E1718" s="403"/>
      <c r="F1718" s="403"/>
      <c r="G1718" s="403"/>
      <c r="H1718" s="403"/>
      <c r="I1718" s="403"/>
      <c r="J1718" s="403"/>
      <c r="K1718" s="403"/>
      <c r="L1718" s="403"/>
      <c r="M1718" s="403"/>
      <c r="N1718" s="403"/>
      <c r="O1718" s="402"/>
      <c r="P1718" s="404" t="s">
        <v>1965</v>
      </c>
      <c r="Q1718" s="405"/>
      <c r="R1718" s="430">
        <v>308.87</v>
      </c>
      <c r="S1718" s="431"/>
      <c r="T1718" s="432"/>
      <c r="U1718" s="427">
        <v>60.13</v>
      </c>
      <c r="V1718" s="428"/>
      <c r="W1718" s="429"/>
      <c r="X1718" s="179">
        <v>369</v>
      </c>
      <c r="Y1718" s="175" t="str">
        <f t="shared" si="26"/>
        <v>180406</v>
      </c>
    </row>
    <row r="1719" spans="1:25" ht="9.6" customHeight="1" x14ac:dyDescent="0.2">
      <c r="A1719" s="401" t="s">
        <v>4084</v>
      </c>
      <c r="B1719" s="402"/>
      <c r="C1719" s="401" t="s">
        <v>1565</v>
      </c>
      <c r="D1719" s="403"/>
      <c r="E1719" s="403"/>
      <c r="F1719" s="403"/>
      <c r="G1719" s="403"/>
      <c r="H1719" s="403"/>
      <c r="I1719" s="403"/>
      <c r="J1719" s="403"/>
      <c r="K1719" s="403"/>
      <c r="L1719" s="403"/>
      <c r="M1719" s="403"/>
      <c r="N1719" s="403"/>
      <c r="O1719" s="402"/>
      <c r="P1719" s="404" t="s">
        <v>1965</v>
      </c>
      <c r="Q1719" s="405"/>
      <c r="R1719" s="430">
        <v>565.63</v>
      </c>
      <c r="S1719" s="431"/>
      <c r="T1719" s="432"/>
      <c r="U1719" s="427">
        <v>60.13</v>
      </c>
      <c r="V1719" s="428"/>
      <c r="W1719" s="429"/>
      <c r="X1719" s="179">
        <v>625.76</v>
      </c>
      <c r="Y1719" s="175" t="str">
        <f t="shared" si="26"/>
        <v>180490</v>
      </c>
    </row>
    <row r="1720" spans="1:25" ht="9.6" customHeight="1" x14ac:dyDescent="0.2">
      <c r="A1720" s="401" t="s">
        <v>4085</v>
      </c>
      <c r="B1720" s="402"/>
      <c r="C1720" s="401" t="s">
        <v>1566</v>
      </c>
      <c r="D1720" s="403"/>
      <c r="E1720" s="403"/>
      <c r="F1720" s="403"/>
      <c r="G1720" s="403"/>
      <c r="H1720" s="403"/>
      <c r="I1720" s="403"/>
      <c r="J1720" s="403"/>
      <c r="K1720" s="403"/>
      <c r="L1720" s="403"/>
      <c r="M1720" s="403"/>
      <c r="N1720" s="403"/>
      <c r="O1720" s="402"/>
      <c r="P1720" s="404" t="s">
        <v>1965</v>
      </c>
      <c r="Q1720" s="405"/>
      <c r="R1720" s="430">
        <v>543.70000000000005</v>
      </c>
      <c r="S1720" s="431"/>
      <c r="T1720" s="432"/>
      <c r="U1720" s="427">
        <v>60.13</v>
      </c>
      <c r="V1720" s="428"/>
      <c r="W1720" s="429"/>
      <c r="X1720" s="179">
        <v>603.83000000000004</v>
      </c>
      <c r="Y1720" s="175" t="str">
        <f t="shared" si="26"/>
        <v>180491</v>
      </c>
    </row>
    <row r="1721" spans="1:25" ht="9.6" customHeight="1" x14ac:dyDescent="0.2">
      <c r="A1721" s="401" t="s">
        <v>4086</v>
      </c>
      <c r="B1721" s="402"/>
      <c r="C1721" s="401" t="s">
        <v>1567</v>
      </c>
      <c r="D1721" s="403"/>
      <c r="E1721" s="403"/>
      <c r="F1721" s="403"/>
      <c r="G1721" s="403"/>
      <c r="H1721" s="403"/>
      <c r="I1721" s="403"/>
      <c r="J1721" s="403"/>
      <c r="K1721" s="403"/>
      <c r="L1721" s="403"/>
      <c r="M1721" s="403"/>
      <c r="N1721" s="403"/>
      <c r="O1721" s="402"/>
      <c r="P1721" s="404" t="s">
        <v>1965</v>
      </c>
      <c r="Q1721" s="405"/>
      <c r="R1721" s="430">
        <v>685.82</v>
      </c>
      <c r="S1721" s="431"/>
      <c r="T1721" s="432"/>
      <c r="U1721" s="427">
        <v>60.13</v>
      </c>
      <c r="V1721" s="428"/>
      <c r="W1721" s="429"/>
      <c r="X1721" s="179">
        <v>745.95</v>
      </c>
      <c r="Y1721" s="175" t="str">
        <f t="shared" si="26"/>
        <v>180501</v>
      </c>
    </row>
    <row r="1722" spans="1:25" ht="9.6" customHeight="1" x14ac:dyDescent="0.2">
      <c r="A1722" s="401" t="s">
        <v>4087</v>
      </c>
      <c r="B1722" s="402"/>
      <c r="C1722" s="401" t="s">
        <v>1568</v>
      </c>
      <c r="D1722" s="403"/>
      <c r="E1722" s="403"/>
      <c r="F1722" s="403"/>
      <c r="G1722" s="403"/>
      <c r="H1722" s="403"/>
      <c r="I1722" s="403"/>
      <c r="J1722" s="403"/>
      <c r="K1722" s="403"/>
      <c r="L1722" s="403"/>
      <c r="M1722" s="403"/>
      <c r="N1722" s="403"/>
      <c r="O1722" s="402"/>
      <c r="P1722" s="404" t="s">
        <v>1965</v>
      </c>
      <c r="Q1722" s="405"/>
      <c r="R1722" s="430">
        <v>406.21</v>
      </c>
      <c r="S1722" s="431"/>
      <c r="T1722" s="432"/>
      <c r="U1722" s="427">
        <v>60.13</v>
      </c>
      <c r="V1722" s="428"/>
      <c r="W1722" s="429"/>
      <c r="X1722" s="179">
        <v>466.34</v>
      </c>
      <c r="Y1722" s="175" t="str">
        <f t="shared" si="26"/>
        <v>180502</v>
      </c>
    </row>
    <row r="1723" spans="1:25" ht="19.350000000000001" customHeight="1" x14ac:dyDescent="0.2">
      <c r="A1723" s="401" t="s">
        <v>4088</v>
      </c>
      <c r="B1723" s="402"/>
      <c r="C1723" s="401" t="s">
        <v>4089</v>
      </c>
      <c r="D1723" s="403"/>
      <c r="E1723" s="403"/>
      <c r="F1723" s="403"/>
      <c r="G1723" s="403"/>
      <c r="H1723" s="403"/>
      <c r="I1723" s="403"/>
      <c r="J1723" s="403"/>
      <c r="K1723" s="403"/>
      <c r="L1723" s="403"/>
      <c r="M1723" s="403"/>
      <c r="N1723" s="403"/>
      <c r="O1723" s="402"/>
      <c r="P1723" s="404" t="s">
        <v>1965</v>
      </c>
      <c r="Q1723" s="405"/>
      <c r="R1723" s="430">
        <v>488.19</v>
      </c>
      <c r="S1723" s="431"/>
      <c r="T1723" s="432"/>
      <c r="U1723" s="427">
        <v>60.13</v>
      </c>
      <c r="V1723" s="428"/>
      <c r="W1723" s="429"/>
      <c r="X1723" s="179">
        <v>548.32000000000005</v>
      </c>
      <c r="Y1723" s="175" t="str">
        <f t="shared" si="26"/>
        <v>180503</v>
      </c>
    </row>
    <row r="1724" spans="1:25" ht="9.6" customHeight="1" x14ac:dyDescent="0.2">
      <c r="A1724" s="401" t="s">
        <v>4090</v>
      </c>
      <c r="B1724" s="402"/>
      <c r="C1724" s="401" t="s">
        <v>1569</v>
      </c>
      <c r="D1724" s="403"/>
      <c r="E1724" s="403"/>
      <c r="F1724" s="403"/>
      <c r="G1724" s="403"/>
      <c r="H1724" s="403"/>
      <c r="I1724" s="403"/>
      <c r="J1724" s="403"/>
      <c r="K1724" s="403"/>
      <c r="L1724" s="403"/>
      <c r="M1724" s="403"/>
      <c r="N1724" s="403"/>
      <c r="O1724" s="402"/>
      <c r="P1724" s="404" t="s">
        <v>1965</v>
      </c>
      <c r="Q1724" s="405"/>
      <c r="R1724" s="430">
        <v>552.29999999999995</v>
      </c>
      <c r="S1724" s="431"/>
      <c r="T1724" s="432"/>
      <c r="U1724" s="427">
        <v>60.13</v>
      </c>
      <c r="V1724" s="428"/>
      <c r="W1724" s="429"/>
      <c r="X1724" s="179">
        <v>612.42999999999995</v>
      </c>
      <c r="Y1724" s="175" t="str">
        <f t="shared" si="26"/>
        <v>180504</v>
      </c>
    </row>
    <row r="1725" spans="1:25" ht="9.6" customHeight="1" x14ac:dyDescent="0.2">
      <c r="A1725" s="401" t="s">
        <v>4091</v>
      </c>
      <c r="B1725" s="402"/>
      <c r="C1725" s="401" t="s">
        <v>1570</v>
      </c>
      <c r="D1725" s="403"/>
      <c r="E1725" s="403"/>
      <c r="F1725" s="403"/>
      <c r="G1725" s="403"/>
      <c r="H1725" s="403"/>
      <c r="I1725" s="403"/>
      <c r="J1725" s="403"/>
      <c r="K1725" s="403"/>
      <c r="L1725" s="403"/>
      <c r="M1725" s="403"/>
      <c r="N1725" s="403"/>
      <c r="O1725" s="402"/>
      <c r="P1725" s="404" t="s">
        <v>1965</v>
      </c>
      <c r="Q1725" s="405"/>
      <c r="R1725" s="430">
        <v>456.26</v>
      </c>
      <c r="S1725" s="431"/>
      <c r="T1725" s="432"/>
      <c r="U1725" s="427">
        <v>60.13</v>
      </c>
      <c r="V1725" s="428"/>
      <c r="W1725" s="429"/>
      <c r="X1725" s="179">
        <v>516.39</v>
      </c>
      <c r="Y1725" s="175" t="str">
        <f t="shared" si="26"/>
        <v>180505</v>
      </c>
    </row>
    <row r="1726" spans="1:25" ht="19.350000000000001" customHeight="1" x14ac:dyDescent="0.2">
      <c r="A1726" s="401" t="s">
        <v>4092</v>
      </c>
      <c r="B1726" s="402"/>
      <c r="C1726" s="401" t="s">
        <v>4093</v>
      </c>
      <c r="D1726" s="403"/>
      <c r="E1726" s="403"/>
      <c r="F1726" s="403"/>
      <c r="G1726" s="403"/>
      <c r="H1726" s="403"/>
      <c r="I1726" s="403"/>
      <c r="J1726" s="403"/>
      <c r="K1726" s="403"/>
      <c r="L1726" s="403"/>
      <c r="M1726" s="403"/>
      <c r="N1726" s="403"/>
      <c r="O1726" s="402"/>
      <c r="P1726" s="404" t="s">
        <v>1965</v>
      </c>
      <c r="Q1726" s="405"/>
      <c r="R1726" s="430">
        <v>254.04</v>
      </c>
      <c r="S1726" s="431"/>
      <c r="T1726" s="432"/>
      <c r="U1726" s="427">
        <v>60.13</v>
      </c>
      <c r="V1726" s="428"/>
      <c r="W1726" s="429"/>
      <c r="X1726" s="179">
        <v>314.17</v>
      </c>
      <c r="Y1726" s="175" t="str">
        <f t="shared" si="26"/>
        <v>180506</v>
      </c>
    </row>
    <row r="1727" spans="1:25" ht="19.350000000000001" customHeight="1" x14ac:dyDescent="0.2">
      <c r="A1727" s="401" t="s">
        <v>4094</v>
      </c>
      <c r="B1727" s="402"/>
      <c r="C1727" s="401" t="s">
        <v>4095</v>
      </c>
      <c r="D1727" s="403"/>
      <c r="E1727" s="403"/>
      <c r="F1727" s="403"/>
      <c r="G1727" s="403"/>
      <c r="H1727" s="403"/>
      <c r="I1727" s="403"/>
      <c r="J1727" s="403"/>
      <c r="K1727" s="403"/>
      <c r="L1727" s="403"/>
      <c r="M1727" s="403"/>
      <c r="N1727" s="403"/>
      <c r="O1727" s="402"/>
      <c r="P1727" s="404" t="s">
        <v>1965</v>
      </c>
      <c r="Q1727" s="405"/>
      <c r="R1727" s="430">
        <v>286.48</v>
      </c>
      <c r="S1727" s="431"/>
      <c r="T1727" s="432"/>
      <c r="U1727" s="427">
        <v>60.13</v>
      </c>
      <c r="V1727" s="428"/>
      <c r="W1727" s="429"/>
      <c r="X1727" s="179">
        <v>346.61</v>
      </c>
      <c r="Y1727" s="175" t="str">
        <f t="shared" si="26"/>
        <v>180507</v>
      </c>
    </row>
    <row r="1728" spans="1:25" ht="9.6" customHeight="1" x14ac:dyDescent="0.2">
      <c r="A1728" s="401" t="s">
        <v>4096</v>
      </c>
      <c r="B1728" s="402"/>
      <c r="C1728" s="401" t="s">
        <v>1571</v>
      </c>
      <c r="D1728" s="403"/>
      <c r="E1728" s="403"/>
      <c r="F1728" s="403"/>
      <c r="G1728" s="403"/>
      <c r="H1728" s="403"/>
      <c r="I1728" s="403"/>
      <c r="J1728" s="403"/>
      <c r="K1728" s="403"/>
      <c r="L1728" s="403"/>
      <c r="M1728" s="403"/>
      <c r="N1728" s="403"/>
      <c r="O1728" s="402"/>
      <c r="P1728" s="404" t="s">
        <v>1965</v>
      </c>
      <c r="Q1728" s="405"/>
      <c r="R1728" s="430">
        <v>328.98</v>
      </c>
      <c r="S1728" s="431"/>
      <c r="T1728" s="432"/>
      <c r="U1728" s="427">
        <v>60.13</v>
      </c>
      <c r="V1728" s="428"/>
      <c r="W1728" s="429"/>
      <c r="X1728" s="179">
        <v>389.11</v>
      </c>
      <c r="Y1728" s="175" t="str">
        <f t="shared" si="26"/>
        <v>180508</v>
      </c>
    </row>
    <row r="1729" spans="1:25" ht="19.350000000000001" customHeight="1" x14ac:dyDescent="0.2">
      <c r="A1729" s="401" t="s">
        <v>4097</v>
      </c>
      <c r="B1729" s="402"/>
      <c r="C1729" s="401" t="s">
        <v>4098</v>
      </c>
      <c r="D1729" s="403"/>
      <c r="E1729" s="403"/>
      <c r="F1729" s="403"/>
      <c r="G1729" s="403"/>
      <c r="H1729" s="403"/>
      <c r="I1729" s="403"/>
      <c r="J1729" s="403"/>
      <c r="K1729" s="403"/>
      <c r="L1729" s="403"/>
      <c r="M1729" s="403"/>
      <c r="N1729" s="403"/>
      <c r="O1729" s="402"/>
      <c r="P1729" s="404" t="s">
        <v>1965</v>
      </c>
      <c r="Q1729" s="405"/>
      <c r="R1729" s="430">
        <v>383.49</v>
      </c>
      <c r="S1729" s="431"/>
      <c r="T1729" s="432"/>
      <c r="U1729" s="427">
        <v>60.13</v>
      </c>
      <c r="V1729" s="428"/>
      <c r="W1729" s="429"/>
      <c r="X1729" s="179">
        <v>443.62</v>
      </c>
      <c r="Y1729" s="175" t="str">
        <f t="shared" si="26"/>
        <v>180509</v>
      </c>
    </row>
    <row r="1730" spans="1:25" ht="9.6" customHeight="1" x14ac:dyDescent="0.2">
      <c r="A1730" s="401" t="s">
        <v>4099</v>
      </c>
      <c r="B1730" s="402"/>
      <c r="C1730" s="401" t="s">
        <v>1572</v>
      </c>
      <c r="D1730" s="403"/>
      <c r="E1730" s="403"/>
      <c r="F1730" s="403"/>
      <c r="G1730" s="403"/>
      <c r="H1730" s="403"/>
      <c r="I1730" s="403"/>
      <c r="J1730" s="403"/>
      <c r="K1730" s="403"/>
      <c r="L1730" s="403"/>
      <c r="M1730" s="403"/>
      <c r="N1730" s="403"/>
      <c r="O1730" s="402"/>
      <c r="P1730" s="404" t="s">
        <v>1965</v>
      </c>
      <c r="Q1730" s="405"/>
      <c r="R1730" s="430">
        <v>562.41999999999996</v>
      </c>
      <c r="S1730" s="431"/>
      <c r="T1730" s="432"/>
      <c r="U1730" s="427">
        <v>46.98</v>
      </c>
      <c r="V1730" s="428"/>
      <c r="W1730" s="429"/>
      <c r="X1730" s="179">
        <v>609.4</v>
      </c>
      <c r="Y1730" s="175" t="str">
        <f t="shared" si="26"/>
        <v>180510</v>
      </c>
    </row>
    <row r="1731" spans="1:25" ht="9.6" customHeight="1" x14ac:dyDescent="0.2">
      <c r="A1731" s="401" t="s">
        <v>4100</v>
      </c>
      <c r="B1731" s="402"/>
      <c r="C1731" s="401" t="s">
        <v>1573</v>
      </c>
      <c r="D1731" s="403"/>
      <c r="E1731" s="403"/>
      <c r="F1731" s="403"/>
      <c r="G1731" s="403"/>
      <c r="H1731" s="403"/>
      <c r="I1731" s="403"/>
      <c r="J1731" s="403"/>
      <c r="K1731" s="403"/>
      <c r="L1731" s="403"/>
      <c r="M1731" s="403"/>
      <c r="N1731" s="403"/>
      <c r="O1731" s="402"/>
      <c r="P1731" s="404" t="s">
        <v>1965</v>
      </c>
      <c r="Q1731" s="405"/>
      <c r="R1731" s="430">
        <v>570.11</v>
      </c>
      <c r="S1731" s="431"/>
      <c r="T1731" s="432"/>
      <c r="U1731" s="427">
        <v>46.98</v>
      </c>
      <c r="V1731" s="428"/>
      <c r="W1731" s="429"/>
      <c r="X1731" s="179">
        <v>617.09</v>
      </c>
      <c r="Y1731" s="175" t="str">
        <f t="shared" si="26"/>
        <v>180511</v>
      </c>
    </row>
    <row r="1732" spans="1:25" ht="9.6" customHeight="1" x14ac:dyDescent="0.2">
      <c r="A1732" s="401" t="s">
        <v>4101</v>
      </c>
      <c r="B1732" s="402"/>
      <c r="C1732" s="401" t="s">
        <v>1574</v>
      </c>
      <c r="D1732" s="403"/>
      <c r="E1732" s="403"/>
      <c r="F1732" s="403"/>
      <c r="G1732" s="403"/>
      <c r="H1732" s="403"/>
      <c r="I1732" s="403"/>
      <c r="J1732" s="403"/>
      <c r="K1732" s="403"/>
      <c r="L1732" s="403"/>
      <c r="M1732" s="403"/>
      <c r="N1732" s="403"/>
      <c r="O1732" s="402"/>
      <c r="P1732" s="404" t="s">
        <v>1965</v>
      </c>
      <c r="Q1732" s="405"/>
      <c r="R1732" s="430">
        <v>356.77</v>
      </c>
      <c r="S1732" s="431"/>
      <c r="T1732" s="432"/>
      <c r="U1732" s="427">
        <v>46.98</v>
      </c>
      <c r="V1732" s="428"/>
      <c r="W1732" s="429"/>
      <c r="X1732" s="179">
        <v>403.75</v>
      </c>
      <c r="Y1732" s="175" t="str">
        <f t="shared" si="26"/>
        <v>180512</v>
      </c>
    </row>
    <row r="1733" spans="1:25" ht="19.350000000000001" customHeight="1" x14ac:dyDescent="0.2">
      <c r="A1733" s="401" t="s">
        <v>4102</v>
      </c>
      <c r="B1733" s="402"/>
      <c r="C1733" s="401" t="s">
        <v>4103</v>
      </c>
      <c r="D1733" s="403"/>
      <c r="E1733" s="403"/>
      <c r="F1733" s="403"/>
      <c r="G1733" s="403"/>
      <c r="H1733" s="403"/>
      <c r="I1733" s="403"/>
      <c r="J1733" s="403"/>
      <c r="K1733" s="403"/>
      <c r="L1733" s="403"/>
      <c r="M1733" s="403"/>
      <c r="N1733" s="403"/>
      <c r="O1733" s="402"/>
      <c r="P1733" s="404" t="s">
        <v>1965</v>
      </c>
      <c r="Q1733" s="405"/>
      <c r="R1733" s="430">
        <v>400.08</v>
      </c>
      <c r="S1733" s="431"/>
      <c r="T1733" s="432"/>
      <c r="U1733" s="427">
        <v>60.13</v>
      </c>
      <c r="V1733" s="428"/>
      <c r="W1733" s="429"/>
      <c r="X1733" s="179">
        <v>460.21</v>
      </c>
      <c r="Y1733" s="175" t="str">
        <f t="shared" si="26"/>
        <v>180515</v>
      </c>
    </row>
    <row r="1734" spans="1:25" ht="9.6" customHeight="1" x14ac:dyDescent="0.2">
      <c r="A1734" s="401" t="s">
        <v>4104</v>
      </c>
      <c r="B1734" s="402"/>
      <c r="C1734" s="401" t="s">
        <v>1575</v>
      </c>
      <c r="D1734" s="403"/>
      <c r="E1734" s="403"/>
      <c r="F1734" s="403"/>
      <c r="G1734" s="403"/>
      <c r="H1734" s="403"/>
      <c r="I1734" s="403"/>
      <c r="J1734" s="403"/>
      <c r="K1734" s="403"/>
      <c r="L1734" s="403"/>
      <c r="M1734" s="403"/>
      <c r="N1734" s="403"/>
      <c r="O1734" s="402"/>
      <c r="P1734" s="404" t="s">
        <v>2036</v>
      </c>
      <c r="Q1734" s="405"/>
      <c r="R1734" s="430">
        <v>679.42</v>
      </c>
      <c r="S1734" s="431"/>
      <c r="T1734" s="432"/>
      <c r="U1734" s="427">
        <v>11.01</v>
      </c>
      <c r="V1734" s="428"/>
      <c r="W1734" s="429"/>
      <c r="X1734" s="179">
        <v>690.43</v>
      </c>
      <c r="Y1734" s="175" t="str">
        <f t="shared" si="26"/>
        <v>180701</v>
      </c>
    </row>
    <row r="1735" spans="1:25" ht="9.6" customHeight="1" x14ac:dyDescent="0.2">
      <c r="A1735" s="401" t="s">
        <v>4105</v>
      </c>
      <c r="B1735" s="402"/>
      <c r="C1735" s="401" t="s">
        <v>1577</v>
      </c>
      <c r="D1735" s="403"/>
      <c r="E1735" s="403"/>
      <c r="F1735" s="403"/>
      <c r="G1735" s="403"/>
      <c r="H1735" s="403"/>
      <c r="I1735" s="403"/>
      <c r="J1735" s="403"/>
      <c r="K1735" s="403"/>
      <c r="L1735" s="403"/>
      <c r="M1735" s="403"/>
      <c r="N1735" s="403"/>
      <c r="O1735" s="402"/>
      <c r="P1735" s="404" t="s">
        <v>2036</v>
      </c>
      <c r="Q1735" s="405"/>
      <c r="R1735" s="430">
        <v>488.15</v>
      </c>
      <c r="S1735" s="431"/>
      <c r="T1735" s="432"/>
      <c r="U1735" s="427">
        <v>19.8</v>
      </c>
      <c r="V1735" s="428"/>
      <c r="W1735" s="429"/>
      <c r="X1735" s="179">
        <v>507.95</v>
      </c>
      <c r="Y1735" s="175" t="str">
        <f t="shared" si="26"/>
        <v>180703</v>
      </c>
    </row>
    <row r="1736" spans="1:25" ht="9.6" customHeight="1" x14ac:dyDescent="0.2">
      <c r="A1736" s="401" t="s">
        <v>4106</v>
      </c>
      <c r="B1736" s="402"/>
      <c r="C1736" s="401" t="s">
        <v>1578</v>
      </c>
      <c r="D1736" s="403"/>
      <c r="E1736" s="403"/>
      <c r="F1736" s="403"/>
      <c r="G1736" s="403"/>
      <c r="H1736" s="403"/>
      <c r="I1736" s="403"/>
      <c r="J1736" s="403"/>
      <c r="K1736" s="403"/>
      <c r="L1736" s="403"/>
      <c r="M1736" s="403"/>
      <c r="N1736" s="403"/>
      <c r="O1736" s="402"/>
      <c r="P1736" s="404" t="s">
        <v>2081</v>
      </c>
      <c r="Q1736" s="405"/>
      <c r="R1736" s="430">
        <v>159.63</v>
      </c>
      <c r="S1736" s="431"/>
      <c r="T1736" s="432"/>
      <c r="U1736" s="427">
        <v>24.23</v>
      </c>
      <c r="V1736" s="428"/>
      <c r="W1736" s="429"/>
      <c r="X1736" s="179">
        <v>183.86</v>
      </c>
      <c r="Y1736" s="175" t="str">
        <f t="shared" si="26"/>
        <v>180708</v>
      </c>
    </row>
    <row r="1737" spans="1:25" ht="19.350000000000001" customHeight="1" x14ac:dyDescent="0.2">
      <c r="A1737" s="401" t="s">
        <v>4107</v>
      </c>
      <c r="B1737" s="402"/>
      <c r="C1737" s="401" t="s">
        <v>4108</v>
      </c>
      <c r="D1737" s="403"/>
      <c r="E1737" s="403"/>
      <c r="F1737" s="403"/>
      <c r="G1737" s="403"/>
      <c r="H1737" s="403"/>
      <c r="I1737" s="403"/>
      <c r="J1737" s="403"/>
      <c r="K1737" s="403"/>
      <c r="L1737" s="403"/>
      <c r="M1737" s="403"/>
      <c r="N1737" s="403"/>
      <c r="O1737" s="402"/>
      <c r="P1737" s="404" t="s">
        <v>1965</v>
      </c>
      <c r="Q1737" s="405"/>
      <c r="R1737" s="430">
        <v>363.48</v>
      </c>
      <c r="S1737" s="431"/>
      <c r="T1737" s="432"/>
      <c r="U1737" s="406">
        <v>8.44</v>
      </c>
      <c r="V1737" s="407"/>
      <c r="W1737" s="408"/>
      <c r="X1737" s="179">
        <v>371.92</v>
      </c>
      <c r="Y1737" s="175" t="str">
        <f t="shared" ref="Y1737:Y1800" si="27">TRIM($A1737)</f>
        <v>180710</v>
      </c>
    </row>
    <row r="1738" spans="1:25" ht="9.6" customHeight="1" x14ac:dyDescent="0.2">
      <c r="A1738" s="409" t="s">
        <v>4109</v>
      </c>
      <c r="B1738" s="410"/>
      <c r="C1738" s="409" t="s">
        <v>132</v>
      </c>
      <c r="D1738" s="411"/>
      <c r="E1738" s="411"/>
      <c r="F1738" s="411"/>
      <c r="G1738" s="411"/>
      <c r="H1738" s="411"/>
      <c r="I1738" s="411"/>
      <c r="J1738" s="411"/>
      <c r="K1738" s="411"/>
      <c r="L1738" s="411"/>
      <c r="M1738" s="411"/>
      <c r="N1738" s="411"/>
      <c r="O1738" s="411"/>
      <c r="P1738" s="411"/>
      <c r="Q1738" s="411"/>
      <c r="R1738" s="411"/>
      <c r="S1738" s="411"/>
      <c r="T1738" s="411"/>
      <c r="U1738" s="411"/>
      <c r="V1738" s="411"/>
      <c r="W1738" s="411"/>
      <c r="X1738" s="410"/>
      <c r="Y1738" s="175" t="str">
        <f t="shared" si="27"/>
        <v>181</v>
      </c>
    </row>
    <row r="1739" spans="1:25" ht="9.6" customHeight="1" x14ac:dyDescent="0.2">
      <c r="A1739" s="401" t="s">
        <v>4110</v>
      </c>
      <c r="B1739" s="402"/>
      <c r="C1739" s="401" t="s">
        <v>132</v>
      </c>
      <c r="D1739" s="403"/>
      <c r="E1739" s="403"/>
      <c r="F1739" s="403"/>
      <c r="G1739" s="403"/>
      <c r="H1739" s="403"/>
      <c r="I1739" s="403"/>
      <c r="J1739" s="403"/>
      <c r="K1739" s="403"/>
      <c r="L1739" s="403"/>
      <c r="M1739" s="403"/>
      <c r="N1739" s="403"/>
      <c r="O1739" s="402"/>
      <c r="P1739" s="404"/>
      <c r="Q1739" s="405"/>
      <c r="R1739" s="406">
        <v>0</v>
      </c>
      <c r="S1739" s="407"/>
      <c r="T1739" s="408"/>
      <c r="U1739" s="406">
        <v>0</v>
      </c>
      <c r="V1739" s="407"/>
      <c r="W1739" s="408"/>
      <c r="X1739" s="177">
        <v>0</v>
      </c>
      <c r="Y1739" s="175" t="str">
        <f t="shared" si="27"/>
        <v>190000</v>
      </c>
    </row>
    <row r="1740" spans="1:25" ht="9.6" customHeight="1" x14ac:dyDescent="0.2">
      <c r="A1740" s="401" t="s">
        <v>4111</v>
      </c>
      <c r="B1740" s="402"/>
      <c r="C1740" s="401" t="s">
        <v>319</v>
      </c>
      <c r="D1740" s="403"/>
      <c r="E1740" s="403"/>
      <c r="F1740" s="403"/>
      <c r="G1740" s="403"/>
      <c r="H1740" s="403"/>
      <c r="I1740" s="403"/>
      <c r="J1740" s="403"/>
      <c r="K1740" s="403"/>
      <c r="L1740" s="403"/>
      <c r="M1740" s="403"/>
      <c r="N1740" s="403"/>
      <c r="O1740" s="402"/>
      <c r="P1740" s="404" t="s">
        <v>1965</v>
      </c>
      <c r="Q1740" s="405"/>
      <c r="R1740" s="430">
        <v>159.30000000000001</v>
      </c>
      <c r="S1740" s="431"/>
      <c r="T1740" s="432"/>
      <c r="U1740" s="406">
        <v>0</v>
      </c>
      <c r="V1740" s="407"/>
      <c r="W1740" s="408"/>
      <c r="X1740" s="179">
        <v>159.30000000000001</v>
      </c>
      <c r="Y1740" s="175" t="str">
        <f t="shared" si="27"/>
        <v>190101</v>
      </c>
    </row>
    <row r="1741" spans="1:25" ht="9.6" customHeight="1" x14ac:dyDescent="0.2">
      <c r="A1741" s="401" t="s">
        <v>4112</v>
      </c>
      <c r="B1741" s="402"/>
      <c r="C1741" s="401" t="s">
        <v>321</v>
      </c>
      <c r="D1741" s="403"/>
      <c r="E1741" s="403"/>
      <c r="F1741" s="403"/>
      <c r="G1741" s="403"/>
      <c r="H1741" s="403"/>
      <c r="I1741" s="403"/>
      <c r="J1741" s="403"/>
      <c r="K1741" s="403"/>
      <c r="L1741" s="403"/>
      <c r="M1741" s="403"/>
      <c r="N1741" s="403"/>
      <c r="O1741" s="402"/>
      <c r="P1741" s="404" t="s">
        <v>1965</v>
      </c>
      <c r="Q1741" s="405"/>
      <c r="R1741" s="430">
        <v>170.72</v>
      </c>
      <c r="S1741" s="431"/>
      <c r="T1741" s="432"/>
      <c r="U1741" s="406">
        <v>0</v>
      </c>
      <c r="V1741" s="407"/>
      <c r="W1741" s="408"/>
      <c r="X1741" s="179">
        <v>170.72</v>
      </c>
      <c r="Y1741" s="175" t="str">
        <f t="shared" si="27"/>
        <v>190102</v>
      </c>
    </row>
    <row r="1742" spans="1:25" ht="9.6" customHeight="1" x14ac:dyDescent="0.2">
      <c r="A1742" s="401" t="s">
        <v>4113</v>
      </c>
      <c r="B1742" s="402"/>
      <c r="C1742" s="401" t="s">
        <v>322</v>
      </c>
      <c r="D1742" s="403"/>
      <c r="E1742" s="403"/>
      <c r="F1742" s="403"/>
      <c r="G1742" s="403"/>
      <c r="H1742" s="403"/>
      <c r="I1742" s="403"/>
      <c r="J1742" s="403"/>
      <c r="K1742" s="403"/>
      <c r="L1742" s="403"/>
      <c r="M1742" s="403"/>
      <c r="N1742" s="403"/>
      <c r="O1742" s="402"/>
      <c r="P1742" s="404" t="s">
        <v>1965</v>
      </c>
      <c r="Q1742" s="405"/>
      <c r="R1742" s="430">
        <v>187.61</v>
      </c>
      <c r="S1742" s="431"/>
      <c r="T1742" s="432"/>
      <c r="U1742" s="406">
        <v>0</v>
      </c>
      <c r="V1742" s="407"/>
      <c r="W1742" s="408"/>
      <c r="X1742" s="179">
        <v>187.61</v>
      </c>
      <c r="Y1742" s="175" t="str">
        <f t="shared" si="27"/>
        <v>190103</v>
      </c>
    </row>
    <row r="1743" spans="1:25" ht="9.6" customHeight="1" x14ac:dyDescent="0.2">
      <c r="A1743" s="401" t="s">
        <v>4114</v>
      </c>
      <c r="B1743" s="402"/>
      <c r="C1743" s="401" t="s">
        <v>133</v>
      </c>
      <c r="D1743" s="403"/>
      <c r="E1743" s="403"/>
      <c r="F1743" s="403"/>
      <c r="G1743" s="403"/>
      <c r="H1743" s="403"/>
      <c r="I1743" s="403"/>
      <c r="J1743" s="403"/>
      <c r="K1743" s="403"/>
      <c r="L1743" s="403"/>
      <c r="M1743" s="403"/>
      <c r="N1743" s="403"/>
      <c r="O1743" s="402"/>
      <c r="P1743" s="404" t="s">
        <v>1965</v>
      </c>
      <c r="Q1743" s="405"/>
      <c r="R1743" s="430">
        <v>200.99</v>
      </c>
      <c r="S1743" s="431"/>
      <c r="T1743" s="432"/>
      <c r="U1743" s="406">
        <v>0</v>
      </c>
      <c r="V1743" s="407"/>
      <c r="W1743" s="408"/>
      <c r="X1743" s="179">
        <v>200.99</v>
      </c>
      <c r="Y1743" s="175" t="str">
        <f t="shared" si="27"/>
        <v>190104</v>
      </c>
    </row>
    <row r="1744" spans="1:25" ht="9.6" customHeight="1" x14ac:dyDescent="0.2">
      <c r="A1744" s="401" t="s">
        <v>4115</v>
      </c>
      <c r="B1744" s="402"/>
      <c r="C1744" s="401" t="s">
        <v>1579</v>
      </c>
      <c r="D1744" s="403"/>
      <c r="E1744" s="403"/>
      <c r="F1744" s="403"/>
      <c r="G1744" s="403"/>
      <c r="H1744" s="403"/>
      <c r="I1744" s="403"/>
      <c r="J1744" s="403"/>
      <c r="K1744" s="403"/>
      <c r="L1744" s="403"/>
      <c r="M1744" s="403"/>
      <c r="N1744" s="403"/>
      <c r="O1744" s="402"/>
      <c r="P1744" s="404" t="s">
        <v>1965</v>
      </c>
      <c r="Q1744" s="405"/>
      <c r="R1744" s="430">
        <v>175.71</v>
      </c>
      <c r="S1744" s="431"/>
      <c r="T1744" s="432"/>
      <c r="U1744" s="406">
        <v>0</v>
      </c>
      <c r="V1744" s="407"/>
      <c r="W1744" s="408"/>
      <c r="X1744" s="179">
        <v>175.71</v>
      </c>
      <c r="Y1744" s="175" t="str">
        <f t="shared" si="27"/>
        <v>190105</v>
      </c>
    </row>
    <row r="1745" spans="1:25" ht="9.6" customHeight="1" x14ac:dyDescent="0.2">
      <c r="A1745" s="401" t="s">
        <v>4116</v>
      </c>
      <c r="B1745" s="402"/>
      <c r="C1745" s="401" t="s">
        <v>1580</v>
      </c>
      <c r="D1745" s="403"/>
      <c r="E1745" s="403"/>
      <c r="F1745" s="403"/>
      <c r="G1745" s="403"/>
      <c r="H1745" s="403"/>
      <c r="I1745" s="403"/>
      <c r="J1745" s="403"/>
      <c r="K1745" s="403"/>
      <c r="L1745" s="403"/>
      <c r="M1745" s="403"/>
      <c r="N1745" s="403"/>
      <c r="O1745" s="402"/>
      <c r="P1745" s="404" t="s">
        <v>1965</v>
      </c>
      <c r="Q1745" s="405"/>
      <c r="R1745" s="430">
        <v>172.78</v>
      </c>
      <c r="S1745" s="431"/>
      <c r="T1745" s="432"/>
      <c r="U1745" s="406">
        <v>0</v>
      </c>
      <c r="V1745" s="407"/>
      <c r="W1745" s="408"/>
      <c r="X1745" s="179">
        <v>172.78</v>
      </c>
      <c r="Y1745" s="175" t="str">
        <f t="shared" si="27"/>
        <v>190106</v>
      </c>
    </row>
    <row r="1746" spans="1:25" ht="9.6" customHeight="1" x14ac:dyDescent="0.2">
      <c r="A1746" s="401" t="s">
        <v>4117</v>
      </c>
      <c r="B1746" s="402"/>
      <c r="C1746" s="401" t="s">
        <v>1581</v>
      </c>
      <c r="D1746" s="403"/>
      <c r="E1746" s="403"/>
      <c r="F1746" s="403"/>
      <c r="G1746" s="403"/>
      <c r="H1746" s="403"/>
      <c r="I1746" s="403"/>
      <c r="J1746" s="403"/>
      <c r="K1746" s="403"/>
      <c r="L1746" s="403"/>
      <c r="M1746" s="403"/>
      <c r="N1746" s="403"/>
      <c r="O1746" s="402"/>
      <c r="P1746" s="404" t="s">
        <v>1965</v>
      </c>
      <c r="Q1746" s="405"/>
      <c r="R1746" s="430">
        <v>179.18</v>
      </c>
      <c r="S1746" s="431"/>
      <c r="T1746" s="432"/>
      <c r="U1746" s="406">
        <v>0</v>
      </c>
      <c r="V1746" s="407"/>
      <c r="W1746" s="408"/>
      <c r="X1746" s="179">
        <v>179.18</v>
      </c>
      <c r="Y1746" s="175" t="str">
        <f t="shared" si="27"/>
        <v>190108</v>
      </c>
    </row>
    <row r="1747" spans="1:25" ht="9.6" customHeight="1" x14ac:dyDescent="0.2">
      <c r="A1747" s="401" t="s">
        <v>4118</v>
      </c>
      <c r="B1747" s="402"/>
      <c r="C1747" s="401" t="s">
        <v>1582</v>
      </c>
      <c r="D1747" s="403"/>
      <c r="E1747" s="403"/>
      <c r="F1747" s="403"/>
      <c r="G1747" s="403"/>
      <c r="H1747" s="403"/>
      <c r="I1747" s="403"/>
      <c r="J1747" s="403"/>
      <c r="K1747" s="403"/>
      <c r="L1747" s="403"/>
      <c r="M1747" s="403"/>
      <c r="N1747" s="403"/>
      <c r="O1747" s="402"/>
      <c r="P1747" s="404" t="s">
        <v>1965</v>
      </c>
      <c r="Q1747" s="405"/>
      <c r="R1747" s="430">
        <v>178.46</v>
      </c>
      <c r="S1747" s="431"/>
      <c r="T1747" s="432"/>
      <c r="U1747" s="406">
        <v>0</v>
      </c>
      <c r="V1747" s="407"/>
      <c r="W1747" s="408"/>
      <c r="X1747" s="179">
        <v>178.46</v>
      </c>
      <c r="Y1747" s="175" t="str">
        <f t="shared" si="27"/>
        <v>190109</v>
      </c>
    </row>
    <row r="1748" spans="1:25" ht="9.6" customHeight="1" x14ac:dyDescent="0.2">
      <c r="A1748" s="401" t="s">
        <v>4119</v>
      </c>
      <c r="B1748" s="402"/>
      <c r="C1748" s="401" t="s">
        <v>4120</v>
      </c>
      <c r="D1748" s="403"/>
      <c r="E1748" s="403"/>
      <c r="F1748" s="403"/>
      <c r="G1748" s="403"/>
      <c r="H1748" s="403"/>
      <c r="I1748" s="403"/>
      <c r="J1748" s="403"/>
      <c r="K1748" s="403"/>
      <c r="L1748" s="403"/>
      <c r="M1748" s="403"/>
      <c r="N1748" s="403"/>
      <c r="O1748" s="402"/>
      <c r="P1748" s="404" t="s">
        <v>1965</v>
      </c>
      <c r="Q1748" s="405"/>
      <c r="R1748" s="430">
        <v>436</v>
      </c>
      <c r="S1748" s="431"/>
      <c r="T1748" s="432"/>
      <c r="U1748" s="406">
        <v>0</v>
      </c>
      <c r="V1748" s="407"/>
      <c r="W1748" s="408"/>
      <c r="X1748" s="179">
        <v>436</v>
      </c>
      <c r="Y1748" s="175" t="str">
        <f t="shared" si="27"/>
        <v>190201</v>
      </c>
    </row>
    <row r="1749" spans="1:25" ht="9.6" customHeight="1" x14ac:dyDescent="0.2">
      <c r="A1749" s="401" t="s">
        <v>4121</v>
      </c>
      <c r="B1749" s="402"/>
      <c r="C1749" s="401" t="s">
        <v>1583</v>
      </c>
      <c r="D1749" s="403"/>
      <c r="E1749" s="403"/>
      <c r="F1749" s="403"/>
      <c r="G1749" s="403"/>
      <c r="H1749" s="403"/>
      <c r="I1749" s="403"/>
      <c r="J1749" s="403"/>
      <c r="K1749" s="403"/>
      <c r="L1749" s="403"/>
      <c r="M1749" s="403"/>
      <c r="N1749" s="403"/>
      <c r="O1749" s="402"/>
      <c r="P1749" s="404" t="s">
        <v>1965</v>
      </c>
      <c r="Q1749" s="405"/>
      <c r="R1749" s="430">
        <v>460.34</v>
      </c>
      <c r="S1749" s="431"/>
      <c r="T1749" s="432"/>
      <c r="U1749" s="406">
        <v>0</v>
      </c>
      <c r="V1749" s="407"/>
      <c r="W1749" s="408"/>
      <c r="X1749" s="179">
        <v>460.34</v>
      </c>
      <c r="Y1749" s="175" t="str">
        <f t="shared" si="27"/>
        <v>190202</v>
      </c>
    </row>
    <row r="1750" spans="1:25" ht="9.6" customHeight="1" x14ac:dyDescent="0.2">
      <c r="A1750" s="401" t="s">
        <v>4122</v>
      </c>
      <c r="B1750" s="402"/>
      <c r="C1750" s="401" t="s">
        <v>1584</v>
      </c>
      <c r="D1750" s="403"/>
      <c r="E1750" s="403"/>
      <c r="F1750" s="403"/>
      <c r="G1750" s="403"/>
      <c r="H1750" s="403"/>
      <c r="I1750" s="403"/>
      <c r="J1750" s="403"/>
      <c r="K1750" s="403"/>
      <c r="L1750" s="403"/>
      <c r="M1750" s="403"/>
      <c r="N1750" s="403"/>
      <c r="O1750" s="402"/>
      <c r="P1750" s="404" t="s">
        <v>1965</v>
      </c>
      <c r="Q1750" s="405"/>
      <c r="R1750" s="430">
        <v>200.42</v>
      </c>
      <c r="S1750" s="431"/>
      <c r="T1750" s="432"/>
      <c r="U1750" s="406">
        <v>0</v>
      </c>
      <c r="V1750" s="407"/>
      <c r="W1750" s="408"/>
      <c r="X1750" s="179">
        <v>200.42</v>
      </c>
      <c r="Y1750" s="175" t="str">
        <f t="shared" si="27"/>
        <v>190301</v>
      </c>
    </row>
    <row r="1751" spans="1:25" ht="9.6" customHeight="1" x14ac:dyDescent="0.2">
      <c r="A1751" s="401" t="s">
        <v>4123</v>
      </c>
      <c r="B1751" s="402"/>
      <c r="C1751" s="401" t="s">
        <v>1585</v>
      </c>
      <c r="D1751" s="403"/>
      <c r="E1751" s="403"/>
      <c r="F1751" s="403"/>
      <c r="G1751" s="403"/>
      <c r="H1751" s="403"/>
      <c r="I1751" s="403"/>
      <c r="J1751" s="403"/>
      <c r="K1751" s="403"/>
      <c r="L1751" s="403"/>
      <c r="M1751" s="403"/>
      <c r="N1751" s="403"/>
      <c r="O1751" s="402"/>
      <c r="P1751" s="404" t="s">
        <v>1965</v>
      </c>
      <c r="Q1751" s="405"/>
      <c r="R1751" s="430">
        <v>534.79</v>
      </c>
      <c r="S1751" s="431"/>
      <c r="T1751" s="432"/>
      <c r="U1751" s="406">
        <v>0</v>
      </c>
      <c r="V1751" s="407"/>
      <c r="W1751" s="408"/>
      <c r="X1751" s="179">
        <v>534.79</v>
      </c>
      <c r="Y1751" s="175" t="str">
        <f t="shared" si="27"/>
        <v>190401</v>
      </c>
    </row>
    <row r="1752" spans="1:25" ht="9.6" customHeight="1" x14ac:dyDescent="0.2">
      <c r="A1752" s="409" t="s">
        <v>4124</v>
      </c>
      <c r="B1752" s="410"/>
      <c r="C1752" s="409" t="s">
        <v>4125</v>
      </c>
      <c r="D1752" s="411"/>
      <c r="E1752" s="411"/>
      <c r="F1752" s="411"/>
      <c r="G1752" s="411"/>
      <c r="H1752" s="411"/>
      <c r="I1752" s="411"/>
      <c r="J1752" s="411"/>
      <c r="K1752" s="411"/>
      <c r="L1752" s="411"/>
      <c r="M1752" s="411"/>
      <c r="N1752" s="411"/>
      <c r="O1752" s="411"/>
      <c r="P1752" s="411"/>
      <c r="Q1752" s="411"/>
      <c r="R1752" s="411"/>
      <c r="S1752" s="411"/>
      <c r="T1752" s="411"/>
      <c r="U1752" s="411"/>
      <c r="V1752" s="411"/>
      <c r="W1752" s="411"/>
      <c r="X1752" s="410"/>
      <c r="Y1752" s="175" t="str">
        <f t="shared" si="27"/>
        <v>182</v>
      </c>
    </row>
    <row r="1753" spans="1:25" ht="9.6" customHeight="1" x14ac:dyDescent="0.2">
      <c r="A1753" s="401" t="s">
        <v>4126</v>
      </c>
      <c r="B1753" s="402"/>
      <c r="C1753" s="401" t="s">
        <v>4125</v>
      </c>
      <c r="D1753" s="403"/>
      <c r="E1753" s="403"/>
      <c r="F1753" s="403"/>
      <c r="G1753" s="403"/>
      <c r="H1753" s="403"/>
      <c r="I1753" s="403"/>
      <c r="J1753" s="403"/>
      <c r="K1753" s="403"/>
      <c r="L1753" s="403"/>
      <c r="M1753" s="403"/>
      <c r="N1753" s="403"/>
      <c r="O1753" s="402"/>
      <c r="P1753" s="404"/>
      <c r="Q1753" s="405"/>
      <c r="R1753" s="406">
        <v>0</v>
      </c>
      <c r="S1753" s="407"/>
      <c r="T1753" s="408"/>
      <c r="U1753" s="406">
        <v>0</v>
      </c>
      <c r="V1753" s="407"/>
      <c r="W1753" s="408"/>
      <c r="X1753" s="177">
        <v>0</v>
      </c>
      <c r="Y1753" s="175" t="str">
        <f t="shared" si="27"/>
        <v>200000</v>
      </c>
    </row>
    <row r="1754" spans="1:25" ht="9.6" customHeight="1" x14ac:dyDescent="0.2">
      <c r="A1754" s="401" t="s">
        <v>4127</v>
      </c>
      <c r="B1754" s="402"/>
      <c r="C1754" s="401" t="s">
        <v>90</v>
      </c>
      <c r="D1754" s="403"/>
      <c r="E1754" s="403"/>
      <c r="F1754" s="403"/>
      <c r="G1754" s="403"/>
      <c r="H1754" s="403"/>
      <c r="I1754" s="403"/>
      <c r="J1754" s="403"/>
      <c r="K1754" s="403"/>
      <c r="L1754" s="403"/>
      <c r="M1754" s="403"/>
      <c r="N1754" s="403"/>
      <c r="O1754" s="402"/>
      <c r="P1754" s="404" t="s">
        <v>1965</v>
      </c>
      <c r="Q1754" s="405"/>
      <c r="R1754" s="406">
        <v>2.4500000000000002</v>
      </c>
      <c r="S1754" s="407"/>
      <c r="T1754" s="408"/>
      <c r="U1754" s="406">
        <v>4.5999999999999996</v>
      </c>
      <c r="V1754" s="407"/>
      <c r="W1754" s="408"/>
      <c r="X1754" s="177">
        <v>7.05</v>
      </c>
      <c r="Y1754" s="175" t="str">
        <f t="shared" si="27"/>
        <v>200101</v>
      </c>
    </row>
    <row r="1755" spans="1:25" ht="9.6" customHeight="1" x14ac:dyDescent="0.2">
      <c r="A1755" s="401" t="s">
        <v>4128</v>
      </c>
      <c r="B1755" s="402"/>
      <c r="C1755" s="401" t="s">
        <v>4129</v>
      </c>
      <c r="D1755" s="403"/>
      <c r="E1755" s="403"/>
      <c r="F1755" s="403"/>
      <c r="G1755" s="403"/>
      <c r="H1755" s="403"/>
      <c r="I1755" s="403"/>
      <c r="J1755" s="403"/>
      <c r="K1755" s="403"/>
      <c r="L1755" s="403"/>
      <c r="M1755" s="403"/>
      <c r="N1755" s="403"/>
      <c r="O1755" s="402"/>
      <c r="P1755" s="404" t="s">
        <v>2036</v>
      </c>
      <c r="Q1755" s="405"/>
      <c r="R1755" s="406">
        <v>3.32</v>
      </c>
      <c r="S1755" s="407"/>
      <c r="T1755" s="408"/>
      <c r="U1755" s="427">
        <v>13.33</v>
      </c>
      <c r="V1755" s="428"/>
      <c r="W1755" s="429"/>
      <c r="X1755" s="178">
        <v>16.649999999999999</v>
      </c>
      <c r="Y1755" s="175" t="str">
        <f t="shared" si="27"/>
        <v>200102</v>
      </c>
    </row>
    <row r="1756" spans="1:25" ht="9.6" customHeight="1" x14ac:dyDescent="0.2">
      <c r="A1756" s="401" t="s">
        <v>4130</v>
      </c>
      <c r="B1756" s="402"/>
      <c r="C1756" s="401" t="s">
        <v>1586</v>
      </c>
      <c r="D1756" s="403"/>
      <c r="E1756" s="403"/>
      <c r="F1756" s="403"/>
      <c r="G1756" s="403"/>
      <c r="H1756" s="403"/>
      <c r="I1756" s="403"/>
      <c r="J1756" s="403"/>
      <c r="K1756" s="403"/>
      <c r="L1756" s="403"/>
      <c r="M1756" s="403"/>
      <c r="N1756" s="403"/>
      <c r="O1756" s="402"/>
      <c r="P1756" s="404" t="s">
        <v>2352</v>
      </c>
      <c r="Q1756" s="405"/>
      <c r="R1756" s="406">
        <v>0.18</v>
      </c>
      <c r="S1756" s="407"/>
      <c r="T1756" s="408"/>
      <c r="U1756" s="427">
        <v>20.399999999999999</v>
      </c>
      <c r="V1756" s="428"/>
      <c r="W1756" s="429"/>
      <c r="X1756" s="178">
        <v>20.58</v>
      </c>
      <c r="Y1756" s="175" t="str">
        <f t="shared" si="27"/>
        <v>200103</v>
      </c>
    </row>
    <row r="1757" spans="1:25" ht="9.6" customHeight="1" x14ac:dyDescent="0.2">
      <c r="A1757" s="401" t="s">
        <v>4131</v>
      </c>
      <c r="B1757" s="402"/>
      <c r="C1757" s="401" t="s">
        <v>1587</v>
      </c>
      <c r="D1757" s="403"/>
      <c r="E1757" s="403"/>
      <c r="F1757" s="403"/>
      <c r="G1757" s="403"/>
      <c r="H1757" s="403"/>
      <c r="I1757" s="403"/>
      <c r="J1757" s="403"/>
      <c r="K1757" s="403"/>
      <c r="L1757" s="403"/>
      <c r="M1757" s="403"/>
      <c r="N1757" s="403"/>
      <c r="O1757" s="402"/>
      <c r="P1757" s="404" t="s">
        <v>1965</v>
      </c>
      <c r="Q1757" s="405"/>
      <c r="R1757" s="406">
        <v>4.24</v>
      </c>
      <c r="S1757" s="407"/>
      <c r="T1757" s="408"/>
      <c r="U1757" s="406">
        <v>7.91</v>
      </c>
      <c r="V1757" s="407"/>
      <c r="W1757" s="408"/>
      <c r="X1757" s="178">
        <v>12.15</v>
      </c>
      <c r="Y1757" s="175" t="str">
        <f t="shared" si="27"/>
        <v>200104</v>
      </c>
    </row>
    <row r="1758" spans="1:25" ht="9.6" customHeight="1" x14ac:dyDescent="0.2">
      <c r="A1758" s="401" t="s">
        <v>4132</v>
      </c>
      <c r="B1758" s="402"/>
      <c r="C1758" s="401" t="s">
        <v>1588</v>
      </c>
      <c r="D1758" s="403"/>
      <c r="E1758" s="403"/>
      <c r="F1758" s="403"/>
      <c r="G1758" s="403"/>
      <c r="H1758" s="403"/>
      <c r="I1758" s="403"/>
      <c r="J1758" s="403"/>
      <c r="K1758" s="403"/>
      <c r="L1758" s="403"/>
      <c r="M1758" s="403"/>
      <c r="N1758" s="403"/>
      <c r="O1758" s="402"/>
      <c r="P1758" s="404" t="s">
        <v>1965</v>
      </c>
      <c r="Q1758" s="405"/>
      <c r="R1758" s="406">
        <v>2.48</v>
      </c>
      <c r="S1758" s="407"/>
      <c r="T1758" s="408"/>
      <c r="U1758" s="406">
        <v>7.91</v>
      </c>
      <c r="V1758" s="407"/>
      <c r="W1758" s="408"/>
      <c r="X1758" s="178">
        <v>10.39</v>
      </c>
      <c r="Y1758" s="175" t="str">
        <f t="shared" si="27"/>
        <v>200105</v>
      </c>
    </row>
    <row r="1759" spans="1:25" ht="9.6" customHeight="1" x14ac:dyDescent="0.2">
      <c r="A1759" s="401" t="s">
        <v>4133</v>
      </c>
      <c r="B1759" s="402"/>
      <c r="C1759" s="401" t="s">
        <v>1589</v>
      </c>
      <c r="D1759" s="403"/>
      <c r="E1759" s="403"/>
      <c r="F1759" s="403"/>
      <c r="G1759" s="403"/>
      <c r="H1759" s="403"/>
      <c r="I1759" s="403"/>
      <c r="J1759" s="403"/>
      <c r="K1759" s="403"/>
      <c r="L1759" s="403"/>
      <c r="M1759" s="403"/>
      <c r="N1759" s="403"/>
      <c r="O1759" s="402"/>
      <c r="P1759" s="404" t="s">
        <v>1965</v>
      </c>
      <c r="Q1759" s="405"/>
      <c r="R1759" s="406">
        <v>2.4500000000000002</v>
      </c>
      <c r="S1759" s="407"/>
      <c r="T1759" s="408"/>
      <c r="U1759" s="406">
        <v>5.17</v>
      </c>
      <c r="V1759" s="407"/>
      <c r="W1759" s="408"/>
      <c r="X1759" s="177">
        <v>7.62</v>
      </c>
      <c r="Y1759" s="175" t="str">
        <f t="shared" si="27"/>
        <v>200140</v>
      </c>
    </row>
    <row r="1760" spans="1:25" ht="9.6" customHeight="1" x14ac:dyDescent="0.2">
      <c r="A1760" s="401" t="s">
        <v>4134</v>
      </c>
      <c r="B1760" s="402"/>
      <c r="C1760" s="401" t="s">
        <v>1590</v>
      </c>
      <c r="D1760" s="403"/>
      <c r="E1760" s="403"/>
      <c r="F1760" s="403"/>
      <c r="G1760" s="403"/>
      <c r="H1760" s="403"/>
      <c r="I1760" s="403"/>
      <c r="J1760" s="403"/>
      <c r="K1760" s="403"/>
      <c r="L1760" s="403"/>
      <c r="M1760" s="403"/>
      <c r="N1760" s="403"/>
      <c r="O1760" s="402"/>
      <c r="P1760" s="404" t="s">
        <v>1965</v>
      </c>
      <c r="Q1760" s="405"/>
      <c r="R1760" s="406">
        <v>3.25</v>
      </c>
      <c r="S1760" s="407"/>
      <c r="T1760" s="408"/>
      <c r="U1760" s="406">
        <v>4.71</v>
      </c>
      <c r="V1760" s="407"/>
      <c r="W1760" s="408"/>
      <c r="X1760" s="177">
        <v>7.96</v>
      </c>
      <c r="Y1760" s="175" t="str">
        <f t="shared" si="27"/>
        <v>200145</v>
      </c>
    </row>
    <row r="1761" spans="1:25" ht="9.6" customHeight="1" x14ac:dyDescent="0.2">
      <c r="A1761" s="401" t="s">
        <v>4135</v>
      </c>
      <c r="B1761" s="402"/>
      <c r="C1761" s="401" t="s">
        <v>1591</v>
      </c>
      <c r="D1761" s="403"/>
      <c r="E1761" s="403"/>
      <c r="F1761" s="403"/>
      <c r="G1761" s="403"/>
      <c r="H1761" s="403"/>
      <c r="I1761" s="403"/>
      <c r="J1761" s="403"/>
      <c r="K1761" s="403"/>
      <c r="L1761" s="403"/>
      <c r="M1761" s="403"/>
      <c r="N1761" s="403"/>
      <c r="O1761" s="402"/>
      <c r="P1761" s="404" t="s">
        <v>1965</v>
      </c>
      <c r="Q1761" s="405"/>
      <c r="R1761" s="406">
        <v>4.2</v>
      </c>
      <c r="S1761" s="407"/>
      <c r="T1761" s="408"/>
      <c r="U1761" s="406">
        <v>1.51</v>
      </c>
      <c r="V1761" s="407"/>
      <c r="W1761" s="408"/>
      <c r="X1761" s="177">
        <v>5.71</v>
      </c>
      <c r="Y1761" s="175" t="str">
        <f t="shared" si="27"/>
        <v>200150</v>
      </c>
    </row>
    <row r="1762" spans="1:25" ht="9.6" customHeight="1" x14ac:dyDescent="0.2">
      <c r="A1762" s="401" t="s">
        <v>4136</v>
      </c>
      <c r="B1762" s="402"/>
      <c r="C1762" s="401" t="s">
        <v>273</v>
      </c>
      <c r="D1762" s="403"/>
      <c r="E1762" s="403"/>
      <c r="F1762" s="403"/>
      <c r="G1762" s="403"/>
      <c r="H1762" s="403"/>
      <c r="I1762" s="403"/>
      <c r="J1762" s="403"/>
      <c r="K1762" s="403"/>
      <c r="L1762" s="403"/>
      <c r="M1762" s="403"/>
      <c r="N1762" s="403"/>
      <c r="O1762" s="402"/>
      <c r="P1762" s="404" t="s">
        <v>1965</v>
      </c>
      <c r="Q1762" s="405"/>
      <c r="R1762" s="406">
        <v>9.31</v>
      </c>
      <c r="S1762" s="407"/>
      <c r="T1762" s="408"/>
      <c r="U1762" s="427">
        <v>18.5</v>
      </c>
      <c r="V1762" s="428"/>
      <c r="W1762" s="429"/>
      <c r="X1762" s="178">
        <v>27.81</v>
      </c>
      <c r="Y1762" s="175" t="str">
        <f t="shared" si="27"/>
        <v>200200</v>
      </c>
    </row>
    <row r="1763" spans="1:25" ht="9.6" customHeight="1" x14ac:dyDescent="0.2">
      <c r="A1763" s="401" t="s">
        <v>4137</v>
      </c>
      <c r="B1763" s="402"/>
      <c r="C1763" s="401" t="s">
        <v>1592</v>
      </c>
      <c r="D1763" s="403"/>
      <c r="E1763" s="403"/>
      <c r="F1763" s="403"/>
      <c r="G1763" s="403"/>
      <c r="H1763" s="403"/>
      <c r="I1763" s="403"/>
      <c r="J1763" s="403"/>
      <c r="K1763" s="403"/>
      <c r="L1763" s="403"/>
      <c r="M1763" s="403"/>
      <c r="N1763" s="403"/>
      <c r="O1763" s="402"/>
      <c r="P1763" s="404" t="s">
        <v>1965</v>
      </c>
      <c r="Q1763" s="405"/>
      <c r="R1763" s="406">
        <v>9.68</v>
      </c>
      <c r="S1763" s="407"/>
      <c r="T1763" s="408"/>
      <c r="U1763" s="427">
        <v>18.5</v>
      </c>
      <c r="V1763" s="428"/>
      <c r="W1763" s="429"/>
      <c r="X1763" s="178">
        <v>28.18</v>
      </c>
      <c r="Y1763" s="175" t="str">
        <f t="shared" si="27"/>
        <v>200201</v>
      </c>
    </row>
    <row r="1764" spans="1:25" ht="9.6" customHeight="1" x14ac:dyDescent="0.2">
      <c r="A1764" s="401" t="s">
        <v>4138</v>
      </c>
      <c r="B1764" s="402"/>
      <c r="C1764" s="401" t="s">
        <v>91</v>
      </c>
      <c r="D1764" s="403"/>
      <c r="E1764" s="403"/>
      <c r="F1764" s="403"/>
      <c r="G1764" s="403"/>
      <c r="H1764" s="403"/>
      <c r="I1764" s="403"/>
      <c r="J1764" s="403"/>
      <c r="K1764" s="403"/>
      <c r="L1764" s="403"/>
      <c r="M1764" s="403"/>
      <c r="N1764" s="403"/>
      <c r="O1764" s="402"/>
      <c r="P1764" s="404" t="s">
        <v>1965</v>
      </c>
      <c r="Q1764" s="405"/>
      <c r="R1764" s="406">
        <v>2.95</v>
      </c>
      <c r="S1764" s="407"/>
      <c r="T1764" s="408"/>
      <c r="U1764" s="427">
        <v>19.88</v>
      </c>
      <c r="V1764" s="428"/>
      <c r="W1764" s="429"/>
      <c r="X1764" s="178">
        <v>22.83</v>
      </c>
      <c r="Y1764" s="175" t="str">
        <f t="shared" si="27"/>
        <v>200403</v>
      </c>
    </row>
    <row r="1765" spans="1:25" ht="9.6" customHeight="1" x14ac:dyDescent="0.2">
      <c r="A1765" s="401" t="s">
        <v>4139</v>
      </c>
      <c r="B1765" s="402"/>
      <c r="C1765" s="401" t="s">
        <v>275</v>
      </c>
      <c r="D1765" s="403"/>
      <c r="E1765" s="403"/>
      <c r="F1765" s="403"/>
      <c r="G1765" s="403"/>
      <c r="H1765" s="403"/>
      <c r="I1765" s="403"/>
      <c r="J1765" s="403"/>
      <c r="K1765" s="403"/>
      <c r="L1765" s="403"/>
      <c r="M1765" s="403"/>
      <c r="N1765" s="403"/>
      <c r="O1765" s="402"/>
      <c r="P1765" s="404" t="s">
        <v>1965</v>
      </c>
      <c r="Q1765" s="405"/>
      <c r="R1765" s="406">
        <v>9.31</v>
      </c>
      <c r="S1765" s="407"/>
      <c r="T1765" s="408"/>
      <c r="U1765" s="427">
        <v>25.44</v>
      </c>
      <c r="V1765" s="428"/>
      <c r="W1765" s="429"/>
      <c r="X1765" s="178">
        <v>34.75</v>
      </c>
      <c r="Y1765" s="175" t="str">
        <f t="shared" si="27"/>
        <v>200499</v>
      </c>
    </row>
    <row r="1766" spans="1:25" ht="9.6" customHeight="1" x14ac:dyDescent="0.2">
      <c r="A1766" s="401" t="s">
        <v>4140</v>
      </c>
      <c r="B1766" s="402"/>
      <c r="C1766" s="401" t="s">
        <v>276</v>
      </c>
      <c r="D1766" s="403"/>
      <c r="E1766" s="403"/>
      <c r="F1766" s="403"/>
      <c r="G1766" s="403"/>
      <c r="H1766" s="403"/>
      <c r="I1766" s="403"/>
      <c r="J1766" s="403"/>
      <c r="K1766" s="403"/>
      <c r="L1766" s="403"/>
      <c r="M1766" s="403"/>
      <c r="N1766" s="403"/>
      <c r="O1766" s="402"/>
      <c r="P1766" s="404" t="s">
        <v>1965</v>
      </c>
      <c r="Q1766" s="405"/>
      <c r="R1766" s="406">
        <v>9.1999999999999993</v>
      </c>
      <c r="S1766" s="407"/>
      <c r="T1766" s="408"/>
      <c r="U1766" s="427">
        <v>25.44</v>
      </c>
      <c r="V1766" s="428"/>
      <c r="W1766" s="429"/>
      <c r="X1766" s="178">
        <v>34.64</v>
      </c>
      <c r="Y1766" s="175" t="str">
        <f t="shared" si="27"/>
        <v>200500</v>
      </c>
    </row>
    <row r="1767" spans="1:25" ht="9.6" customHeight="1" x14ac:dyDescent="0.2">
      <c r="A1767" s="401" t="s">
        <v>4141</v>
      </c>
      <c r="B1767" s="402"/>
      <c r="C1767" s="401" t="s">
        <v>1593</v>
      </c>
      <c r="D1767" s="403"/>
      <c r="E1767" s="403"/>
      <c r="F1767" s="403"/>
      <c r="G1767" s="403"/>
      <c r="H1767" s="403"/>
      <c r="I1767" s="403"/>
      <c r="J1767" s="403"/>
      <c r="K1767" s="403"/>
      <c r="L1767" s="403"/>
      <c r="M1767" s="403"/>
      <c r="N1767" s="403"/>
      <c r="O1767" s="402"/>
      <c r="P1767" s="404" t="s">
        <v>1965</v>
      </c>
      <c r="Q1767" s="405"/>
      <c r="R1767" s="427">
        <v>10.89</v>
      </c>
      <c r="S1767" s="428"/>
      <c r="T1767" s="429"/>
      <c r="U1767" s="427">
        <v>25.44</v>
      </c>
      <c r="V1767" s="428"/>
      <c r="W1767" s="429"/>
      <c r="X1767" s="178">
        <v>36.33</v>
      </c>
      <c r="Y1767" s="175" t="str">
        <f t="shared" si="27"/>
        <v>200502</v>
      </c>
    </row>
    <row r="1768" spans="1:25" ht="9.6" customHeight="1" x14ac:dyDescent="0.2">
      <c r="A1768" s="401" t="s">
        <v>4142</v>
      </c>
      <c r="B1768" s="402"/>
      <c r="C1768" s="401" t="s">
        <v>1594</v>
      </c>
      <c r="D1768" s="403"/>
      <c r="E1768" s="403"/>
      <c r="F1768" s="403"/>
      <c r="G1768" s="403"/>
      <c r="H1768" s="403"/>
      <c r="I1768" s="403"/>
      <c r="J1768" s="403"/>
      <c r="K1768" s="403"/>
      <c r="L1768" s="403"/>
      <c r="M1768" s="403"/>
      <c r="N1768" s="403"/>
      <c r="O1768" s="402"/>
      <c r="P1768" s="404" t="s">
        <v>1965</v>
      </c>
      <c r="Q1768" s="405"/>
      <c r="R1768" s="427">
        <v>85.51</v>
      </c>
      <c r="S1768" s="428"/>
      <c r="T1768" s="429"/>
      <c r="U1768" s="427">
        <v>38</v>
      </c>
      <c r="V1768" s="428"/>
      <c r="W1768" s="429"/>
      <c r="X1768" s="179">
        <v>123.51</v>
      </c>
      <c r="Y1768" s="175" t="str">
        <f t="shared" si="27"/>
        <v>200503</v>
      </c>
    </row>
    <row r="1769" spans="1:25" ht="9.6" customHeight="1" x14ac:dyDescent="0.2">
      <c r="A1769" s="401" t="s">
        <v>4143</v>
      </c>
      <c r="B1769" s="402"/>
      <c r="C1769" s="401" t="s">
        <v>1595</v>
      </c>
      <c r="D1769" s="403"/>
      <c r="E1769" s="403"/>
      <c r="F1769" s="403"/>
      <c r="G1769" s="403"/>
      <c r="H1769" s="403"/>
      <c r="I1769" s="403"/>
      <c r="J1769" s="403"/>
      <c r="K1769" s="403"/>
      <c r="L1769" s="403"/>
      <c r="M1769" s="403"/>
      <c r="N1769" s="403"/>
      <c r="O1769" s="402"/>
      <c r="P1769" s="404" t="s">
        <v>1965</v>
      </c>
      <c r="Q1769" s="405"/>
      <c r="R1769" s="427">
        <v>10.48</v>
      </c>
      <c r="S1769" s="428"/>
      <c r="T1769" s="429"/>
      <c r="U1769" s="427">
        <v>25.44</v>
      </c>
      <c r="V1769" s="428"/>
      <c r="W1769" s="429"/>
      <c r="X1769" s="178">
        <v>35.92</v>
      </c>
      <c r="Y1769" s="175" t="str">
        <f t="shared" si="27"/>
        <v>200504</v>
      </c>
    </row>
    <row r="1770" spans="1:25" ht="9.6" customHeight="1" x14ac:dyDescent="0.2">
      <c r="A1770" s="401" t="s">
        <v>4144</v>
      </c>
      <c r="B1770" s="402"/>
      <c r="C1770" s="401" t="s">
        <v>1596</v>
      </c>
      <c r="D1770" s="403"/>
      <c r="E1770" s="403"/>
      <c r="F1770" s="403"/>
      <c r="G1770" s="403"/>
      <c r="H1770" s="403"/>
      <c r="I1770" s="403"/>
      <c r="J1770" s="403"/>
      <c r="K1770" s="403"/>
      <c r="L1770" s="403"/>
      <c r="M1770" s="403"/>
      <c r="N1770" s="403"/>
      <c r="O1770" s="402"/>
      <c r="P1770" s="404" t="s">
        <v>1965</v>
      </c>
      <c r="Q1770" s="405"/>
      <c r="R1770" s="427">
        <v>12.39</v>
      </c>
      <c r="S1770" s="428"/>
      <c r="T1770" s="429"/>
      <c r="U1770" s="427">
        <v>25.44</v>
      </c>
      <c r="V1770" s="428"/>
      <c r="W1770" s="429"/>
      <c r="X1770" s="178">
        <v>37.83</v>
      </c>
      <c r="Y1770" s="175" t="str">
        <f t="shared" si="27"/>
        <v>200505</v>
      </c>
    </row>
    <row r="1771" spans="1:25" ht="9.6" customHeight="1" x14ac:dyDescent="0.2">
      <c r="A1771" s="401" t="s">
        <v>4145</v>
      </c>
      <c r="B1771" s="402"/>
      <c r="C1771" s="401" t="s">
        <v>1597</v>
      </c>
      <c r="D1771" s="403"/>
      <c r="E1771" s="403"/>
      <c r="F1771" s="403"/>
      <c r="G1771" s="403"/>
      <c r="H1771" s="403"/>
      <c r="I1771" s="403"/>
      <c r="J1771" s="403"/>
      <c r="K1771" s="403"/>
      <c r="L1771" s="403"/>
      <c r="M1771" s="403"/>
      <c r="N1771" s="403"/>
      <c r="O1771" s="402"/>
      <c r="P1771" s="404" t="s">
        <v>1965</v>
      </c>
      <c r="Q1771" s="405"/>
      <c r="R1771" s="406">
        <v>7.38</v>
      </c>
      <c r="S1771" s="407"/>
      <c r="T1771" s="408"/>
      <c r="U1771" s="427">
        <v>11.5</v>
      </c>
      <c r="V1771" s="428"/>
      <c r="W1771" s="429"/>
      <c r="X1771" s="178">
        <v>18.88</v>
      </c>
      <c r="Y1771" s="175" t="str">
        <f t="shared" si="27"/>
        <v>200506</v>
      </c>
    </row>
    <row r="1772" spans="1:25" ht="9.6" customHeight="1" x14ac:dyDescent="0.2">
      <c r="A1772" s="401" t="s">
        <v>4146</v>
      </c>
      <c r="B1772" s="402"/>
      <c r="C1772" s="401" t="s">
        <v>277</v>
      </c>
      <c r="D1772" s="403"/>
      <c r="E1772" s="403"/>
      <c r="F1772" s="403"/>
      <c r="G1772" s="403"/>
      <c r="H1772" s="403"/>
      <c r="I1772" s="403"/>
      <c r="J1772" s="403"/>
      <c r="K1772" s="403"/>
      <c r="L1772" s="403"/>
      <c r="M1772" s="403"/>
      <c r="N1772" s="403"/>
      <c r="O1772" s="402"/>
      <c r="P1772" s="404" t="s">
        <v>1965</v>
      </c>
      <c r="Q1772" s="405"/>
      <c r="R1772" s="430">
        <v>192.87</v>
      </c>
      <c r="S1772" s="431"/>
      <c r="T1772" s="432"/>
      <c r="U1772" s="427">
        <v>22.77</v>
      </c>
      <c r="V1772" s="428"/>
      <c r="W1772" s="429"/>
      <c r="X1772" s="179">
        <v>215.64</v>
      </c>
      <c r="Y1772" s="175" t="str">
        <f t="shared" si="27"/>
        <v>201002</v>
      </c>
    </row>
    <row r="1773" spans="1:25" ht="9.6" customHeight="1" x14ac:dyDescent="0.2">
      <c r="A1773" s="401" t="s">
        <v>4147</v>
      </c>
      <c r="B1773" s="402"/>
      <c r="C1773" s="401" t="s">
        <v>1598</v>
      </c>
      <c r="D1773" s="403"/>
      <c r="E1773" s="403"/>
      <c r="F1773" s="403"/>
      <c r="G1773" s="403"/>
      <c r="H1773" s="403"/>
      <c r="I1773" s="403"/>
      <c r="J1773" s="403"/>
      <c r="K1773" s="403"/>
      <c r="L1773" s="403"/>
      <c r="M1773" s="403"/>
      <c r="N1773" s="403"/>
      <c r="O1773" s="402"/>
      <c r="P1773" s="404" t="s">
        <v>1965</v>
      </c>
      <c r="Q1773" s="405"/>
      <c r="R1773" s="430">
        <v>198.47</v>
      </c>
      <c r="S1773" s="431"/>
      <c r="T1773" s="432"/>
      <c r="U1773" s="427">
        <v>22.77</v>
      </c>
      <c r="V1773" s="428"/>
      <c r="W1773" s="429"/>
      <c r="X1773" s="179">
        <v>221.24</v>
      </c>
      <c r="Y1773" s="175" t="str">
        <f t="shared" si="27"/>
        <v>201003</v>
      </c>
    </row>
    <row r="1774" spans="1:25" ht="9.6" customHeight="1" x14ac:dyDescent="0.2">
      <c r="A1774" s="401" t="s">
        <v>4148</v>
      </c>
      <c r="B1774" s="402"/>
      <c r="C1774" s="401" t="s">
        <v>1599</v>
      </c>
      <c r="D1774" s="403"/>
      <c r="E1774" s="403"/>
      <c r="F1774" s="403"/>
      <c r="G1774" s="403"/>
      <c r="H1774" s="403"/>
      <c r="I1774" s="403"/>
      <c r="J1774" s="403"/>
      <c r="K1774" s="403"/>
      <c r="L1774" s="403"/>
      <c r="M1774" s="403"/>
      <c r="N1774" s="403"/>
      <c r="O1774" s="402"/>
      <c r="P1774" s="404" t="s">
        <v>1965</v>
      </c>
      <c r="Q1774" s="405"/>
      <c r="R1774" s="430">
        <v>194.38</v>
      </c>
      <c r="S1774" s="431"/>
      <c r="T1774" s="432"/>
      <c r="U1774" s="427">
        <v>32.22</v>
      </c>
      <c r="V1774" s="428"/>
      <c r="W1774" s="429"/>
      <c r="X1774" s="179">
        <v>226.6</v>
      </c>
      <c r="Y1774" s="175" t="str">
        <f t="shared" si="27"/>
        <v>201201</v>
      </c>
    </row>
    <row r="1775" spans="1:25" ht="9.6" customHeight="1" x14ac:dyDescent="0.2">
      <c r="A1775" s="401" t="s">
        <v>4149</v>
      </c>
      <c r="B1775" s="402"/>
      <c r="C1775" s="401" t="s">
        <v>1600</v>
      </c>
      <c r="D1775" s="403"/>
      <c r="E1775" s="403"/>
      <c r="F1775" s="403"/>
      <c r="G1775" s="403"/>
      <c r="H1775" s="403"/>
      <c r="I1775" s="403"/>
      <c r="J1775" s="403"/>
      <c r="K1775" s="403"/>
      <c r="L1775" s="403"/>
      <c r="M1775" s="403"/>
      <c r="N1775" s="403"/>
      <c r="O1775" s="402"/>
      <c r="P1775" s="404" t="s">
        <v>1965</v>
      </c>
      <c r="Q1775" s="405"/>
      <c r="R1775" s="430">
        <v>723.7</v>
      </c>
      <c r="S1775" s="431"/>
      <c r="T1775" s="432"/>
      <c r="U1775" s="427">
        <v>32.22</v>
      </c>
      <c r="V1775" s="428"/>
      <c r="W1775" s="429"/>
      <c r="X1775" s="179">
        <v>755.92</v>
      </c>
      <c r="Y1775" s="175" t="str">
        <f t="shared" si="27"/>
        <v>201202</v>
      </c>
    </row>
    <row r="1776" spans="1:25" ht="9.6" customHeight="1" x14ac:dyDescent="0.2">
      <c r="A1776" s="401" t="s">
        <v>4150</v>
      </c>
      <c r="B1776" s="402"/>
      <c r="C1776" s="401" t="s">
        <v>4151</v>
      </c>
      <c r="D1776" s="403"/>
      <c r="E1776" s="403"/>
      <c r="F1776" s="403"/>
      <c r="G1776" s="403"/>
      <c r="H1776" s="403"/>
      <c r="I1776" s="403"/>
      <c r="J1776" s="403"/>
      <c r="K1776" s="403"/>
      <c r="L1776" s="403"/>
      <c r="M1776" s="403"/>
      <c r="N1776" s="403"/>
      <c r="O1776" s="402"/>
      <c r="P1776" s="404" t="s">
        <v>1965</v>
      </c>
      <c r="Q1776" s="405"/>
      <c r="R1776" s="427">
        <v>42.85</v>
      </c>
      <c r="S1776" s="428"/>
      <c r="T1776" s="429"/>
      <c r="U1776" s="427">
        <v>34.549999999999997</v>
      </c>
      <c r="V1776" s="428"/>
      <c r="W1776" s="429"/>
      <c r="X1776" s="178">
        <v>77.400000000000006</v>
      </c>
      <c r="Y1776" s="175" t="str">
        <f t="shared" si="27"/>
        <v>201302</v>
      </c>
    </row>
    <row r="1777" spans="1:25" ht="9.6" customHeight="1" x14ac:dyDescent="0.2">
      <c r="A1777" s="401" t="s">
        <v>4152</v>
      </c>
      <c r="B1777" s="402"/>
      <c r="C1777" s="401" t="s">
        <v>1601</v>
      </c>
      <c r="D1777" s="403"/>
      <c r="E1777" s="403"/>
      <c r="F1777" s="403"/>
      <c r="G1777" s="403"/>
      <c r="H1777" s="403"/>
      <c r="I1777" s="403"/>
      <c r="J1777" s="403"/>
      <c r="K1777" s="403"/>
      <c r="L1777" s="403"/>
      <c r="M1777" s="403"/>
      <c r="N1777" s="403"/>
      <c r="O1777" s="402"/>
      <c r="P1777" s="404" t="s">
        <v>1965</v>
      </c>
      <c r="Q1777" s="405"/>
      <c r="R1777" s="427">
        <v>89.17</v>
      </c>
      <c r="S1777" s="428"/>
      <c r="T1777" s="429"/>
      <c r="U1777" s="427">
        <v>26.98</v>
      </c>
      <c r="V1777" s="428"/>
      <c r="W1777" s="429"/>
      <c r="X1777" s="179">
        <v>116.15</v>
      </c>
      <c r="Y1777" s="175" t="str">
        <f t="shared" si="27"/>
        <v>201304</v>
      </c>
    </row>
    <row r="1778" spans="1:25" ht="9.6" customHeight="1" x14ac:dyDescent="0.2">
      <c r="A1778" s="401" t="s">
        <v>4153</v>
      </c>
      <c r="B1778" s="402"/>
      <c r="C1778" s="401" t="s">
        <v>1602</v>
      </c>
      <c r="D1778" s="403"/>
      <c r="E1778" s="403"/>
      <c r="F1778" s="403"/>
      <c r="G1778" s="403"/>
      <c r="H1778" s="403"/>
      <c r="I1778" s="403"/>
      <c r="J1778" s="403"/>
      <c r="K1778" s="403"/>
      <c r="L1778" s="403"/>
      <c r="M1778" s="403"/>
      <c r="N1778" s="403"/>
      <c r="O1778" s="402"/>
      <c r="P1778" s="404" t="s">
        <v>2036</v>
      </c>
      <c r="Q1778" s="405"/>
      <c r="R1778" s="406">
        <v>0.25</v>
      </c>
      <c r="S1778" s="407"/>
      <c r="T1778" s="408"/>
      <c r="U1778" s="406">
        <v>1.36</v>
      </c>
      <c r="V1778" s="407"/>
      <c r="W1778" s="408"/>
      <c r="X1778" s="177">
        <v>1.61</v>
      </c>
      <c r="Y1778" s="175" t="str">
        <f t="shared" si="27"/>
        <v>201305</v>
      </c>
    </row>
    <row r="1779" spans="1:25" ht="9.6" customHeight="1" x14ac:dyDescent="0.2">
      <c r="A1779" s="401" t="s">
        <v>4154</v>
      </c>
      <c r="B1779" s="402"/>
      <c r="C1779" s="401" t="s">
        <v>1603</v>
      </c>
      <c r="D1779" s="403"/>
      <c r="E1779" s="403"/>
      <c r="F1779" s="403"/>
      <c r="G1779" s="403"/>
      <c r="H1779" s="403"/>
      <c r="I1779" s="403"/>
      <c r="J1779" s="403"/>
      <c r="K1779" s="403"/>
      <c r="L1779" s="403"/>
      <c r="M1779" s="403"/>
      <c r="N1779" s="403"/>
      <c r="O1779" s="402"/>
      <c r="P1779" s="404" t="s">
        <v>2036</v>
      </c>
      <c r="Q1779" s="405"/>
      <c r="R1779" s="406">
        <v>1.18</v>
      </c>
      <c r="S1779" s="407"/>
      <c r="T1779" s="408"/>
      <c r="U1779" s="406">
        <v>1.36</v>
      </c>
      <c r="V1779" s="407"/>
      <c r="W1779" s="408"/>
      <c r="X1779" s="177">
        <v>2.54</v>
      </c>
      <c r="Y1779" s="175" t="str">
        <f t="shared" si="27"/>
        <v>201306</v>
      </c>
    </row>
    <row r="1780" spans="1:25" ht="9.6" customHeight="1" x14ac:dyDescent="0.2">
      <c r="A1780" s="401" t="s">
        <v>4155</v>
      </c>
      <c r="B1780" s="402"/>
      <c r="C1780" s="401" t="s">
        <v>1604</v>
      </c>
      <c r="D1780" s="403"/>
      <c r="E1780" s="403"/>
      <c r="F1780" s="403"/>
      <c r="G1780" s="403"/>
      <c r="H1780" s="403"/>
      <c r="I1780" s="403"/>
      <c r="J1780" s="403"/>
      <c r="K1780" s="403"/>
      <c r="L1780" s="403"/>
      <c r="M1780" s="403"/>
      <c r="N1780" s="403"/>
      <c r="O1780" s="402"/>
      <c r="P1780" s="404" t="s">
        <v>1965</v>
      </c>
      <c r="Q1780" s="405"/>
      <c r="R1780" s="427">
        <v>91</v>
      </c>
      <c r="S1780" s="428"/>
      <c r="T1780" s="429"/>
      <c r="U1780" s="427">
        <v>37.64</v>
      </c>
      <c r="V1780" s="428"/>
      <c r="W1780" s="429"/>
      <c r="X1780" s="179">
        <v>128.63999999999999</v>
      </c>
      <c r="Y1780" s="175" t="str">
        <f t="shared" si="27"/>
        <v>201371</v>
      </c>
    </row>
    <row r="1781" spans="1:25" ht="9.6" customHeight="1" x14ac:dyDescent="0.2">
      <c r="A1781" s="401" t="s">
        <v>4156</v>
      </c>
      <c r="B1781" s="402"/>
      <c r="C1781" s="401" t="s">
        <v>1605</v>
      </c>
      <c r="D1781" s="403"/>
      <c r="E1781" s="403"/>
      <c r="F1781" s="403"/>
      <c r="G1781" s="403"/>
      <c r="H1781" s="403"/>
      <c r="I1781" s="403"/>
      <c r="J1781" s="403"/>
      <c r="K1781" s="403"/>
      <c r="L1781" s="403"/>
      <c r="M1781" s="403"/>
      <c r="N1781" s="403"/>
      <c r="O1781" s="402"/>
      <c r="P1781" s="404" t="s">
        <v>1965</v>
      </c>
      <c r="Q1781" s="405"/>
      <c r="R1781" s="427">
        <v>17.260000000000002</v>
      </c>
      <c r="S1781" s="428"/>
      <c r="T1781" s="429"/>
      <c r="U1781" s="427">
        <v>32.93</v>
      </c>
      <c r="V1781" s="428"/>
      <c r="W1781" s="429"/>
      <c r="X1781" s="178">
        <v>50.19</v>
      </c>
      <c r="Y1781" s="175" t="str">
        <f t="shared" si="27"/>
        <v>201401</v>
      </c>
    </row>
    <row r="1782" spans="1:25" ht="9.6" customHeight="1" x14ac:dyDescent="0.2">
      <c r="A1782" s="401" t="s">
        <v>4157</v>
      </c>
      <c r="B1782" s="402"/>
      <c r="C1782" s="401" t="s">
        <v>1606</v>
      </c>
      <c r="D1782" s="403"/>
      <c r="E1782" s="403"/>
      <c r="F1782" s="403"/>
      <c r="G1782" s="403"/>
      <c r="H1782" s="403"/>
      <c r="I1782" s="403"/>
      <c r="J1782" s="403"/>
      <c r="K1782" s="403"/>
      <c r="L1782" s="403"/>
      <c r="M1782" s="403"/>
      <c r="N1782" s="403"/>
      <c r="O1782" s="402"/>
      <c r="P1782" s="404" t="s">
        <v>1965</v>
      </c>
      <c r="Q1782" s="405"/>
      <c r="R1782" s="427">
        <v>72.8</v>
      </c>
      <c r="S1782" s="428"/>
      <c r="T1782" s="429"/>
      <c r="U1782" s="427">
        <v>37.64</v>
      </c>
      <c r="V1782" s="428"/>
      <c r="W1782" s="429"/>
      <c r="X1782" s="179">
        <v>110.44</v>
      </c>
      <c r="Y1782" s="175" t="str">
        <f t="shared" si="27"/>
        <v>201402</v>
      </c>
    </row>
    <row r="1783" spans="1:25" ht="19.350000000000001" customHeight="1" x14ac:dyDescent="0.2">
      <c r="A1783" s="401" t="s">
        <v>4158</v>
      </c>
      <c r="B1783" s="402"/>
      <c r="C1783" s="401" t="s">
        <v>4159</v>
      </c>
      <c r="D1783" s="403"/>
      <c r="E1783" s="403"/>
      <c r="F1783" s="403"/>
      <c r="G1783" s="403"/>
      <c r="H1783" s="403"/>
      <c r="I1783" s="403"/>
      <c r="J1783" s="403"/>
      <c r="K1783" s="403"/>
      <c r="L1783" s="403"/>
      <c r="M1783" s="403"/>
      <c r="N1783" s="403"/>
      <c r="O1783" s="402"/>
      <c r="P1783" s="404" t="s">
        <v>1965</v>
      </c>
      <c r="Q1783" s="405"/>
      <c r="R1783" s="427">
        <v>20.9</v>
      </c>
      <c r="S1783" s="428"/>
      <c r="T1783" s="429"/>
      <c r="U1783" s="427">
        <v>61.65</v>
      </c>
      <c r="V1783" s="428"/>
      <c r="W1783" s="429"/>
      <c r="X1783" s="178">
        <v>82.55</v>
      </c>
      <c r="Y1783" s="175" t="str">
        <f t="shared" si="27"/>
        <v>201410</v>
      </c>
    </row>
    <row r="1784" spans="1:25" ht="9.6" customHeight="1" x14ac:dyDescent="0.2">
      <c r="A1784" s="409" t="s">
        <v>4160</v>
      </c>
      <c r="B1784" s="410"/>
      <c r="C1784" s="409" t="s">
        <v>1921</v>
      </c>
      <c r="D1784" s="411"/>
      <c r="E1784" s="411"/>
      <c r="F1784" s="411"/>
      <c r="G1784" s="411"/>
      <c r="H1784" s="411"/>
      <c r="I1784" s="411"/>
      <c r="J1784" s="411"/>
      <c r="K1784" s="411"/>
      <c r="L1784" s="411"/>
      <c r="M1784" s="411"/>
      <c r="N1784" s="411"/>
      <c r="O1784" s="411"/>
      <c r="P1784" s="411"/>
      <c r="Q1784" s="411"/>
      <c r="R1784" s="411"/>
      <c r="S1784" s="411"/>
      <c r="T1784" s="411"/>
      <c r="U1784" s="411"/>
      <c r="V1784" s="411"/>
      <c r="W1784" s="411"/>
      <c r="X1784" s="410"/>
      <c r="Y1784" s="175" t="str">
        <f t="shared" si="27"/>
        <v>183</v>
      </c>
    </row>
    <row r="1785" spans="1:25" ht="9.6" customHeight="1" x14ac:dyDescent="0.2">
      <c r="A1785" s="401" t="s">
        <v>4161</v>
      </c>
      <c r="B1785" s="402"/>
      <c r="C1785" s="401" t="s">
        <v>1921</v>
      </c>
      <c r="D1785" s="403"/>
      <c r="E1785" s="403"/>
      <c r="F1785" s="403"/>
      <c r="G1785" s="403"/>
      <c r="H1785" s="403"/>
      <c r="I1785" s="403"/>
      <c r="J1785" s="403"/>
      <c r="K1785" s="403"/>
      <c r="L1785" s="403"/>
      <c r="M1785" s="403"/>
      <c r="N1785" s="403"/>
      <c r="O1785" s="402"/>
      <c r="P1785" s="404"/>
      <c r="Q1785" s="405"/>
      <c r="R1785" s="406">
        <v>0</v>
      </c>
      <c r="S1785" s="407"/>
      <c r="T1785" s="408"/>
      <c r="U1785" s="406">
        <v>0</v>
      </c>
      <c r="V1785" s="407"/>
      <c r="W1785" s="408"/>
      <c r="X1785" s="177">
        <v>0</v>
      </c>
      <c r="Y1785" s="175" t="str">
        <f t="shared" si="27"/>
        <v>210000</v>
      </c>
    </row>
    <row r="1786" spans="1:25" ht="9.6" customHeight="1" x14ac:dyDescent="0.2">
      <c r="A1786" s="401" t="s">
        <v>4162</v>
      </c>
      <c r="B1786" s="402"/>
      <c r="C1786" s="401" t="s">
        <v>1608</v>
      </c>
      <c r="D1786" s="403"/>
      <c r="E1786" s="403"/>
      <c r="F1786" s="403"/>
      <c r="G1786" s="403"/>
      <c r="H1786" s="403"/>
      <c r="I1786" s="403"/>
      <c r="J1786" s="403"/>
      <c r="K1786" s="403"/>
      <c r="L1786" s="403"/>
      <c r="M1786" s="403"/>
      <c r="N1786" s="403"/>
      <c r="O1786" s="402"/>
      <c r="P1786" s="404" t="s">
        <v>1965</v>
      </c>
      <c r="Q1786" s="405"/>
      <c r="R1786" s="406">
        <v>3.25</v>
      </c>
      <c r="S1786" s="407"/>
      <c r="T1786" s="408"/>
      <c r="U1786" s="406">
        <v>6.32</v>
      </c>
      <c r="V1786" s="407"/>
      <c r="W1786" s="408"/>
      <c r="X1786" s="177">
        <v>9.57</v>
      </c>
      <c r="Y1786" s="175" t="str">
        <f t="shared" si="27"/>
        <v>210101</v>
      </c>
    </row>
    <row r="1787" spans="1:25" ht="9.6" customHeight="1" x14ac:dyDescent="0.2">
      <c r="A1787" s="401" t="s">
        <v>4163</v>
      </c>
      <c r="B1787" s="402"/>
      <c r="C1787" s="401" t="s">
        <v>1609</v>
      </c>
      <c r="D1787" s="403"/>
      <c r="E1787" s="403"/>
      <c r="F1787" s="403"/>
      <c r="G1787" s="403"/>
      <c r="H1787" s="403"/>
      <c r="I1787" s="403"/>
      <c r="J1787" s="403"/>
      <c r="K1787" s="403"/>
      <c r="L1787" s="403"/>
      <c r="M1787" s="403"/>
      <c r="N1787" s="403"/>
      <c r="O1787" s="402"/>
      <c r="P1787" s="404" t="s">
        <v>1965</v>
      </c>
      <c r="Q1787" s="405"/>
      <c r="R1787" s="406">
        <v>4.2</v>
      </c>
      <c r="S1787" s="407"/>
      <c r="T1787" s="408"/>
      <c r="U1787" s="406">
        <v>1.51</v>
      </c>
      <c r="V1787" s="407"/>
      <c r="W1787" s="408"/>
      <c r="X1787" s="177">
        <v>5.71</v>
      </c>
      <c r="Y1787" s="175" t="str">
        <f t="shared" si="27"/>
        <v>210102</v>
      </c>
    </row>
    <row r="1788" spans="1:25" ht="9.6" customHeight="1" x14ac:dyDescent="0.2">
      <c r="A1788" s="401" t="s">
        <v>4164</v>
      </c>
      <c r="B1788" s="402"/>
      <c r="C1788" s="401" t="s">
        <v>1610</v>
      </c>
      <c r="D1788" s="403"/>
      <c r="E1788" s="403"/>
      <c r="F1788" s="403"/>
      <c r="G1788" s="403"/>
      <c r="H1788" s="403"/>
      <c r="I1788" s="403"/>
      <c r="J1788" s="403"/>
      <c r="K1788" s="403"/>
      <c r="L1788" s="403"/>
      <c r="M1788" s="403"/>
      <c r="N1788" s="403"/>
      <c r="O1788" s="402"/>
      <c r="P1788" s="404" t="s">
        <v>1965</v>
      </c>
      <c r="Q1788" s="405"/>
      <c r="R1788" s="427">
        <v>10.039999999999999</v>
      </c>
      <c r="S1788" s="428"/>
      <c r="T1788" s="429"/>
      <c r="U1788" s="427">
        <v>23.35</v>
      </c>
      <c r="V1788" s="428"/>
      <c r="W1788" s="429"/>
      <c r="X1788" s="178">
        <v>33.39</v>
      </c>
      <c r="Y1788" s="175" t="str">
        <f t="shared" si="27"/>
        <v>210201</v>
      </c>
    </row>
    <row r="1789" spans="1:25" ht="9.6" customHeight="1" x14ac:dyDescent="0.2">
      <c r="A1789" s="401" t="s">
        <v>4165</v>
      </c>
      <c r="B1789" s="402"/>
      <c r="C1789" s="401" t="s">
        <v>1611</v>
      </c>
      <c r="D1789" s="403"/>
      <c r="E1789" s="403"/>
      <c r="F1789" s="403"/>
      <c r="G1789" s="403"/>
      <c r="H1789" s="403"/>
      <c r="I1789" s="403"/>
      <c r="J1789" s="403"/>
      <c r="K1789" s="403"/>
      <c r="L1789" s="403"/>
      <c r="M1789" s="403"/>
      <c r="N1789" s="403"/>
      <c r="O1789" s="402"/>
      <c r="P1789" s="404" t="s">
        <v>1965</v>
      </c>
      <c r="Q1789" s="405"/>
      <c r="R1789" s="406">
        <v>2.65</v>
      </c>
      <c r="S1789" s="407"/>
      <c r="T1789" s="408"/>
      <c r="U1789" s="427">
        <v>27.08</v>
      </c>
      <c r="V1789" s="428"/>
      <c r="W1789" s="429"/>
      <c r="X1789" s="178">
        <v>29.73</v>
      </c>
      <c r="Y1789" s="175" t="str">
        <f t="shared" si="27"/>
        <v>210301</v>
      </c>
    </row>
    <row r="1790" spans="1:25" ht="9.6" customHeight="1" x14ac:dyDescent="0.2">
      <c r="A1790" s="401" t="s">
        <v>4166</v>
      </c>
      <c r="B1790" s="402"/>
      <c r="C1790" s="401" t="s">
        <v>1613</v>
      </c>
      <c r="D1790" s="403"/>
      <c r="E1790" s="403"/>
      <c r="F1790" s="403"/>
      <c r="G1790" s="403"/>
      <c r="H1790" s="403"/>
      <c r="I1790" s="403"/>
      <c r="J1790" s="403"/>
      <c r="K1790" s="403"/>
      <c r="L1790" s="403"/>
      <c r="M1790" s="403"/>
      <c r="N1790" s="403"/>
      <c r="O1790" s="402"/>
      <c r="P1790" s="404" t="s">
        <v>1965</v>
      </c>
      <c r="Q1790" s="405"/>
      <c r="R1790" s="427">
        <v>12.55</v>
      </c>
      <c r="S1790" s="428"/>
      <c r="T1790" s="429"/>
      <c r="U1790" s="427">
        <v>30.82</v>
      </c>
      <c r="V1790" s="428"/>
      <c r="W1790" s="429"/>
      <c r="X1790" s="178">
        <v>43.37</v>
      </c>
      <c r="Y1790" s="175" t="str">
        <f t="shared" si="27"/>
        <v>210401</v>
      </c>
    </row>
    <row r="1791" spans="1:25" ht="19.350000000000001" customHeight="1" x14ac:dyDescent="0.2">
      <c r="A1791" s="401" t="s">
        <v>4167</v>
      </c>
      <c r="B1791" s="402"/>
      <c r="C1791" s="401" t="s">
        <v>4168</v>
      </c>
      <c r="D1791" s="403"/>
      <c r="E1791" s="403"/>
      <c r="F1791" s="403"/>
      <c r="G1791" s="403"/>
      <c r="H1791" s="403"/>
      <c r="I1791" s="403"/>
      <c r="J1791" s="403"/>
      <c r="K1791" s="403"/>
      <c r="L1791" s="403"/>
      <c r="M1791" s="403"/>
      <c r="N1791" s="403"/>
      <c r="O1791" s="402"/>
      <c r="P1791" s="404" t="s">
        <v>1965</v>
      </c>
      <c r="Q1791" s="405"/>
      <c r="R1791" s="427">
        <v>51.14</v>
      </c>
      <c r="S1791" s="428"/>
      <c r="T1791" s="429"/>
      <c r="U1791" s="427">
        <v>12.69</v>
      </c>
      <c r="V1791" s="428"/>
      <c r="W1791" s="429"/>
      <c r="X1791" s="178">
        <v>63.83</v>
      </c>
      <c r="Y1791" s="175" t="str">
        <f t="shared" si="27"/>
        <v>210462</v>
      </c>
    </row>
    <row r="1792" spans="1:25" ht="19.350000000000001" customHeight="1" x14ac:dyDescent="0.2">
      <c r="A1792" s="401" t="s">
        <v>4169</v>
      </c>
      <c r="B1792" s="402"/>
      <c r="C1792" s="401" t="s">
        <v>4170</v>
      </c>
      <c r="D1792" s="403"/>
      <c r="E1792" s="403"/>
      <c r="F1792" s="403"/>
      <c r="G1792" s="403"/>
      <c r="H1792" s="403"/>
      <c r="I1792" s="403"/>
      <c r="J1792" s="403"/>
      <c r="K1792" s="403"/>
      <c r="L1792" s="403"/>
      <c r="M1792" s="403"/>
      <c r="N1792" s="403"/>
      <c r="O1792" s="402"/>
      <c r="P1792" s="404" t="s">
        <v>1965</v>
      </c>
      <c r="Q1792" s="405"/>
      <c r="R1792" s="427">
        <v>25.96</v>
      </c>
      <c r="S1792" s="428"/>
      <c r="T1792" s="429"/>
      <c r="U1792" s="427">
        <v>12.69</v>
      </c>
      <c r="V1792" s="428"/>
      <c r="W1792" s="429"/>
      <c r="X1792" s="178">
        <v>38.65</v>
      </c>
      <c r="Y1792" s="175" t="str">
        <f t="shared" si="27"/>
        <v>210463</v>
      </c>
    </row>
    <row r="1793" spans="1:25" ht="9.6" customHeight="1" x14ac:dyDescent="0.2">
      <c r="A1793" s="401" t="s">
        <v>4171</v>
      </c>
      <c r="B1793" s="402"/>
      <c r="C1793" s="401" t="s">
        <v>157</v>
      </c>
      <c r="D1793" s="403"/>
      <c r="E1793" s="403"/>
      <c r="F1793" s="403"/>
      <c r="G1793" s="403"/>
      <c r="H1793" s="403"/>
      <c r="I1793" s="403"/>
      <c r="J1793" s="403"/>
      <c r="K1793" s="403"/>
      <c r="L1793" s="403"/>
      <c r="M1793" s="403"/>
      <c r="N1793" s="403"/>
      <c r="O1793" s="402"/>
      <c r="P1793" s="404" t="s">
        <v>1965</v>
      </c>
      <c r="Q1793" s="405"/>
      <c r="R1793" s="427">
        <v>49.96</v>
      </c>
      <c r="S1793" s="428"/>
      <c r="T1793" s="429"/>
      <c r="U1793" s="427">
        <v>17.079999999999998</v>
      </c>
      <c r="V1793" s="428"/>
      <c r="W1793" s="429"/>
      <c r="X1793" s="178">
        <v>67.040000000000006</v>
      </c>
      <c r="Y1793" s="175" t="str">
        <f t="shared" si="27"/>
        <v>210498</v>
      </c>
    </row>
    <row r="1794" spans="1:25" ht="9.6" customHeight="1" x14ac:dyDescent="0.2">
      <c r="A1794" s="401" t="s">
        <v>4172</v>
      </c>
      <c r="B1794" s="402"/>
      <c r="C1794" s="401" t="s">
        <v>323</v>
      </c>
      <c r="D1794" s="403"/>
      <c r="E1794" s="403"/>
      <c r="F1794" s="403"/>
      <c r="G1794" s="403"/>
      <c r="H1794" s="403"/>
      <c r="I1794" s="403"/>
      <c r="J1794" s="403"/>
      <c r="K1794" s="403"/>
      <c r="L1794" s="403"/>
      <c r="M1794" s="403"/>
      <c r="N1794" s="403"/>
      <c r="O1794" s="402"/>
      <c r="P1794" s="404" t="s">
        <v>1965</v>
      </c>
      <c r="Q1794" s="405"/>
      <c r="R1794" s="427">
        <v>58.74</v>
      </c>
      <c r="S1794" s="428"/>
      <c r="T1794" s="429"/>
      <c r="U1794" s="427">
        <v>17.079999999999998</v>
      </c>
      <c r="V1794" s="428"/>
      <c r="W1794" s="429"/>
      <c r="X1794" s="178">
        <v>75.819999999999993</v>
      </c>
      <c r="Y1794" s="175" t="str">
        <f t="shared" si="27"/>
        <v>210499</v>
      </c>
    </row>
    <row r="1795" spans="1:25" ht="9.6" customHeight="1" x14ac:dyDescent="0.2">
      <c r="A1795" s="401" t="s">
        <v>4173</v>
      </c>
      <c r="B1795" s="402"/>
      <c r="C1795" s="401" t="s">
        <v>324</v>
      </c>
      <c r="D1795" s="403"/>
      <c r="E1795" s="403"/>
      <c r="F1795" s="403"/>
      <c r="G1795" s="403"/>
      <c r="H1795" s="403"/>
      <c r="I1795" s="403"/>
      <c r="J1795" s="403"/>
      <c r="K1795" s="403"/>
      <c r="L1795" s="403"/>
      <c r="M1795" s="403"/>
      <c r="N1795" s="403"/>
      <c r="O1795" s="402"/>
      <c r="P1795" s="404" t="s">
        <v>1965</v>
      </c>
      <c r="Q1795" s="405"/>
      <c r="R1795" s="427">
        <v>19.05</v>
      </c>
      <c r="S1795" s="428"/>
      <c r="T1795" s="429"/>
      <c r="U1795" s="427">
        <v>23.47</v>
      </c>
      <c r="V1795" s="428"/>
      <c r="W1795" s="429"/>
      <c r="X1795" s="178">
        <v>42.52</v>
      </c>
      <c r="Y1795" s="175" t="str">
        <f t="shared" si="27"/>
        <v>210501</v>
      </c>
    </row>
    <row r="1796" spans="1:25" ht="9.6" customHeight="1" x14ac:dyDescent="0.2">
      <c r="A1796" s="401" t="s">
        <v>4174</v>
      </c>
      <c r="B1796" s="402"/>
      <c r="C1796" s="401" t="s">
        <v>1614</v>
      </c>
      <c r="D1796" s="403"/>
      <c r="E1796" s="403"/>
      <c r="F1796" s="403"/>
      <c r="G1796" s="403"/>
      <c r="H1796" s="403"/>
      <c r="I1796" s="403"/>
      <c r="J1796" s="403"/>
      <c r="K1796" s="403"/>
      <c r="L1796" s="403"/>
      <c r="M1796" s="403"/>
      <c r="N1796" s="403"/>
      <c r="O1796" s="402"/>
      <c r="P1796" s="404" t="s">
        <v>2036</v>
      </c>
      <c r="Q1796" s="405"/>
      <c r="R1796" s="427">
        <v>12</v>
      </c>
      <c r="S1796" s="428"/>
      <c r="T1796" s="429"/>
      <c r="U1796" s="406">
        <v>0</v>
      </c>
      <c r="V1796" s="407"/>
      <c r="W1796" s="408"/>
      <c r="X1796" s="178">
        <v>12</v>
      </c>
      <c r="Y1796" s="175" t="str">
        <f t="shared" si="27"/>
        <v>210505</v>
      </c>
    </row>
    <row r="1797" spans="1:25" ht="9.6" customHeight="1" x14ac:dyDescent="0.2">
      <c r="A1797" s="401" t="s">
        <v>4175</v>
      </c>
      <c r="B1797" s="402"/>
      <c r="C1797" s="401" t="s">
        <v>1615</v>
      </c>
      <c r="D1797" s="403"/>
      <c r="E1797" s="403"/>
      <c r="F1797" s="403"/>
      <c r="G1797" s="403"/>
      <c r="H1797" s="403"/>
      <c r="I1797" s="403"/>
      <c r="J1797" s="403"/>
      <c r="K1797" s="403"/>
      <c r="L1797" s="403"/>
      <c r="M1797" s="403"/>
      <c r="N1797" s="403"/>
      <c r="O1797" s="402"/>
      <c r="P1797" s="404" t="s">
        <v>2036</v>
      </c>
      <c r="Q1797" s="405"/>
      <c r="R1797" s="427">
        <v>22</v>
      </c>
      <c r="S1797" s="428"/>
      <c r="T1797" s="429"/>
      <c r="U1797" s="406">
        <v>0</v>
      </c>
      <c r="V1797" s="407"/>
      <c r="W1797" s="408"/>
      <c r="X1797" s="178">
        <v>22</v>
      </c>
      <c r="Y1797" s="175" t="str">
        <f t="shared" si="27"/>
        <v>210506</v>
      </c>
    </row>
    <row r="1798" spans="1:25" ht="9.6" customHeight="1" x14ac:dyDescent="0.2">
      <c r="A1798" s="401" t="s">
        <v>4176</v>
      </c>
      <c r="B1798" s="402"/>
      <c r="C1798" s="401" t="s">
        <v>325</v>
      </c>
      <c r="D1798" s="403"/>
      <c r="E1798" s="403"/>
      <c r="F1798" s="403"/>
      <c r="G1798" s="403"/>
      <c r="H1798" s="403"/>
      <c r="I1798" s="403"/>
      <c r="J1798" s="403"/>
      <c r="K1798" s="403"/>
      <c r="L1798" s="403"/>
      <c r="M1798" s="403"/>
      <c r="N1798" s="403"/>
      <c r="O1798" s="402"/>
      <c r="P1798" s="404" t="s">
        <v>1965</v>
      </c>
      <c r="Q1798" s="405"/>
      <c r="R1798" s="406">
        <v>6.06</v>
      </c>
      <c r="S1798" s="407"/>
      <c r="T1798" s="408"/>
      <c r="U1798" s="427">
        <v>17.62</v>
      </c>
      <c r="V1798" s="428"/>
      <c r="W1798" s="429"/>
      <c r="X1798" s="178">
        <v>23.68</v>
      </c>
      <c r="Y1798" s="175" t="str">
        <f t="shared" si="27"/>
        <v>210515</v>
      </c>
    </row>
    <row r="1799" spans="1:25" ht="9.6" customHeight="1" x14ac:dyDescent="0.2">
      <c r="A1799" s="401" t="s">
        <v>4177</v>
      </c>
      <c r="B1799" s="402"/>
      <c r="C1799" s="401" t="s">
        <v>326</v>
      </c>
      <c r="D1799" s="403"/>
      <c r="E1799" s="403"/>
      <c r="F1799" s="403"/>
      <c r="G1799" s="403"/>
      <c r="H1799" s="403"/>
      <c r="I1799" s="403"/>
      <c r="J1799" s="403"/>
      <c r="K1799" s="403"/>
      <c r="L1799" s="403"/>
      <c r="M1799" s="403"/>
      <c r="N1799" s="403"/>
      <c r="O1799" s="402"/>
      <c r="P1799" s="404" t="s">
        <v>1965</v>
      </c>
      <c r="Q1799" s="405"/>
      <c r="R1799" s="430">
        <v>248.01</v>
      </c>
      <c r="S1799" s="431"/>
      <c r="T1799" s="432"/>
      <c r="U1799" s="427">
        <v>48.49</v>
      </c>
      <c r="V1799" s="428"/>
      <c r="W1799" s="429"/>
      <c r="X1799" s="179">
        <v>296.5</v>
      </c>
      <c r="Y1799" s="175" t="str">
        <f t="shared" si="27"/>
        <v>210702</v>
      </c>
    </row>
    <row r="1800" spans="1:25" ht="9.6" customHeight="1" x14ac:dyDescent="0.2">
      <c r="A1800" s="409" t="s">
        <v>4178</v>
      </c>
      <c r="B1800" s="410"/>
      <c r="C1800" s="409" t="s">
        <v>11</v>
      </c>
      <c r="D1800" s="411"/>
      <c r="E1800" s="411"/>
      <c r="F1800" s="411"/>
      <c r="G1800" s="411"/>
      <c r="H1800" s="411"/>
      <c r="I1800" s="411"/>
      <c r="J1800" s="411"/>
      <c r="K1800" s="411"/>
      <c r="L1800" s="411"/>
      <c r="M1800" s="411"/>
      <c r="N1800" s="411"/>
      <c r="O1800" s="411"/>
      <c r="P1800" s="411"/>
      <c r="Q1800" s="411"/>
      <c r="R1800" s="411"/>
      <c r="S1800" s="411"/>
      <c r="T1800" s="411"/>
      <c r="U1800" s="411"/>
      <c r="V1800" s="411"/>
      <c r="W1800" s="411"/>
      <c r="X1800" s="410"/>
      <c r="Y1800" s="175" t="str">
        <f t="shared" si="27"/>
        <v>184</v>
      </c>
    </row>
    <row r="1801" spans="1:25" ht="9.6" customHeight="1" x14ac:dyDescent="0.2">
      <c r="A1801" s="401" t="s">
        <v>4179</v>
      </c>
      <c r="B1801" s="402"/>
      <c r="C1801" s="401" t="s">
        <v>11</v>
      </c>
      <c r="D1801" s="403"/>
      <c r="E1801" s="403"/>
      <c r="F1801" s="403"/>
      <c r="G1801" s="403"/>
      <c r="H1801" s="403"/>
      <c r="I1801" s="403"/>
      <c r="J1801" s="403"/>
      <c r="K1801" s="403"/>
      <c r="L1801" s="403"/>
      <c r="M1801" s="403"/>
      <c r="N1801" s="403"/>
      <c r="O1801" s="402"/>
      <c r="P1801" s="404"/>
      <c r="Q1801" s="405"/>
      <c r="R1801" s="406">
        <v>0</v>
      </c>
      <c r="S1801" s="407"/>
      <c r="T1801" s="408"/>
      <c r="U1801" s="406">
        <v>0</v>
      </c>
      <c r="V1801" s="407"/>
      <c r="W1801" s="408"/>
      <c r="X1801" s="177">
        <v>0</v>
      </c>
      <c r="Y1801" s="175" t="str">
        <f t="shared" ref="Y1801:Y1864" si="28">TRIM($A1801)</f>
        <v>220000</v>
      </c>
    </row>
    <row r="1802" spans="1:25" ht="19.350000000000001" customHeight="1" x14ac:dyDescent="0.2">
      <c r="A1802" s="401" t="s">
        <v>4180</v>
      </c>
      <c r="B1802" s="402"/>
      <c r="C1802" s="401" t="s">
        <v>4181</v>
      </c>
      <c r="D1802" s="403"/>
      <c r="E1802" s="403"/>
      <c r="F1802" s="403"/>
      <c r="G1802" s="403"/>
      <c r="H1802" s="403"/>
      <c r="I1802" s="403"/>
      <c r="J1802" s="403"/>
      <c r="K1802" s="403"/>
      <c r="L1802" s="403"/>
      <c r="M1802" s="403"/>
      <c r="N1802" s="403"/>
      <c r="O1802" s="402"/>
      <c r="P1802" s="404" t="s">
        <v>2036</v>
      </c>
      <c r="Q1802" s="405"/>
      <c r="R1802" s="406">
        <v>7.33</v>
      </c>
      <c r="S1802" s="407"/>
      <c r="T1802" s="408"/>
      <c r="U1802" s="406">
        <v>1.97</v>
      </c>
      <c r="V1802" s="407"/>
      <c r="W1802" s="408"/>
      <c r="X1802" s="177">
        <v>9.3000000000000007</v>
      </c>
      <c r="Y1802" s="175" t="str">
        <f t="shared" si="28"/>
        <v>220001</v>
      </c>
    </row>
    <row r="1803" spans="1:25" ht="9.6" customHeight="1" x14ac:dyDescent="0.2">
      <c r="A1803" s="401" t="s">
        <v>4182</v>
      </c>
      <c r="B1803" s="402"/>
      <c r="C1803" s="401" t="s">
        <v>278</v>
      </c>
      <c r="D1803" s="403"/>
      <c r="E1803" s="403"/>
      <c r="F1803" s="403"/>
      <c r="G1803" s="403"/>
      <c r="H1803" s="403"/>
      <c r="I1803" s="403"/>
      <c r="J1803" s="403"/>
      <c r="K1803" s="403"/>
      <c r="L1803" s="403"/>
      <c r="M1803" s="403"/>
      <c r="N1803" s="403"/>
      <c r="O1803" s="402"/>
      <c r="P1803" s="404" t="s">
        <v>1965</v>
      </c>
      <c r="Q1803" s="405"/>
      <c r="R1803" s="427">
        <v>21.59</v>
      </c>
      <c r="S1803" s="428"/>
      <c r="T1803" s="429"/>
      <c r="U1803" s="427">
        <v>14.07</v>
      </c>
      <c r="V1803" s="428"/>
      <c r="W1803" s="429"/>
      <c r="X1803" s="178">
        <v>35.659999999999997</v>
      </c>
      <c r="Y1803" s="175" t="str">
        <f t="shared" si="28"/>
        <v>220050</v>
      </c>
    </row>
    <row r="1804" spans="1:25" ht="9.6" customHeight="1" x14ac:dyDescent="0.2">
      <c r="A1804" s="401" t="s">
        <v>4183</v>
      </c>
      <c r="B1804" s="402"/>
      <c r="C1804" s="401" t="s">
        <v>4184</v>
      </c>
      <c r="D1804" s="403"/>
      <c r="E1804" s="403"/>
      <c r="F1804" s="403"/>
      <c r="G1804" s="403"/>
      <c r="H1804" s="403"/>
      <c r="I1804" s="403"/>
      <c r="J1804" s="403"/>
      <c r="K1804" s="403"/>
      <c r="L1804" s="403"/>
      <c r="M1804" s="403"/>
      <c r="N1804" s="403"/>
      <c r="O1804" s="402"/>
      <c r="P1804" s="404" t="s">
        <v>1965</v>
      </c>
      <c r="Q1804" s="405"/>
      <c r="R1804" s="427">
        <v>12.54</v>
      </c>
      <c r="S1804" s="428"/>
      <c r="T1804" s="429"/>
      <c r="U1804" s="427">
        <v>13.52</v>
      </c>
      <c r="V1804" s="428"/>
      <c r="W1804" s="429"/>
      <c r="X1804" s="178">
        <v>26.06</v>
      </c>
      <c r="Y1804" s="175" t="str">
        <f t="shared" si="28"/>
        <v>220053</v>
      </c>
    </row>
    <row r="1805" spans="1:25" ht="9.6" customHeight="1" x14ac:dyDescent="0.2">
      <c r="A1805" s="401" t="s">
        <v>4185</v>
      </c>
      <c r="B1805" s="402"/>
      <c r="C1805" s="401" t="s">
        <v>1616</v>
      </c>
      <c r="D1805" s="403"/>
      <c r="E1805" s="403"/>
      <c r="F1805" s="403"/>
      <c r="G1805" s="403"/>
      <c r="H1805" s="403"/>
      <c r="I1805" s="403"/>
      <c r="J1805" s="403"/>
      <c r="K1805" s="403"/>
      <c r="L1805" s="403"/>
      <c r="M1805" s="403"/>
      <c r="N1805" s="403"/>
      <c r="O1805" s="402"/>
      <c r="P1805" s="404" t="s">
        <v>1965</v>
      </c>
      <c r="Q1805" s="405"/>
      <c r="R1805" s="427">
        <v>27.98</v>
      </c>
      <c r="S1805" s="428"/>
      <c r="T1805" s="429"/>
      <c r="U1805" s="427">
        <v>18.43</v>
      </c>
      <c r="V1805" s="428"/>
      <c r="W1805" s="429"/>
      <c r="X1805" s="178">
        <v>46.41</v>
      </c>
      <c r="Y1805" s="175" t="str">
        <f t="shared" si="28"/>
        <v>220058</v>
      </c>
    </row>
    <row r="1806" spans="1:25" ht="9.6" customHeight="1" x14ac:dyDescent="0.2">
      <c r="A1806" s="401" t="s">
        <v>4186</v>
      </c>
      <c r="B1806" s="402"/>
      <c r="C1806" s="401" t="s">
        <v>1617</v>
      </c>
      <c r="D1806" s="403"/>
      <c r="E1806" s="403"/>
      <c r="F1806" s="403"/>
      <c r="G1806" s="403"/>
      <c r="H1806" s="403"/>
      <c r="I1806" s="403"/>
      <c r="J1806" s="403"/>
      <c r="K1806" s="403"/>
      <c r="L1806" s="403"/>
      <c r="M1806" s="403"/>
      <c r="N1806" s="403"/>
      <c r="O1806" s="402"/>
      <c r="P1806" s="404" t="s">
        <v>1965</v>
      </c>
      <c r="Q1806" s="405"/>
      <c r="R1806" s="427">
        <v>33.909999999999997</v>
      </c>
      <c r="S1806" s="428"/>
      <c r="T1806" s="429"/>
      <c r="U1806" s="427">
        <v>13.21</v>
      </c>
      <c r="V1806" s="428"/>
      <c r="W1806" s="429"/>
      <c r="X1806" s="178">
        <v>47.12</v>
      </c>
      <c r="Y1806" s="175" t="str">
        <f t="shared" si="28"/>
        <v>220059</v>
      </c>
    </row>
    <row r="1807" spans="1:25" ht="9.6" customHeight="1" x14ac:dyDescent="0.2">
      <c r="A1807" s="401" t="s">
        <v>4187</v>
      </c>
      <c r="B1807" s="402"/>
      <c r="C1807" s="401" t="s">
        <v>4188</v>
      </c>
      <c r="D1807" s="403"/>
      <c r="E1807" s="403"/>
      <c r="F1807" s="403"/>
      <c r="G1807" s="403"/>
      <c r="H1807" s="403"/>
      <c r="I1807" s="403"/>
      <c r="J1807" s="403"/>
      <c r="K1807" s="403"/>
      <c r="L1807" s="403"/>
      <c r="M1807" s="403"/>
      <c r="N1807" s="403"/>
      <c r="O1807" s="402"/>
      <c r="P1807" s="404" t="s">
        <v>1965</v>
      </c>
      <c r="Q1807" s="405"/>
      <c r="R1807" s="427">
        <v>37.979999999999997</v>
      </c>
      <c r="S1807" s="428"/>
      <c r="T1807" s="429"/>
      <c r="U1807" s="427">
        <v>22.78</v>
      </c>
      <c r="V1807" s="428"/>
      <c r="W1807" s="429"/>
      <c r="X1807" s="178">
        <v>60.76</v>
      </c>
      <c r="Y1807" s="175" t="str">
        <f t="shared" si="28"/>
        <v>220060</v>
      </c>
    </row>
    <row r="1808" spans="1:25" ht="9.6" customHeight="1" x14ac:dyDescent="0.2">
      <c r="A1808" s="401" t="s">
        <v>4189</v>
      </c>
      <c r="B1808" s="402"/>
      <c r="C1808" s="401" t="s">
        <v>4190</v>
      </c>
      <c r="D1808" s="403"/>
      <c r="E1808" s="403"/>
      <c r="F1808" s="403"/>
      <c r="G1808" s="403"/>
      <c r="H1808" s="403"/>
      <c r="I1808" s="403"/>
      <c r="J1808" s="403"/>
      <c r="K1808" s="403"/>
      <c r="L1808" s="403"/>
      <c r="M1808" s="403"/>
      <c r="N1808" s="403"/>
      <c r="O1808" s="402"/>
      <c r="P1808" s="404" t="s">
        <v>1965</v>
      </c>
      <c r="Q1808" s="405"/>
      <c r="R1808" s="427">
        <v>46.25</v>
      </c>
      <c r="S1808" s="428"/>
      <c r="T1808" s="429"/>
      <c r="U1808" s="427">
        <v>15.46</v>
      </c>
      <c r="V1808" s="428"/>
      <c r="W1808" s="429"/>
      <c r="X1808" s="178">
        <v>61.71</v>
      </c>
      <c r="Y1808" s="175" t="str">
        <f t="shared" si="28"/>
        <v>220061</v>
      </c>
    </row>
    <row r="1809" spans="1:25" ht="19.350000000000001" customHeight="1" x14ac:dyDescent="0.2">
      <c r="A1809" s="401" t="s">
        <v>4191</v>
      </c>
      <c r="B1809" s="402"/>
      <c r="C1809" s="401" t="s">
        <v>4192</v>
      </c>
      <c r="D1809" s="403"/>
      <c r="E1809" s="403"/>
      <c r="F1809" s="403"/>
      <c r="G1809" s="403"/>
      <c r="H1809" s="403"/>
      <c r="I1809" s="403"/>
      <c r="J1809" s="403"/>
      <c r="K1809" s="403"/>
      <c r="L1809" s="403"/>
      <c r="M1809" s="403"/>
      <c r="N1809" s="403"/>
      <c r="O1809" s="402"/>
      <c r="P1809" s="404" t="s">
        <v>1965</v>
      </c>
      <c r="Q1809" s="405"/>
      <c r="R1809" s="427">
        <v>52.16</v>
      </c>
      <c r="S1809" s="428"/>
      <c r="T1809" s="429"/>
      <c r="U1809" s="427">
        <v>54.75</v>
      </c>
      <c r="V1809" s="428"/>
      <c r="W1809" s="429"/>
      <c r="X1809" s="179">
        <v>106.91</v>
      </c>
      <c r="Y1809" s="175" t="str">
        <f t="shared" si="28"/>
        <v>220100</v>
      </c>
    </row>
    <row r="1810" spans="1:25" ht="9.6" customHeight="1" x14ac:dyDescent="0.2">
      <c r="A1810" s="401" t="s">
        <v>4193</v>
      </c>
      <c r="B1810" s="402"/>
      <c r="C1810" s="401" t="s">
        <v>1618</v>
      </c>
      <c r="D1810" s="403"/>
      <c r="E1810" s="403"/>
      <c r="F1810" s="403"/>
      <c r="G1810" s="403"/>
      <c r="H1810" s="403"/>
      <c r="I1810" s="403"/>
      <c r="J1810" s="403"/>
      <c r="K1810" s="403"/>
      <c r="L1810" s="403"/>
      <c r="M1810" s="403"/>
      <c r="N1810" s="403"/>
      <c r="O1810" s="402"/>
      <c r="P1810" s="404" t="s">
        <v>1965</v>
      </c>
      <c r="Q1810" s="405"/>
      <c r="R1810" s="427">
        <v>29.65</v>
      </c>
      <c r="S1810" s="428"/>
      <c r="T1810" s="429"/>
      <c r="U1810" s="427">
        <v>15.22</v>
      </c>
      <c r="V1810" s="428"/>
      <c r="W1810" s="429"/>
      <c r="X1810" s="178">
        <v>44.87</v>
      </c>
      <c r="Y1810" s="175" t="str">
        <f t="shared" si="28"/>
        <v>220101</v>
      </c>
    </row>
    <row r="1811" spans="1:25" ht="9.6" customHeight="1" x14ac:dyDescent="0.2">
      <c r="A1811" s="401" t="s">
        <v>4194</v>
      </c>
      <c r="B1811" s="402"/>
      <c r="C1811" s="401" t="s">
        <v>4195</v>
      </c>
      <c r="D1811" s="403"/>
      <c r="E1811" s="403"/>
      <c r="F1811" s="403"/>
      <c r="G1811" s="403"/>
      <c r="H1811" s="403"/>
      <c r="I1811" s="403"/>
      <c r="J1811" s="403"/>
      <c r="K1811" s="403"/>
      <c r="L1811" s="403"/>
      <c r="M1811" s="403"/>
      <c r="N1811" s="403"/>
      <c r="O1811" s="402"/>
      <c r="P1811" s="404" t="s">
        <v>1965</v>
      </c>
      <c r="Q1811" s="405"/>
      <c r="R1811" s="427">
        <v>24.48</v>
      </c>
      <c r="S1811" s="428"/>
      <c r="T1811" s="429"/>
      <c r="U1811" s="427">
        <v>17.809999999999999</v>
      </c>
      <c r="V1811" s="428"/>
      <c r="W1811" s="429"/>
      <c r="X1811" s="178">
        <v>42.29</v>
      </c>
      <c r="Y1811" s="175" t="str">
        <f t="shared" si="28"/>
        <v>220102</v>
      </c>
    </row>
    <row r="1812" spans="1:25" ht="19.350000000000001" customHeight="1" x14ac:dyDescent="0.2">
      <c r="A1812" s="401" t="s">
        <v>4196</v>
      </c>
      <c r="B1812" s="402"/>
      <c r="C1812" s="401" t="s">
        <v>4197</v>
      </c>
      <c r="D1812" s="403"/>
      <c r="E1812" s="403"/>
      <c r="F1812" s="403"/>
      <c r="G1812" s="403"/>
      <c r="H1812" s="403"/>
      <c r="I1812" s="403"/>
      <c r="J1812" s="403"/>
      <c r="K1812" s="403"/>
      <c r="L1812" s="403"/>
      <c r="M1812" s="403"/>
      <c r="N1812" s="403"/>
      <c r="O1812" s="402"/>
      <c r="P1812" s="404" t="s">
        <v>1965</v>
      </c>
      <c r="Q1812" s="405"/>
      <c r="R1812" s="430">
        <v>201.32</v>
      </c>
      <c r="S1812" s="431"/>
      <c r="T1812" s="432"/>
      <c r="U1812" s="430">
        <v>103.27</v>
      </c>
      <c r="V1812" s="431"/>
      <c r="W1812" s="432"/>
      <c r="X1812" s="179">
        <v>304.58999999999997</v>
      </c>
      <c r="Y1812" s="175" t="str">
        <f t="shared" si="28"/>
        <v>220103</v>
      </c>
    </row>
    <row r="1813" spans="1:25" ht="9.6" customHeight="1" x14ac:dyDescent="0.2">
      <c r="A1813" s="401" t="s">
        <v>4198</v>
      </c>
      <c r="B1813" s="402"/>
      <c r="C1813" s="401" t="s">
        <v>4199</v>
      </c>
      <c r="D1813" s="403"/>
      <c r="E1813" s="403"/>
      <c r="F1813" s="403"/>
      <c r="G1813" s="403"/>
      <c r="H1813" s="403"/>
      <c r="I1813" s="403"/>
      <c r="J1813" s="403"/>
      <c r="K1813" s="403"/>
      <c r="L1813" s="403"/>
      <c r="M1813" s="403"/>
      <c r="N1813" s="403"/>
      <c r="O1813" s="402"/>
      <c r="P1813" s="404" t="s">
        <v>1965</v>
      </c>
      <c r="Q1813" s="405"/>
      <c r="R1813" s="427">
        <v>32.64</v>
      </c>
      <c r="S1813" s="428"/>
      <c r="T1813" s="429"/>
      <c r="U1813" s="427">
        <v>25.99</v>
      </c>
      <c r="V1813" s="428"/>
      <c r="W1813" s="429"/>
      <c r="X1813" s="178">
        <v>58.63</v>
      </c>
      <c r="Y1813" s="175" t="str">
        <f t="shared" si="28"/>
        <v>220104</v>
      </c>
    </row>
    <row r="1814" spans="1:25" ht="9.6" customHeight="1" x14ac:dyDescent="0.2">
      <c r="A1814" s="401" t="s">
        <v>4200</v>
      </c>
      <c r="B1814" s="402"/>
      <c r="C1814" s="401" t="s">
        <v>1619</v>
      </c>
      <c r="D1814" s="403"/>
      <c r="E1814" s="403"/>
      <c r="F1814" s="403"/>
      <c r="G1814" s="403"/>
      <c r="H1814" s="403"/>
      <c r="I1814" s="403"/>
      <c r="J1814" s="403"/>
      <c r="K1814" s="403"/>
      <c r="L1814" s="403"/>
      <c r="M1814" s="403"/>
      <c r="N1814" s="403"/>
      <c r="O1814" s="402"/>
      <c r="P1814" s="404" t="s">
        <v>1965</v>
      </c>
      <c r="Q1814" s="405"/>
      <c r="R1814" s="427">
        <v>19.100000000000001</v>
      </c>
      <c r="S1814" s="428"/>
      <c r="T1814" s="429"/>
      <c r="U1814" s="427">
        <v>24.48</v>
      </c>
      <c r="V1814" s="428"/>
      <c r="W1814" s="429"/>
      <c r="X1814" s="178">
        <v>43.58</v>
      </c>
      <c r="Y1814" s="175" t="str">
        <f t="shared" si="28"/>
        <v>220105</v>
      </c>
    </row>
    <row r="1815" spans="1:25" ht="9.6" customHeight="1" x14ac:dyDescent="0.2">
      <c r="A1815" s="401" t="s">
        <v>4201</v>
      </c>
      <c r="B1815" s="402"/>
      <c r="C1815" s="401" t="s">
        <v>1620</v>
      </c>
      <c r="D1815" s="403"/>
      <c r="E1815" s="403"/>
      <c r="F1815" s="403"/>
      <c r="G1815" s="403"/>
      <c r="H1815" s="403"/>
      <c r="I1815" s="403"/>
      <c r="J1815" s="403"/>
      <c r="K1815" s="403"/>
      <c r="L1815" s="403"/>
      <c r="M1815" s="403"/>
      <c r="N1815" s="403"/>
      <c r="O1815" s="402"/>
      <c r="P1815" s="404" t="s">
        <v>2021</v>
      </c>
      <c r="Q1815" s="405"/>
      <c r="R1815" s="430">
        <v>249.4</v>
      </c>
      <c r="S1815" s="431"/>
      <c r="T1815" s="432"/>
      <c r="U1815" s="427">
        <v>37.229999999999997</v>
      </c>
      <c r="V1815" s="428"/>
      <c r="W1815" s="429"/>
      <c r="X1815" s="179">
        <v>286.63</v>
      </c>
      <c r="Y1815" s="175" t="str">
        <f t="shared" si="28"/>
        <v>220107</v>
      </c>
    </row>
    <row r="1816" spans="1:25" ht="9.6" customHeight="1" x14ac:dyDescent="0.2">
      <c r="A1816" s="401" t="s">
        <v>4202</v>
      </c>
      <c r="B1816" s="402"/>
      <c r="C1816" s="401" t="s">
        <v>1621</v>
      </c>
      <c r="D1816" s="403"/>
      <c r="E1816" s="403"/>
      <c r="F1816" s="403"/>
      <c r="G1816" s="403"/>
      <c r="H1816" s="403"/>
      <c r="I1816" s="403"/>
      <c r="J1816" s="403"/>
      <c r="K1816" s="403"/>
      <c r="L1816" s="403"/>
      <c r="M1816" s="403"/>
      <c r="N1816" s="403"/>
      <c r="O1816" s="402"/>
      <c r="P1816" s="404" t="s">
        <v>1965</v>
      </c>
      <c r="Q1816" s="405"/>
      <c r="R1816" s="427">
        <v>49.64</v>
      </c>
      <c r="S1816" s="428"/>
      <c r="T1816" s="429"/>
      <c r="U1816" s="427">
        <v>34.11</v>
      </c>
      <c r="V1816" s="428"/>
      <c r="W1816" s="429"/>
      <c r="X1816" s="178">
        <v>83.75</v>
      </c>
      <c r="Y1816" s="175" t="str">
        <f t="shared" si="28"/>
        <v>220108</v>
      </c>
    </row>
    <row r="1817" spans="1:25" ht="9.6" customHeight="1" x14ac:dyDescent="0.2">
      <c r="A1817" s="401" t="s">
        <v>4203</v>
      </c>
      <c r="B1817" s="402"/>
      <c r="C1817" s="401" t="s">
        <v>1622</v>
      </c>
      <c r="D1817" s="403"/>
      <c r="E1817" s="403"/>
      <c r="F1817" s="403"/>
      <c r="G1817" s="403"/>
      <c r="H1817" s="403"/>
      <c r="I1817" s="403"/>
      <c r="J1817" s="403"/>
      <c r="K1817" s="403"/>
      <c r="L1817" s="403"/>
      <c r="M1817" s="403"/>
      <c r="N1817" s="403"/>
      <c r="O1817" s="402"/>
      <c r="P1817" s="404" t="s">
        <v>1965</v>
      </c>
      <c r="Q1817" s="405"/>
      <c r="R1817" s="427">
        <v>37.72</v>
      </c>
      <c r="S1817" s="428"/>
      <c r="T1817" s="429"/>
      <c r="U1817" s="427">
        <v>34.11</v>
      </c>
      <c r="V1817" s="428"/>
      <c r="W1817" s="429"/>
      <c r="X1817" s="178">
        <v>71.83</v>
      </c>
      <c r="Y1817" s="175" t="str">
        <f t="shared" si="28"/>
        <v>220109</v>
      </c>
    </row>
    <row r="1818" spans="1:25" ht="9.6" customHeight="1" x14ac:dyDescent="0.2">
      <c r="A1818" s="401" t="s">
        <v>4204</v>
      </c>
      <c r="B1818" s="402"/>
      <c r="C1818" s="401" t="s">
        <v>1623</v>
      </c>
      <c r="D1818" s="403"/>
      <c r="E1818" s="403"/>
      <c r="F1818" s="403"/>
      <c r="G1818" s="403"/>
      <c r="H1818" s="403"/>
      <c r="I1818" s="403"/>
      <c r="J1818" s="403"/>
      <c r="K1818" s="403"/>
      <c r="L1818" s="403"/>
      <c r="M1818" s="403"/>
      <c r="N1818" s="403"/>
      <c r="O1818" s="402"/>
      <c r="P1818" s="404" t="s">
        <v>2352</v>
      </c>
      <c r="Q1818" s="405"/>
      <c r="R1818" s="406">
        <v>3.04</v>
      </c>
      <c r="S1818" s="407"/>
      <c r="T1818" s="408"/>
      <c r="U1818" s="406">
        <v>6.9</v>
      </c>
      <c r="V1818" s="407"/>
      <c r="W1818" s="408"/>
      <c r="X1818" s="177">
        <v>9.94</v>
      </c>
      <c r="Y1818" s="175" t="str">
        <f t="shared" si="28"/>
        <v>220111</v>
      </c>
    </row>
    <row r="1819" spans="1:25" ht="9.6" customHeight="1" x14ac:dyDescent="0.2">
      <c r="A1819" s="401" t="s">
        <v>4205</v>
      </c>
      <c r="B1819" s="402"/>
      <c r="C1819" s="401" t="s">
        <v>1624</v>
      </c>
      <c r="D1819" s="403"/>
      <c r="E1819" s="403"/>
      <c r="F1819" s="403"/>
      <c r="G1819" s="403"/>
      <c r="H1819" s="403"/>
      <c r="I1819" s="403"/>
      <c r="J1819" s="403"/>
      <c r="K1819" s="403"/>
      <c r="L1819" s="403"/>
      <c r="M1819" s="403"/>
      <c r="N1819" s="403"/>
      <c r="O1819" s="402"/>
      <c r="P1819" s="404" t="s">
        <v>1965</v>
      </c>
      <c r="Q1819" s="405"/>
      <c r="R1819" s="427">
        <v>10.029999999999999</v>
      </c>
      <c r="S1819" s="428"/>
      <c r="T1819" s="429"/>
      <c r="U1819" s="427">
        <v>18.72</v>
      </c>
      <c r="V1819" s="428"/>
      <c r="W1819" s="429"/>
      <c r="X1819" s="178">
        <v>28.75</v>
      </c>
      <c r="Y1819" s="175" t="str">
        <f t="shared" si="28"/>
        <v>220112</v>
      </c>
    </row>
    <row r="1820" spans="1:25" ht="9.6" customHeight="1" x14ac:dyDescent="0.2">
      <c r="A1820" s="401" t="s">
        <v>4206</v>
      </c>
      <c r="B1820" s="402"/>
      <c r="C1820" s="401" t="s">
        <v>1625</v>
      </c>
      <c r="D1820" s="403"/>
      <c r="E1820" s="403"/>
      <c r="F1820" s="403"/>
      <c r="G1820" s="403"/>
      <c r="H1820" s="403"/>
      <c r="I1820" s="403"/>
      <c r="J1820" s="403"/>
      <c r="K1820" s="403"/>
      <c r="L1820" s="403"/>
      <c r="M1820" s="403"/>
      <c r="N1820" s="403"/>
      <c r="O1820" s="402"/>
      <c r="P1820" s="404" t="s">
        <v>1965</v>
      </c>
      <c r="Q1820" s="405"/>
      <c r="R1820" s="406">
        <v>4.54</v>
      </c>
      <c r="S1820" s="407"/>
      <c r="T1820" s="408"/>
      <c r="U1820" s="406">
        <v>2.83</v>
      </c>
      <c r="V1820" s="407"/>
      <c r="W1820" s="408"/>
      <c r="X1820" s="177">
        <v>7.37</v>
      </c>
      <c r="Y1820" s="175" t="str">
        <f t="shared" si="28"/>
        <v>220113</v>
      </c>
    </row>
    <row r="1821" spans="1:25" ht="9.6" customHeight="1" x14ac:dyDescent="0.2">
      <c r="A1821" s="401" t="s">
        <v>4207</v>
      </c>
      <c r="B1821" s="402"/>
      <c r="C1821" s="401" t="s">
        <v>1626</v>
      </c>
      <c r="D1821" s="403"/>
      <c r="E1821" s="403"/>
      <c r="F1821" s="403"/>
      <c r="G1821" s="403"/>
      <c r="H1821" s="403"/>
      <c r="I1821" s="403"/>
      <c r="J1821" s="403"/>
      <c r="K1821" s="403"/>
      <c r="L1821" s="403"/>
      <c r="M1821" s="403"/>
      <c r="N1821" s="403"/>
      <c r="O1821" s="402"/>
      <c r="P1821" s="404" t="s">
        <v>1965</v>
      </c>
      <c r="Q1821" s="405"/>
      <c r="R1821" s="427">
        <v>28.99</v>
      </c>
      <c r="S1821" s="428"/>
      <c r="T1821" s="429"/>
      <c r="U1821" s="427">
        <v>33.86</v>
      </c>
      <c r="V1821" s="428"/>
      <c r="W1821" s="429"/>
      <c r="X1821" s="178">
        <v>62.85</v>
      </c>
      <c r="Y1821" s="175" t="str">
        <f t="shared" si="28"/>
        <v>220114</v>
      </c>
    </row>
    <row r="1822" spans="1:25" ht="9.6" customHeight="1" x14ac:dyDescent="0.2">
      <c r="A1822" s="401" t="s">
        <v>4208</v>
      </c>
      <c r="B1822" s="402"/>
      <c r="C1822" s="401" t="s">
        <v>1627</v>
      </c>
      <c r="D1822" s="403"/>
      <c r="E1822" s="403"/>
      <c r="F1822" s="403"/>
      <c r="G1822" s="403"/>
      <c r="H1822" s="403"/>
      <c r="I1822" s="403"/>
      <c r="J1822" s="403"/>
      <c r="K1822" s="403"/>
      <c r="L1822" s="403"/>
      <c r="M1822" s="403"/>
      <c r="N1822" s="403"/>
      <c r="O1822" s="402"/>
      <c r="P1822" s="404" t="s">
        <v>1965</v>
      </c>
      <c r="Q1822" s="405"/>
      <c r="R1822" s="427">
        <v>18.57</v>
      </c>
      <c r="S1822" s="428"/>
      <c r="T1822" s="429"/>
      <c r="U1822" s="427">
        <v>19.059999999999999</v>
      </c>
      <c r="V1822" s="428"/>
      <c r="W1822" s="429"/>
      <c r="X1822" s="178">
        <v>37.630000000000003</v>
      </c>
      <c r="Y1822" s="175" t="str">
        <f t="shared" si="28"/>
        <v>220201</v>
      </c>
    </row>
    <row r="1823" spans="1:25" ht="9.6" customHeight="1" x14ac:dyDescent="0.2">
      <c r="A1823" s="401" t="s">
        <v>4209</v>
      </c>
      <c r="B1823" s="402"/>
      <c r="C1823" s="401" t="s">
        <v>1628</v>
      </c>
      <c r="D1823" s="403"/>
      <c r="E1823" s="403"/>
      <c r="F1823" s="403"/>
      <c r="G1823" s="403"/>
      <c r="H1823" s="403"/>
      <c r="I1823" s="403"/>
      <c r="J1823" s="403"/>
      <c r="K1823" s="403"/>
      <c r="L1823" s="403"/>
      <c r="M1823" s="403"/>
      <c r="N1823" s="403"/>
      <c r="O1823" s="402"/>
      <c r="P1823" s="404" t="s">
        <v>1965</v>
      </c>
      <c r="Q1823" s="405"/>
      <c r="R1823" s="427">
        <v>18.57</v>
      </c>
      <c r="S1823" s="428"/>
      <c r="T1823" s="429"/>
      <c r="U1823" s="427">
        <v>24.48</v>
      </c>
      <c r="V1823" s="428"/>
      <c r="W1823" s="429"/>
      <c r="X1823" s="178">
        <v>43.05</v>
      </c>
      <c r="Y1823" s="175" t="str">
        <f t="shared" si="28"/>
        <v>220202</v>
      </c>
    </row>
    <row r="1824" spans="1:25" ht="9.6" customHeight="1" x14ac:dyDescent="0.2">
      <c r="A1824" s="401" t="s">
        <v>4210</v>
      </c>
      <c r="B1824" s="402"/>
      <c r="C1824" s="401" t="s">
        <v>1629</v>
      </c>
      <c r="D1824" s="403"/>
      <c r="E1824" s="403"/>
      <c r="F1824" s="403"/>
      <c r="G1824" s="403"/>
      <c r="H1824" s="403"/>
      <c r="I1824" s="403"/>
      <c r="J1824" s="403"/>
      <c r="K1824" s="403"/>
      <c r="L1824" s="403"/>
      <c r="M1824" s="403"/>
      <c r="N1824" s="403"/>
      <c r="O1824" s="402"/>
      <c r="P1824" s="404" t="s">
        <v>1965</v>
      </c>
      <c r="Q1824" s="405"/>
      <c r="R1824" s="427">
        <v>17.079999999999998</v>
      </c>
      <c r="S1824" s="428"/>
      <c r="T1824" s="429"/>
      <c r="U1824" s="427">
        <v>24.48</v>
      </c>
      <c r="V1824" s="428"/>
      <c r="W1824" s="429"/>
      <c r="X1824" s="178">
        <v>41.56</v>
      </c>
      <c r="Y1824" s="175" t="str">
        <f t="shared" si="28"/>
        <v>220301</v>
      </c>
    </row>
    <row r="1825" spans="1:25" ht="9.6" customHeight="1" x14ac:dyDescent="0.2">
      <c r="A1825" s="401" t="s">
        <v>4211</v>
      </c>
      <c r="B1825" s="402"/>
      <c r="C1825" s="401" t="s">
        <v>1630</v>
      </c>
      <c r="D1825" s="403"/>
      <c r="E1825" s="403"/>
      <c r="F1825" s="403"/>
      <c r="G1825" s="403"/>
      <c r="H1825" s="403"/>
      <c r="I1825" s="403"/>
      <c r="J1825" s="403"/>
      <c r="K1825" s="403"/>
      <c r="L1825" s="403"/>
      <c r="M1825" s="403"/>
      <c r="N1825" s="403"/>
      <c r="O1825" s="402"/>
      <c r="P1825" s="404" t="s">
        <v>1965</v>
      </c>
      <c r="Q1825" s="405"/>
      <c r="R1825" s="427">
        <v>12.54</v>
      </c>
      <c r="S1825" s="428"/>
      <c r="T1825" s="429"/>
      <c r="U1825" s="427">
        <v>24.48</v>
      </c>
      <c r="V1825" s="428"/>
      <c r="W1825" s="429"/>
      <c r="X1825" s="178">
        <v>37.020000000000003</v>
      </c>
      <c r="Y1825" s="175" t="str">
        <f t="shared" si="28"/>
        <v>220302</v>
      </c>
    </row>
    <row r="1826" spans="1:25" ht="19.350000000000001" customHeight="1" x14ac:dyDescent="0.2">
      <c r="A1826" s="401" t="s">
        <v>4212</v>
      </c>
      <c r="B1826" s="402"/>
      <c r="C1826" s="401" t="s">
        <v>1909</v>
      </c>
      <c r="D1826" s="403"/>
      <c r="E1826" s="403"/>
      <c r="F1826" s="403"/>
      <c r="G1826" s="403"/>
      <c r="H1826" s="403"/>
      <c r="I1826" s="403"/>
      <c r="J1826" s="403"/>
      <c r="K1826" s="403"/>
      <c r="L1826" s="403"/>
      <c r="M1826" s="403"/>
      <c r="N1826" s="403"/>
      <c r="O1826" s="402"/>
      <c r="P1826" s="404" t="s">
        <v>1965</v>
      </c>
      <c r="Q1826" s="405"/>
      <c r="R1826" s="427">
        <v>49.21</v>
      </c>
      <c r="S1826" s="428"/>
      <c r="T1826" s="429"/>
      <c r="U1826" s="427">
        <v>37.71</v>
      </c>
      <c r="V1826" s="428"/>
      <c r="W1826" s="429"/>
      <c r="X1826" s="178">
        <v>86.92</v>
      </c>
      <c r="Y1826" s="175" t="str">
        <f t="shared" si="28"/>
        <v>220309</v>
      </c>
    </row>
    <row r="1827" spans="1:25" ht="9.6" customHeight="1" x14ac:dyDescent="0.2">
      <c r="A1827" s="401" t="s">
        <v>4213</v>
      </c>
      <c r="B1827" s="402"/>
      <c r="C1827" s="401" t="s">
        <v>4214</v>
      </c>
      <c r="D1827" s="403"/>
      <c r="E1827" s="403"/>
      <c r="F1827" s="403"/>
      <c r="G1827" s="403"/>
      <c r="H1827" s="403"/>
      <c r="I1827" s="403"/>
      <c r="J1827" s="403"/>
      <c r="K1827" s="403"/>
      <c r="L1827" s="403"/>
      <c r="M1827" s="403"/>
      <c r="N1827" s="403"/>
      <c r="O1827" s="402"/>
      <c r="P1827" s="404" t="s">
        <v>2036</v>
      </c>
      <c r="Q1827" s="405"/>
      <c r="R1827" s="406">
        <v>2.44</v>
      </c>
      <c r="S1827" s="407"/>
      <c r="T1827" s="408"/>
      <c r="U1827" s="406">
        <v>8.76</v>
      </c>
      <c r="V1827" s="407"/>
      <c r="W1827" s="408"/>
      <c r="X1827" s="178">
        <v>11.2</v>
      </c>
      <c r="Y1827" s="175" t="str">
        <f t="shared" si="28"/>
        <v>220310</v>
      </c>
    </row>
    <row r="1828" spans="1:25" ht="19.350000000000001" customHeight="1" x14ac:dyDescent="0.2">
      <c r="A1828" s="401" t="s">
        <v>4215</v>
      </c>
      <c r="B1828" s="402"/>
      <c r="C1828" s="401" t="s">
        <v>4216</v>
      </c>
      <c r="D1828" s="403"/>
      <c r="E1828" s="403"/>
      <c r="F1828" s="403"/>
      <c r="G1828" s="403"/>
      <c r="H1828" s="403"/>
      <c r="I1828" s="403"/>
      <c r="J1828" s="403"/>
      <c r="K1828" s="403"/>
      <c r="L1828" s="403"/>
      <c r="M1828" s="403"/>
      <c r="N1828" s="403"/>
      <c r="O1828" s="402"/>
      <c r="P1828" s="404" t="s">
        <v>1965</v>
      </c>
      <c r="Q1828" s="405"/>
      <c r="R1828" s="427">
        <v>49.33</v>
      </c>
      <c r="S1828" s="428"/>
      <c r="T1828" s="429"/>
      <c r="U1828" s="427">
        <v>37.71</v>
      </c>
      <c r="V1828" s="428"/>
      <c r="W1828" s="429"/>
      <c r="X1828" s="178">
        <v>87.04</v>
      </c>
      <c r="Y1828" s="175" t="str">
        <f t="shared" si="28"/>
        <v>220311</v>
      </c>
    </row>
    <row r="1829" spans="1:25" ht="9.6" customHeight="1" x14ac:dyDescent="0.2">
      <c r="A1829" s="401" t="s">
        <v>4217</v>
      </c>
      <c r="B1829" s="402"/>
      <c r="C1829" s="401" t="s">
        <v>1631</v>
      </c>
      <c r="D1829" s="403"/>
      <c r="E1829" s="403"/>
      <c r="F1829" s="403"/>
      <c r="G1829" s="403"/>
      <c r="H1829" s="403"/>
      <c r="I1829" s="403"/>
      <c r="J1829" s="403"/>
      <c r="K1829" s="403"/>
      <c r="L1829" s="403"/>
      <c r="M1829" s="403"/>
      <c r="N1829" s="403"/>
      <c r="O1829" s="402"/>
      <c r="P1829" s="404" t="s">
        <v>2036</v>
      </c>
      <c r="Q1829" s="405"/>
      <c r="R1829" s="406">
        <v>2.4500000000000002</v>
      </c>
      <c r="S1829" s="407"/>
      <c r="T1829" s="408"/>
      <c r="U1829" s="406">
        <v>8.76</v>
      </c>
      <c r="V1829" s="407"/>
      <c r="W1829" s="408"/>
      <c r="X1829" s="178">
        <v>11.21</v>
      </c>
      <c r="Y1829" s="175" t="str">
        <f t="shared" si="28"/>
        <v>220312</v>
      </c>
    </row>
    <row r="1830" spans="1:25" ht="9.6" customHeight="1" x14ac:dyDescent="0.2">
      <c r="A1830" s="401" t="s">
        <v>4218</v>
      </c>
      <c r="B1830" s="402"/>
      <c r="C1830" s="401" t="s">
        <v>4219</v>
      </c>
      <c r="D1830" s="403"/>
      <c r="E1830" s="403"/>
      <c r="F1830" s="403"/>
      <c r="G1830" s="403"/>
      <c r="H1830" s="403"/>
      <c r="I1830" s="403"/>
      <c r="J1830" s="403"/>
      <c r="K1830" s="403"/>
      <c r="L1830" s="403"/>
      <c r="M1830" s="403"/>
      <c r="N1830" s="403"/>
      <c r="O1830" s="402"/>
      <c r="P1830" s="404" t="s">
        <v>1965</v>
      </c>
      <c r="Q1830" s="405"/>
      <c r="R1830" s="427">
        <v>48.59</v>
      </c>
      <c r="S1830" s="428"/>
      <c r="T1830" s="429"/>
      <c r="U1830" s="427">
        <v>37.71</v>
      </c>
      <c r="V1830" s="428"/>
      <c r="W1830" s="429"/>
      <c r="X1830" s="178">
        <v>86.3</v>
      </c>
      <c r="Y1830" s="175" t="str">
        <f t="shared" si="28"/>
        <v>220401</v>
      </c>
    </row>
    <row r="1831" spans="1:25" ht="9.6" customHeight="1" x14ac:dyDescent="0.2">
      <c r="A1831" s="401" t="s">
        <v>4220</v>
      </c>
      <c r="B1831" s="402"/>
      <c r="C1831" s="401" t="s">
        <v>1632</v>
      </c>
      <c r="D1831" s="403"/>
      <c r="E1831" s="403"/>
      <c r="F1831" s="403"/>
      <c r="G1831" s="403"/>
      <c r="H1831" s="403"/>
      <c r="I1831" s="403"/>
      <c r="J1831" s="403"/>
      <c r="K1831" s="403"/>
      <c r="L1831" s="403"/>
      <c r="M1831" s="403"/>
      <c r="N1831" s="403"/>
      <c r="O1831" s="402"/>
      <c r="P1831" s="404" t="s">
        <v>2036</v>
      </c>
      <c r="Q1831" s="405"/>
      <c r="R1831" s="406">
        <v>3.39</v>
      </c>
      <c r="S1831" s="407"/>
      <c r="T1831" s="408"/>
      <c r="U1831" s="427">
        <v>14.35</v>
      </c>
      <c r="V1831" s="428"/>
      <c r="W1831" s="429"/>
      <c r="X1831" s="178">
        <v>17.739999999999998</v>
      </c>
      <c r="Y1831" s="175" t="str">
        <f t="shared" si="28"/>
        <v>220402</v>
      </c>
    </row>
    <row r="1832" spans="1:25" ht="19.350000000000001" customHeight="1" x14ac:dyDescent="0.2">
      <c r="A1832" s="401" t="s">
        <v>4221</v>
      </c>
      <c r="B1832" s="402"/>
      <c r="C1832" s="401" t="s">
        <v>4222</v>
      </c>
      <c r="D1832" s="403"/>
      <c r="E1832" s="403"/>
      <c r="F1832" s="403"/>
      <c r="G1832" s="403"/>
      <c r="H1832" s="403"/>
      <c r="I1832" s="403"/>
      <c r="J1832" s="403"/>
      <c r="K1832" s="403"/>
      <c r="L1832" s="403"/>
      <c r="M1832" s="403"/>
      <c r="N1832" s="403"/>
      <c r="O1832" s="402"/>
      <c r="P1832" s="404" t="s">
        <v>1965</v>
      </c>
      <c r="Q1832" s="405"/>
      <c r="R1832" s="430">
        <v>132.93</v>
      </c>
      <c r="S1832" s="431"/>
      <c r="T1832" s="432"/>
      <c r="U1832" s="427">
        <v>48.43</v>
      </c>
      <c r="V1832" s="428"/>
      <c r="W1832" s="429"/>
      <c r="X1832" s="179">
        <v>181.36</v>
      </c>
      <c r="Y1832" s="175" t="str">
        <f t="shared" si="28"/>
        <v>220403</v>
      </c>
    </row>
    <row r="1833" spans="1:25" ht="9.6" customHeight="1" x14ac:dyDescent="0.2">
      <c r="A1833" s="401" t="s">
        <v>4223</v>
      </c>
      <c r="B1833" s="402"/>
      <c r="C1833" s="401" t="s">
        <v>1633</v>
      </c>
      <c r="D1833" s="403"/>
      <c r="E1833" s="403"/>
      <c r="F1833" s="403"/>
      <c r="G1833" s="403"/>
      <c r="H1833" s="403"/>
      <c r="I1833" s="403"/>
      <c r="J1833" s="403"/>
      <c r="K1833" s="403"/>
      <c r="L1833" s="403"/>
      <c r="M1833" s="403"/>
      <c r="N1833" s="403"/>
      <c r="O1833" s="402"/>
      <c r="P1833" s="404" t="s">
        <v>2036</v>
      </c>
      <c r="Q1833" s="405"/>
      <c r="R1833" s="427">
        <v>14.02</v>
      </c>
      <c r="S1833" s="428"/>
      <c r="T1833" s="429"/>
      <c r="U1833" s="427">
        <v>17.27</v>
      </c>
      <c r="V1833" s="428"/>
      <c r="W1833" s="429"/>
      <c r="X1833" s="178">
        <v>31.29</v>
      </c>
      <c r="Y1833" s="175" t="str">
        <f t="shared" si="28"/>
        <v>220802</v>
      </c>
    </row>
    <row r="1834" spans="1:25" ht="9.6" customHeight="1" x14ac:dyDescent="0.2">
      <c r="A1834" s="401" t="s">
        <v>4224</v>
      </c>
      <c r="B1834" s="402"/>
      <c r="C1834" s="401" t="s">
        <v>1634</v>
      </c>
      <c r="D1834" s="403"/>
      <c r="E1834" s="403"/>
      <c r="F1834" s="403"/>
      <c r="G1834" s="403"/>
      <c r="H1834" s="403"/>
      <c r="I1834" s="403"/>
      <c r="J1834" s="403"/>
      <c r="K1834" s="403"/>
      <c r="L1834" s="403"/>
      <c r="M1834" s="403"/>
      <c r="N1834" s="403"/>
      <c r="O1834" s="402"/>
      <c r="P1834" s="404" t="s">
        <v>1965</v>
      </c>
      <c r="Q1834" s="405"/>
      <c r="R1834" s="427">
        <v>20.43</v>
      </c>
      <c r="S1834" s="428"/>
      <c r="T1834" s="429"/>
      <c r="U1834" s="427">
        <v>19.059999999999999</v>
      </c>
      <c r="V1834" s="428"/>
      <c r="W1834" s="429"/>
      <c r="X1834" s="178">
        <v>39.49</v>
      </c>
      <c r="Y1834" s="175" t="str">
        <f t="shared" si="28"/>
        <v>220901</v>
      </c>
    </row>
    <row r="1835" spans="1:25" ht="9.6" customHeight="1" x14ac:dyDescent="0.2">
      <c r="A1835" s="401" t="s">
        <v>4225</v>
      </c>
      <c r="B1835" s="402"/>
      <c r="C1835" s="401" t="s">
        <v>1635</v>
      </c>
      <c r="D1835" s="403"/>
      <c r="E1835" s="403"/>
      <c r="F1835" s="403"/>
      <c r="G1835" s="403"/>
      <c r="H1835" s="403"/>
      <c r="I1835" s="403"/>
      <c r="J1835" s="403"/>
      <c r="K1835" s="403"/>
      <c r="L1835" s="403"/>
      <c r="M1835" s="403"/>
      <c r="N1835" s="403"/>
      <c r="O1835" s="402"/>
      <c r="P1835" s="404" t="s">
        <v>2036</v>
      </c>
      <c r="Q1835" s="405"/>
      <c r="R1835" s="406">
        <v>1.57</v>
      </c>
      <c r="S1835" s="407"/>
      <c r="T1835" s="408"/>
      <c r="U1835" s="427">
        <v>10.96</v>
      </c>
      <c r="V1835" s="428"/>
      <c r="W1835" s="429"/>
      <c r="X1835" s="178">
        <v>12.53</v>
      </c>
      <c r="Y1835" s="175" t="str">
        <f t="shared" si="28"/>
        <v>220902</v>
      </c>
    </row>
    <row r="1836" spans="1:25" ht="19.350000000000001" customHeight="1" x14ac:dyDescent="0.2">
      <c r="A1836" s="401" t="s">
        <v>4226</v>
      </c>
      <c r="B1836" s="402"/>
      <c r="C1836" s="401" t="s">
        <v>1910</v>
      </c>
      <c r="D1836" s="403"/>
      <c r="E1836" s="403"/>
      <c r="F1836" s="403"/>
      <c r="G1836" s="403"/>
      <c r="H1836" s="403"/>
      <c r="I1836" s="403"/>
      <c r="J1836" s="403"/>
      <c r="K1836" s="403"/>
      <c r="L1836" s="403"/>
      <c r="M1836" s="403"/>
      <c r="N1836" s="403"/>
      <c r="O1836" s="402"/>
      <c r="P1836" s="404" t="s">
        <v>1965</v>
      </c>
      <c r="Q1836" s="405"/>
      <c r="R1836" s="427">
        <v>96.41</v>
      </c>
      <c r="S1836" s="428"/>
      <c r="T1836" s="429"/>
      <c r="U1836" s="427">
        <v>24.48</v>
      </c>
      <c r="V1836" s="428"/>
      <c r="W1836" s="429"/>
      <c r="X1836" s="179">
        <v>120.89</v>
      </c>
      <c r="Y1836" s="175" t="str">
        <f t="shared" si="28"/>
        <v>220903</v>
      </c>
    </row>
    <row r="1837" spans="1:25" ht="9.6" customHeight="1" x14ac:dyDescent="0.2">
      <c r="A1837" s="401" t="s">
        <v>4227</v>
      </c>
      <c r="B1837" s="402"/>
      <c r="C1837" s="401" t="s">
        <v>1636</v>
      </c>
      <c r="D1837" s="403"/>
      <c r="E1837" s="403"/>
      <c r="F1837" s="403"/>
      <c r="G1837" s="403"/>
      <c r="H1837" s="403"/>
      <c r="I1837" s="403"/>
      <c r="J1837" s="403"/>
      <c r="K1837" s="403"/>
      <c r="L1837" s="403"/>
      <c r="M1837" s="403"/>
      <c r="N1837" s="403"/>
      <c r="O1837" s="402"/>
      <c r="P1837" s="404" t="s">
        <v>2036</v>
      </c>
      <c r="Q1837" s="405"/>
      <c r="R1837" s="427">
        <v>27.71</v>
      </c>
      <c r="S1837" s="428"/>
      <c r="T1837" s="429"/>
      <c r="U1837" s="406">
        <v>0</v>
      </c>
      <c r="V1837" s="407"/>
      <c r="W1837" s="408"/>
      <c r="X1837" s="178">
        <v>27.71</v>
      </c>
      <c r="Y1837" s="175" t="str">
        <f t="shared" si="28"/>
        <v>220904</v>
      </c>
    </row>
    <row r="1838" spans="1:25" ht="9.6" customHeight="1" x14ac:dyDescent="0.2">
      <c r="A1838" s="401" t="s">
        <v>4228</v>
      </c>
      <c r="B1838" s="402"/>
      <c r="C1838" s="401" t="s">
        <v>279</v>
      </c>
      <c r="D1838" s="403"/>
      <c r="E1838" s="403"/>
      <c r="F1838" s="403"/>
      <c r="G1838" s="403"/>
      <c r="H1838" s="403"/>
      <c r="I1838" s="403"/>
      <c r="J1838" s="403"/>
      <c r="K1838" s="403"/>
      <c r="L1838" s="403"/>
      <c r="M1838" s="403"/>
      <c r="N1838" s="403"/>
      <c r="O1838" s="402"/>
      <c r="P1838" s="404" t="s">
        <v>1965</v>
      </c>
      <c r="Q1838" s="405"/>
      <c r="R1838" s="430">
        <v>104.73</v>
      </c>
      <c r="S1838" s="431"/>
      <c r="T1838" s="432"/>
      <c r="U1838" s="427">
        <v>21.51</v>
      </c>
      <c r="V1838" s="428"/>
      <c r="W1838" s="429"/>
      <c r="X1838" s="179">
        <v>126.24</v>
      </c>
      <c r="Y1838" s="175" t="str">
        <f t="shared" si="28"/>
        <v>220906</v>
      </c>
    </row>
    <row r="1839" spans="1:25" ht="9.6" customHeight="1" x14ac:dyDescent="0.2">
      <c r="A1839" s="401" t="s">
        <v>4229</v>
      </c>
      <c r="B1839" s="402"/>
      <c r="C1839" s="401" t="s">
        <v>1637</v>
      </c>
      <c r="D1839" s="403"/>
      <c r="E1839" s="403"/>
      <c r="F1839" s="403"/>
      <c r="G1839" s="403"/>
      <c r="H1839" s="403"/>
      <c r="I1839" s="403"/>
      <c r="J1839" s="403"/>
      <c r="K1839" s="403"/>
      <c r="L1839" s="403"/>
      <c r="M1839" s="403"/>
      <c r="N1839" s="403"/>
      <c r="O1839" s="402"/>
      <c r="P1839" s="404" t="s">
        <v>1965</v>
      </c>
      <c r="Q1839" s="405"/>
      <c r="R1839" s="430">
        <v>694.36</v>
      </c>
      <c r="S1839" s="431"/>
      <c r="T1839" s="432"/>
      <c r="U1839" s="427">
        <v>46.56</v>
      </c>
      <c r="V1839" s="428"/>
      <c r="W1839" s="429"/>
      <c r="X1839" s="179">
        <v>740.92</v>
      </c>
      <c r="Y1839" s="175" t="str">
        <f t="shared" si="28"/>
        <v>220907</v>
      </c>
    </row>
    <row r="1840" spans="1:25" ht="9.6" customHeight="1" x14ac:dyDescent="0.2">
      <c r="A1840" s="401" t="s">
        <v>4230</v>
      </c>
      <c r="B1840" s="402"/>
      <c r="C1840" s="401" t="s">
        <v>1638</v>
      </c>
      <c r="D1840" s="403"/>
      <c r="E1840" s="403"/>
      <c r="F1840" s="403"/>
      <c r="G1840" s="403"/>
      <c r="H1840" s="403"/>
      <c r="I1840" s="403"/>
      <c r="J1840" s="403"/>
      <c r="K1840" s="403"/>
      <c r="L1840" s="403"/>
      <c r="M1840" s="403"/>
      <c r="N1840" s="403"/>
      <c r="O1840" s="402"/>
      <c r="P1840" s="404" t="s">
        <v>1965</v>
      </c>
      <c r="Q1840" s="405"/>
      <c r="R1840" s="427">
        <v>35.83</v>
      </c>
      <c r="S1840" s="428"/>
      <c r="T1840" s="429"/>
      <c r="U1840" s="427">
        <v>61.06</v>
      </c>
      <c r="V1840" s="428"/>
      <c r="W1840" s="429"/>
      <c r="X1840" s="178">
        <v>96.89</v>
      </c>
      <c r="Y1840" s="175" t="str">
        <f t="shared" si="28"/>
        <v>220910</v>
      </c>
    </row>
    <row r="1841" spans="1:25" ht="9.6" customHeight="1" x14ac:dyDescent="0.2">
      <c r="A1841" s="401" t="s">
        <v>4231</v>
      </c>
      <c r="B1841" s="402"/>
      <c r="C1841" s="401" t="s">
        <v>1639</v>
      </c>
      <c r="D1841" s="403"/>
      <c r="E1841" s="403"/>
      <c r="F1841" s="403"/>
      <c r="G1841" s="403"/>
      <c r="H1841" s="403"/>
      <c r="I1841" s="403"/>
      <c r="J1841" s="403"/>
      <c r="K1841" s="403"/>
      <c r="L1841" s="403"/>
      <c r="M1841" s="403"/>
      <c r="N1841" s="403"/>
      <c r="O1841" s="402"/>
      <c r="P1841" s="404" t="s">
        <v>1965</v>
      </c>
      <c r="Q1841" s="405"/>
      <c r="R1841" s="427">
        <v>25.27</v>
      </c>
      <c r="S1841" s="428"/>
      <c r="T1841" s="429"/>
      <c r="U1841" s="430">
        <v>109.77</v>
      </c>
      <c r="V1841" s="431"/>
      <c r="W1841" s="432"/>
      <c r="X1841" s="179">
        <v>135.04</v>
      </c>
      <c r="Y1841" s="175" t="str">
        <f t="shared" si="28"/>
        <v>220911</v>
      </c>
    </row>
    <row r="1842" spans="1:25" ht="9.6" customHeight="1" x14ac:dyDescent="0.2">
      <c r="A1842" s="401" t="s">
        <v>4232</v>
      </c>
      <c r="B1842" s="402"/>
      <c r="C1842" s="401" t="s">
        <v>280</v>
      </c>
      <c r="D1842" s="403"/>
      <c r="E1842" s="403"/>
      <c r="F1842" s="403"/>
      <c r="G1842" s="403"/>
      <c r="H1842" s="403"/>
      <c r="I1842" s="403"/>
      <c r="J1842" s="403"/>
      <c r="K1842" s="403"/>
      <c r="L1842" s="403"/>
      <c r="M1842" s="403"/>
      <c r="N1842" s="403"/>
      <c r="O1842" s="402"/>
      <c r="P1842" s="404" t="s">
        <v>1965</v>
      </c>
      <c r="Q1842" s="405"/>
      <c r="R1842" s="430">
        <v>254.84</v>
      </c>
      <c r="S1842" s="431"/>
      <c r="T1842" s="432"/>
      <c r="U1842" s="427">
        <v>87.27</v>
      </c>
      <c r="V1842" s="428"/>
      <c r="W1842" s="429"/>
      <c r="X1842" s="179">
        <v>342.11</v>
      </c>
      <c r="Y1842" s="175" t="str">
        <f t="shared" si="28"/>
        <v>220912</v>
      </c>
    </row>
    <row r="1843" spans="1:25" ht="9.6" customHeight="1" x14ac:dyDescent="0.2">
      <c r="A1843" s="401" t="s">
        <v>4233</v>
      </c>
      <c r="B1843" s="402"/>
      <c r="C1843" s="401" t="s">
        <v>281</v>
      </c>
      <c r="D1843" s="403"/>
      <c r="E1843" s="403"/>
      <c r="F1843" s="403"/>
      <c r="G1843" s="403"/>
      <c r="H1843" s="403"/>
      <c r="I1843" s="403"/>
      <c r="J1843" s="403"/>
      <c r="K1843" s="403"/>
      <c r="L1843" s="403"/>
      <c r="M1843" s="403"/>
      <c r="N1843" s="403"/>
      <c r="O1843" s="402"/>
      <c r="P1843" s="404" t="s">
        <v>1965</v>
      </c>
      <c r="Q1843" s="405"/>
      <c r="R1843" s="430">
        <v>382.73</v>
      </c>
      <c r="S1843" s="431"/>
      <c r="T1843" s="432"/>
      <c r="U1843" s="427">
        <v>48.13</v>
      </c>
      <c r="V1843" s="428"/>
      <c r="W1843" s="429"/>
      <c r="X1843" s="179">
        <v>430.86</v>
      </c>
      <c r="Y1843" s="175" t="str">
        <f t="shared" si="28"/>
        <v>220913</v>
      </c>
    </row>
    <row r="1844" spans="1:25" ht="9.6" customHeight="1" x14ac:dyDescent="0.2">
      <c r="A1844" s="401" t="s">
        <v>4234</v>
      </c>
      <c r="B1844" s="402"/>
      <c r="C1844" s="401" t="s">
        <v>1640</v>
      </c>
      <c r="D1844" s="403"/>
      <c r="E1844" s="403"/>
      <c r="F1844" s="403"/>
      <c r="G1844" s="403"/>
      <c r="H1844" s="403"/>
      <c r="I1844" s="403"/>
      <c r="J1844" s="403"/>
      <c r="K1844" s="403"/>
      <c r="L1844" s="403"/>
      <c r="M1844" s="403"/>
      <c r="N1844" s="403"/>
      <c r="O1844" s="402"/>
      <c r="P1844" s="404" t="s">
        <v>2036</v>
      </c>
      <c r="Q1844" s="405"/>
      <c r="R1844" s="427">
        <v>28.93</v>
      </c>
      <c r="S1844" s="428"/>
      <c r="T1844" s="429"/>
      <c r="U1844" s="427">
        <v>14.35</v>
      </c>
      <c r="V1844" s="428"/>
      <c r="W1844" s="429"/>
      <c r="X1844" s="178">
        <v>43.28</v>
      </c>
      <c r="Y1844" s="175" t="str">
        <f t="shared" si="28"/>
        <v>220917</v>
      </c>
    </row>
    <row r="1845" spans="1:25" ht="9.6" customHeight="1" x14ac:dyDescent="0.2">
      <c r="A1845" s="401" t="s">
        <v>4235</v>
      </c>
      <c r="B1845" s="402"/>
      <c r="C1845" s="401" t="s">
        <v>1641</v>
      </c>
      <c r="D1845" s="403"/>
      <c r="E1845" s="403"/>
      <c r="F1845" s="403"/>
      <c r="G1845" s="403"/>
      <c r="H1845" s="403"/>
      <c r="I1845" s="403"/>
      <c r="J1845" s="403"/>
      <c r="K1845" s="403"/>
      <c r="L1845" s="403"/>
      <c r="M1845" s="403"/>
      <c r="N1845" s="403"/>
      <c r="O1845" s="402"/>
      <c r="P1845" s="404" t="s">
        <v>1965</v>
      </c>
      <c r="Q1845" s="405"/>
      <c r="R1845" s="430">
        <v>414.65</v>
      </c>
      <c r="S1845" s="431"/>
      <c r="T1845" s="432"/>
      <c r="U1845" s="427">
        <v>36.75</v>
      </c>
      <c r="V1845" s="428"/>
      <c r="W1845" s="429"/>
      <c r="X1845" s="179">
        <v>451.4</v>
      </c>
      <c r="Y1845" s="175" t="str">
        <f t="shared" si="28"/>
        <v>220920</v>
      </c>
    </row>
    <row r="1846" spans="1:25" ht="19.350000000000001" customHeight="1" x14ac:dyDescent="0.2">
      <c r="A1846" s="401" t="s">
        <v>4236</v>
      </c>
      <c r="B1846" s="402"/>
      <c r="C1846" s="401" t="s">
        <v>4237</v>
      </c>
      <c r="D1846" s="403"/>
      <c r="E1846" s="403"/>
      <c r="F1846" s="403"/>
      <c r="G1846" s="403"/>
      <c r="H1846" s="403"/>
      <c r="I1846" s="403"/>
      <c r="J1846" s="403"/>
      <c r="K1846" s="403"/>
      <c r="L1846" s="403"/>
      <c r="M1846" s="403"/>
      <c r="N1846" s="403"/>
      <c r="O1846" s="402"/>
      <c r="P1846" s="404" t="s">
        <v>1965</v>
      </c>
      <c r="Q1846" s="405"/>
      <c r="R1846" s="427">
        <v>97.19</v>
      </c>
      <c r="S1846" s="428"/>
      <c r="T1846" s="429"/>
      <c r="U1846" s="427">
        <v>41.68</v>
      </c>
      <c r="V1846" s="428"/>
      <c r="W1846" s="429"/>
      <c r="X1846" s="179">
        <v>138.87</v>
      </c>
      <c r="Y1846" s="175" t="str">
        <f t="shared" si="28"/>
        <v>221000</v>
      </c>
    </row>
    <row r="1847" spans="1:25" ht="9.6" customHeight="1" x14ac:dyDescent="0.2">
      <c r="A1847" s="401" t="s">
        <v>4238</v>
      </c>
      <c r="B1847" s="402"/>
      <c r="C1847" s="401" t="s">
        <v>1642</v>
      </c>
      <c r="D1847" s="403"/>
      <c r="E1847" s="403"/>
      <c r="F1847" s="403"/>
      <c r="G1847" s="403"/>
      <c r="H1847" s="403"/>
      <c r="I1847" s="403"/>
      <c r="J1847" s="403"/>
      <c r="K1847" s="403"/>
      <c r="L1847" s="403"/>
      <c r="M1847" s="403"/>
      <c r="N1847" s="403"/>
      <c r="O1847" s="402"/>
      <c r="P1847" s="404" t="s">
        <v>1965</v>
      </c>
      <c r="Q1847" s="405"/>
      <c r="R1847" s="430">
        <v>129.59</v>
      </c>
      <c r="S1847" s="431"/>
      <c r="T1847" s="432"/>
      <c r="U1847" s="427">
        <v>30.84</v>
      </c>
      <c r="V1847" s="428"/>
      <c r="W1847" s="429"/>
      <c r="X1847" s="179">
        <v>160.43</v>
      </c>
      <c r="Y1847" s="175" t="str">
        <f t="shared" si="28"/>
        <v>221001</v>
      </c>
    </row>
    <row r="1848" spans="1:25" ht="19.350000000000001" customHeight="1" x14ac:dyDescent="0.2">
      <c r="A1848" s="401" t="s">
        <v>4239</v>
      </c>
      <c r="B1848" s="402"/>
      <c r="C1848" s="401" t="s">
        <v>4240</v>
      </c>
      <c r="D1848" s="403"/>
      <c r="E1848" s="403"/>
      <c r="F1848" s="403"/>
      <c r="G1848" s="403"/>
      <c r="H1848" s="403"/>
      <c r="I1848" s="403"/>
      <c r="J1848" s="403"/>
      <c r="K1848" s="403"/>
      <c r="L1848" s="403"/>
      <c r="M1848" s="403"/>
      <c r="N1848" s="403"/>
      <c r="O1848" s="402"/>
      <c r="P1848" s="404" t="s">
        <v>1965</v>
      </c>
      <c r="Q1848" s="405"/>
      <c r="R1848" s="430">
        <v>154.24</v>
      </c>
      <c r="S1848" s="431"/>
      <c r="T1848" s="432"/>
      <c r="U1848" s="427">
        <v>30.84</v>
      </c>
      <c r="V1848" s="428"/>
      <c r="W1848" s="429"/>
      <c r="X1848" s="179">
        <v>185.08</v>
      </c>
      <c r="Y1848" s="175" t="str">
        <f t="shared" si="28"/>
        <v>221003</v>
      </c>
    </row>
    <row r="1849" spans="1:25" ht="9.6" customHeight="1" x14ac:dyDescent="0.2">
      <c r="A1849" s="401" t="s">
        <v>4241</v>
      </c>
      <c r="B1849" s="402"/>
      <c r="C1849" s="401" t="s">
        <v>1643</v>
      </c>
      <c r="D1849" s="403"/>
      <c r="E1849" s="403"/>
      <c r="F1849" s="403"/>
      <c r="G1849" s="403"/>
      <c r="H1849" s="403"/>
      <c r="I1849" s="403"/>
      <c r="J1849" s="403"/>
      <c r="K1849" s="403"/>
      <c r="L1849" s="403"/>
      <c r="M1849" s="403"/>
      <c r="N1849" s="403"/>
      <c r="O1849" s="402"/>
      <c r="P1849" s="404" t="s">
        <v>2036</v>
      </c>
      <c r="Q1849" s="405"/>
      <c r="R1849" s="427">
        <v>31.72</v>
      </c>
      <c r="S1849" s="428"/>
      <c r="T1849" s="429"/>
      <c r="U1849" s="406">
        <v>3.83</v>
      </c>
      <c r="V1849" s="407"/>
      <c r="W1849" s="408"/>
      <c r="X1849" s="178">
        <v>35.549999999999997</v>
      </c>
      <c r="Y1849" s="175" t="str">
        <f t="shared" si="28"/>
        <v>221004</v>
      </c>
    </row>
    <row r="1850" spans="1:25" ht="9.6" customHeight="1" x14ac:dyDescent="0.2">
      <c r="A1850" s="401" t="s">
        <v>4242</v>
      </c>
      <c r="B1850" s="402"/>
      <c r="C1850" s="401" t="s">
        <v>1644</v>
      </c>
      <c r="D1850" s="403"/>
      <c r="E1850" s="403"/>
      <c r="F1850" s="403"/>
      <c r="G1850" s="403"/>
      <c r="H1850" s="403"/>
      <c r="I1850" s="403"/>
      <c r="J1850" s="403"/>
      <c r="K1850" s="403"/>
      <c r="L1850" s="403"/>
      <c r="M1850" s="403"/>
      <c r="N1850" s="403"/>
      <c r="O1850" s="402"/>
      <c r="P1850" s="404" t="s">
        <v>2036</v>
      </c>
      <c r="Q1850" s="405"/>
      <c r="R1850" s="427">
        <v>10.24</v>
      </c>
      <c r="S1850" s="428"/>
      <c r="T1850" s="429"/>
      <c r="U1850" s="406">
        <v>3.83</v>
      </c>
      <c r="V1850" s="407"/>
      <c r="W1850" s="408"/>
      <c r="X1850" s="178">
        <v>14.07</v>
      </c>
      <c r="Y1850" s="175" t="str">
        <f t="shared" si="28"/>
        <v>221005</v>
      </c>
    </row>
    <row r="1851" spans="1:25" ht="19.350000000000001" customHeight="1" x14ac:dyDescent="0.2">
      <c r="A1851" s="401" t="s">
        <v>4243</v>
      </c>
      <c r="B1851" s="402"/>
      <c r="C1851" s="401" t="s">
        <v>1911</v>
      </c>
      <c r="D1851" s="403"/>
      <c r="E1851" s="403"/>
      <c r="F1851" s="403"/>
      <c r="G1851" s="403"/>
      <c r="H1851" s="403"/>
      <c r="I1851" s="403"/>
      <c r="J1851" s="403"/>
      <c r="K1851" s="403"/>
      <c r="L1851" s="403"/>
      <c r="M1851" s="403"/>
      <c r="N1851" s="403"/>
      <c r="O1851" s="402"/>
      <c r="P1851" s="404" t="s">
        <v>1965</v>
      </c>
      <c r="Q1851" s="405"/>
      <c r="R1851" s="427">
        <v>96.41</v>
      </c>
      <c r="S1851" s="428"/>
      <c r="T1851" s="429"/>
      <c r="U1851" s="427">
        <v>24.48</v>
      </c>
      <c r="V1851" s="428"/>
      <c r="W1851" s="429"/>
      <c r="X1851" s="179">
        <v>120.89</v>
      </c>
      <c r="Y1851" s="175" t="str">
        <f t="shared" si="28"/>
        <v>221101</v>
      </c>
    </row>
    <row r="1852" spans="1:25" ht="9.6" customHeight="1" x14ac:dyDescent="0.2">
      <c r="A1852" s="401" t="s">
        <v>4244</v>
      </c>
      <c r="B1852" s="402"/>
      <c r="C1852" s="401" t="s">
        <v>1647</v>
      </c>
      <c r="D1852" s="403"/>
      <c r="E1852" s="403"/>
      <c r="F1852" s="403"/>
      <c r="G1852" s="403"/>
      <c r="H1852" s="403"/>
      <c r="I1852" s="403"/>
      <c r="J1852" s="403"/>
      <c r="K1852" s="403"/>
      <c r="L1852" s="403"/>
      <c r="M1852" s="403"/>
      <c r="N1852" s="403"/>
      <c r="O1852" s="402"/>
      <c r="P1852" s="404" t="s">
        <v>2036</v>
      </c>
      <c r="Q1852" s="405"/>
      <c r="R1852" s="427">
        <v>32.07</v>
      </c>
      <c r="S1852" s="428"/>
      <c r="T1852" s="429"/>
      <c r="U1852" s="406">
        <v>0</v>
      </c>
      <c r="V1852" s="407"/>
      <c r="W1852" s="408"/>
      <c r="X1852" s="178">
        <v>32.07</v>
      </c>
      <c r="Y1852" s="175" t="str">
        <f t="shared" si="28"/>
        <v>221102</v>
      </c>
    </row>
    <row r="1853" spans="1:25" ht="9.6" customHeight="1" x14ac:dyDescent="0.2">
      <c r="A1853" s="401" t="s">
        <v>4245</v>
      </c>
      <c r="B1853" s="402"/>
      <c r="C1853" s="401" t="s">
        <v>1648</v>
      </c>
      <c r="D1853" s="403"/>
      <c r="E1853" s="403"/>
      <c r="F1853" s="403"/>
      <c r="G1853" s="403"/>
      <c r="H1853" s="403"/>
      <c r="I1853" s="403"/>
      <c r="J1853" s="403"/>
      <c r="K1853" s="403"/>
      <c r="L1853" s="403"/>
      <c r="M1853" s="403"/>
      <c r="N1853" s="403"/>
      <c r="O1853" s="402"/>
      <c r="P1853" s="404" t="s">
        <v>1965</v>
      </c>
      <c r="Q1853" s="405"/>
      <c r="R1853" s="427">
        <v>67.94</v>
      </c>
      <c r="S1853" s="428"/>
      <c r="T1853" s="429"/>
      <c r="U1853" s="406">
        <v>0</v>
      </c>
      <c r="V1853" s="407"/>
      <c r="W1853" s="408"/>
      <c r="X1853" s="178">
        <v>67.94</v>
      </c>
      <c r="Y1853" s="175" t="str">
        <f t="shared" si="28"/>
        <v>221104</v>
      </c>
    </row>
    <row r="1854" spans="1:25" ht="19.350000000000001" customHeight="1" x14ac:dyDescent="0.2">
      <c r="A1854" s="401" t="s">
        <v>4246</v>
      </c>
      <c r="B1854" s="402"/>
      <c r="C1854" s="401" t="s">
        <v>4247</v>
      </c>
      <c r="D1854" s="403"/>
      <c r="E1854" s="403"/>
      <c r="F1854" s="403"/>
      <c r="G1854" s="403"/>
      <c r="H1854" s="403"/>
      <c r="I1854" s="403"/>
      <c r="J1854" s="403"/>
      <c r="K1854" s="403"/>
      <c r="L1854" s="403"/>
      <c r="M1854" s="403"/>
      <c r="N1854" s="403"/>
      <c r="O1854" s="402"/>
      <c r="P1854" s="404" t="s">
        <v>1965</v>
      </c>
      <c r="Q1854" s="405"/>
      <c r="R1854" s="430">
        <v>127.05</v>
      </c>
      <c r="S1854" s="431"/>
      <c r="T1854" s="432"/>
      <c r="U1854" s="427">
        <v>24.48</v>
      </c>
      <c r="V1854" s="428"/>
      <c r="W1854" s="429"/>
      <c r="X1854" s="179">
        <v>151.53</v>
      </c>
      <c r="Y1854" s="175" t="str">
        <f t="shared" si="28"/>
        <v>221106</v>
      </c>
    </row>
    <row r="1855" spans="1:25" ht="9.6" customHeight="1" x14ac:dyDescent="0.2">
      <c r="A1855" s="401" t="s">
        <v>4248</v>
      </c>
      <c r="B1855" s="402"/>
      <c r="C1855" s="401" t="s">
        <v>1649</v>
      </c>
      <c r="D1855" s="403"/>
      <c r="E1855" s="403"/>
      <c r="F1855" s="403"/>
      <c r="G1855" s="403"/>
      <c r="H1855" s="403"/>
      <c r="I1855" s="403"/>
      <c r="J1855" s="403"/>
      <c r="K1855" s="403"/>
      <c r="L1855" s="403"/>
      <c r="M1855" s="403"/>
      <c r="N1855" s="403"/>
      <c r="O1855" s="402"/>
      <c r="P1855" s="404" t="s">
        <v>2352</v>
      </c>
      <c r="Q1855" s="405"/>
      <c r="R1855" s="427">
        <v>65.34</v>
      </c>
      <c r="S1855" s="428"/>
      <c r="T1855" s="429"/>
      <c r="U1855" s="427">
        <v>18.079999999999998</v>
      </c>
      <c r="V1855" s="428"/>
      <c r="W1855" s="429"/>
      <c r="X1855" s="178">
        <v>83.42</v>
      </c>
      <c r="Y1855" s="175" t="str">
        <f t="shared" si="28"/>
        <v>221107</v>
      </c>
    </row>
    <row r="1856" spans="1:25" ht="9.6" customHeight="1" x14ac:dyDescent="0.2">
      <c r="A1856" s="401" t="s">
        <v>4249</v>
      </c>
      <c r="B1856" s="402"/>
      <c r="C1856" s="401" t="s">
        <v>1650</v>
      </c>
      <c r="D1856" s="403"/>
      <c r="E1856" s="403"/>
      <c r="F1856" s="403"/>
      <c r="G1856" s="403"/>
      <c r="H1856" s="403"/>
      <c r="I1856" s="403"/>
      <c r="J1856" s="403"/>
      <c r="K1856" s="403"/>
      <c r="L1856" s="403"/>
      <c r="M1856" s="403"/>
      <c r="N1856" s="403"/>
      <c r="O1856" s="402"/>
      <c r="P1856" s="404" t="s">
        <v>2036</v>
      </c>
      <c r="Q1856" s="405"/>
      <c r="R1856" s="406">
        <v>6.09</v>
      </c>
      <c r="S1856" s="407"/>
      <c r="T1856" s="408"/>
      <c r="U1856" s="406">
        <v>9.69</v>
      </c>
      <c r="V1856" s="407"/>
      <c r="W1856" s="408"/>
      <c r="X1856" s="178">
        <v>15.78</v>
      </c>
      <c r="Y1856" s="175" t="str">
        <f t="shared" si="28"/>
        <v>221108</v>
      </c>
    </row>
    <row r="1857" spans="1:25" ht="9.6" customHeight="1" x14ac:dyDescent="0.2">
      <c r="A1857" s="401" t="s">
        <v>4250</v>
      </c>
      <c r="B1857" s="402"/>
      <c r="C1857" s="401" t="s">
        <v>1651</v>
      </c>
      <c r="D1857" s="403"/>
      <c r="E1857" s="403"/>
      <c r="F1857" s="403"/>
      <c r="G1857" s="403"/>
      <c r="H1857" s="403"/>
      <c r="I1857" s="403"/>
      <c r="J1857" s="403"/>
      <c r="K1857" s="403"/>
      <c r="L1857" s="403"/>
      <c r="M1857" s="403"/>
      <c r="N1857" s="403"/>
      <c r="O1857" s="402"/>
      <c r="P1857" s="404" t="s">
        <v>2036</v>
      </c>
      <c r="Q1857" s="405"/>
      <c r="R1857" s="427">
        <v>10.88</v>
      </c>
      <c r="S1857" s="428"/>
      <c r="T1857" s="429"/>
      <c r="U1857" s="427">
        <v>14.49</v>
      </c>
      <c r="V1857" s="428"/>
      <c r="W1857" s="429"/>
      <c r="X1857" s="178">
        <v>25.37</v>
      </c>
      <c r="Y1857" s="175" t="str">
        <f t="shared" si="28"/>
        <v>221109</v>
      </c>
    </row>
    <row r="1858" spans="1:25" ht="19.350000000000001" customHeight="1" x14ac:dyDescent="0.2">
      <c r="A1858" s="401" t="s">
        <v>4251</v>
      </c>
      <c r="B1858" s="402"/>
      <c r="C1858" s="401" t="s">
        <v>4252</v>
      </c>
      <c r="D1858" s="403"/>
      <c r="E1858" s="403"/>
      <c r="F1858" s="403"/>
      <c r="G1858" s="403"/>
      <c r="H1858" s="403"/>
      <c r="I1858" s="403"/>
      <c r="J1858" s="403"/>
      <c r="K1858" s="403"/>
      <c r="L1858" s="403"/>
      <c r="M1858" s="403"/>
      <c r="N1858" s="403"/>
      <c r="O1858" s="402"/>
      <c r="P1858" s="404" t="s">
        <v>1965</v>
      </c>
      <c r="Q1858" s="405"/>
      <c r="R1858" s="430">
        <v>195.03</v>
      </c>
      <c r="S1858" s="431"/>
      <c r="T1858" s="432"/>
      <c r="U1858" s="427">
        <v>32.71</v>
      </c>
      <c r="V1858" s="428"/>
      <c r="W1858" s="429"/>
      <c r="X1858" s="179">
        <v>227.74</v>
      </c>
      <c r="Y1858" s="175" t="str">
        <f t="shared" si="28"/>
        <v>221120</v>
      </c>
    </row>
    <row r="1859" spans="1:25" ht="19.350000000000001" customHeight="1" x14ac:dyDescent="0.2">
      <c r="A1859" s="401" t="s">
        <v>4253</v>
      </c>
      <c r="B1859" s="402"/>
      <c r="C1859" s="401" t="s">
        <v>4254</v>
      </c>
      <c r="D1859" s="403"/>
      <c r="E1859" s="403"/>
      <c r="F1859" s="403"/>
      <c r="G1859" s="403"/>
      <c r="H1859" s="403"/>
      <c r="I1859" s="403"/>
      <c r="J1859" s="403"/>
      <c r="K1859" s="403"/>
      <c r="L1859" s="403"/>
      <c r="M1859" s="403"/>
      <c r="N1859" s="403"/>
      <c r="O1859" s="402"/>
      <c r="P1859" s="404" t="s">
        <v>1965</v>
      </c>
      <c r="Q1859" s="405"/>
      <c r="R1859" s="430">
        <v>124.68</v>
      </c>
      <c r="S1859" s="431"/>
      <c r="T1859" s="432"/>
      <c r="U1859" s="427">
        <v>32.71</v>
      </c>
      <c r="V1859" s="428"/>
      <c r="W1859" s="429"/>
      <c r="X1859" s="179">
        <v>157.38999999999999</v>
      </c>
      <c r="Y1859" s="175" t="str">
        <f t="shared" si="28"/>
        <v>221122</v>
      </c>
    </row>
    <row r="1860" spans="1:25" ht="19.350000000000001" customHeight="1" x14ac:dyDescent="0.2">
      <c r="A1860" s="401" t="s">
        <v>4255</v>
      </c>
      <c r="B1860" s="402"/>
      <c r="C1860" s="401" t="s">
        <v>1912</v>
      </c>
      <c r="D1860" s="403"/>
      <c r="E1860" s="403"/>
      <c r="F1860" s="403"/>
      <c r="G1860" s="403"/>
      <c r="H1860" s="403"/>
      <c r="I1860" s="403"/>
      <c r="J1860" s="403"/>
      <c r="K1860" s="403"/>
      <c r="L1860" s="403"/>
      <c r="M1860" s="403"/>
      <c r="N1860" s="403"/>
      <c r="O1860" s="402"/>
      <c r="P1860" s="404" t="s">
        <v>1965</v>
      </c>
      <c r="Q1860" s="405"/>
      <c r="R1860" s="430">
        <v>114.85</v>
      </c>
      <c r="S1860" s="431"/>
      <c r="T1860" s="432"/>
      <c r="U1860" s="427">
        <v>33.46</v>
      </c>
      <c r="V1860" s="428"/>
      <c r="W1860" s="429"/>
      <c r="X1860" s="179">
        <v>148.31</v>
      </c>
      <c r="Y1860" s="175" t="str">
        <f t="shared" si="28"/>
        <v>221124</v>
      </c>
    </row>
    <row r="1861" spans="1:25" ht="19.350000000000001" customHeight="1" x14ac:dyDescent="0.2">
      <c r="A1861" s="401" t="s">
        <v>4256</v>
      </c>
      <c r="B1861" s="402"/>
      <c r="C1861" s="401" t="s">
        <v>4257</v>
      </c>
      <c r="D1861" s="403"/>
      <c r="E1861" s="403"/>
      <c r="F1861" s="403"/>
      <c r="G1861" s="403"/>
      <c r="H1861" s="403"/>
      <c r="I1861" s="403"/>
      <c r="J1861" s="403"/>
      <c r="K1861" s="403"/>
      <c r="L1861" s="403"/>
      <c r="M1861" s="403"/>
      <c r="N1861" s="403"/>
      <c r="O1861" s="402"/>
      <c r="P1861" s="404" t="s">
        <v>1965</v>
      </c>
      <c r="Q1861" s="405"/>
      <c r="R1861" s="430">
        <v>132.65</v>
      </c>
      <c r="S1861" s="431"/>
      <c r="T1861" s="432"/>
      <c r="U1861" s="427">
        <v>33.46</v>
      </c>
      <c r="V1861" s="428"/>
      <c r="W1861" s="429"/>
      <c r="X1861" s="179">
        <v>166.11</v>
      </c>
      <c r="Y1861" s="175" t="str">
        <f t="shared" si="28"/>
        <v>221126</v>
      </c>
    </row>
    <row r="1862" spans="1:25" ht="9.6" customHeight="1" x14ac:dyDescent="0.2">
      <c r="A1862" s="409" t="s">
        <v>4258</v>
      </c>
      <c r="B1862" s="410"/>
      <c r="C1862" s="409" t="s">
        <v>4259</v>
      </c>
      <c r="D1862" s="411"/>
      <c r="E1862" s="411"/>
      <c r="F1862" s="411"/>
      <c r="G1862" s="411"/>
      <c r="H1862" s="411"/>
      <c r="I1862" s="411"/>
      <c r="J1862" s="411"/>
      <c r="K1862" s="411"/>
      <c r="L1862" s="411"/>
      <c r="M1862" s="411"/>
      <c r="N1862" s="411"/>
      <c r="O1862" s="411"/>
      <c r="P1862" s="411"/>
      <c r="Q1862" s="411"/>
      <c r="R1862" s="411"/>
      <c r="S1862" s="411"/>
      <c r="T1862" s="411"/>
      <c r="U1862" s="411"/>
      <c r="V1862" s="411"/>
      <c r="W1862" s="411"/>
      <c r="X1862" s="410"/>
      <c r="Y1862" s="175" t="str">
        <f t="shared" si="28"/>
        <v>185</v>
      </c>
    </row>
    <row r="1863" spans="1:25" ht="9.6" customHeight="1" x14ac:dyDescent="0.2">
      <c r="A1863" s="401" t="s">
        <v>4260</v>
      </c>
      <c r="B1863" s="402"/>
      <c r="C1863" s="401" t="s">
        <v>4259</v>
      </c>
      <c r="D1863" s="403"/>
      <c r="E1863" s="403"/>
      <c r="F1863" s="403"/>
      <c r="G1863" s="403"/>
      <c r="H1863" s="403"/>
      <c r="I1863" s="403"/>
      <c r="J1863" s="403"/>
      <c r="K1863" s="403"/>
      <c r="L1863" s="403"/>
      <c r="M1863" s="403"/>
      <c r="N1863" s="403"/>
      <c r="O1863" s="402"/>
      <c r="P1863" s="404"/>
      <c r="Q1863" s="405"/>
      <c r="R1863" s="406">
        <v>0</v>
      </c>
      <c r="S1863" s="407"/>
      <c r="T1863" s="408"/>
      <c r="U1863" s="406">
        <v>0</v>
      </c>
      <c r="V1863" s="407"/>
      <c r="W1863" s="408"/>
      <c r="X1863" s="177">
        <v>0</v>
      </c>
      <c r="Y1863" s="175" t="str">
        <f t="shared" si="28"/>
        <v>230000</v>
      </c>
    </row>
    <row r="1864" spans="1:25" ht="9.6" customHeight="1" x14ac:dyDescent="0.2">
      <c r="A1864" s="401" t="s">
        <v>4261</v>
      </c>
      <c r="B1864" s="402"/>
      <c r="C1864" s="401" t="s">
        <v>1652</v>
      </c>
      <c r="D1864" s="403"/>
      <c r="E1864" s="403"/>
      <c r="F1864" s="403"/>
      <c r="G1864" s="403"/>
      <c r="H1864" s="403"/>
      <c r="I1864" s="403"/>
      <c r="J1864" s="403"/>
      <c r="K1864" s="403"/>
      <c r="L1864" s="403"/>
      <c r="M1864" s="403"/>
      <c r="N1864" s="403"/>
      <c r="O1864" s="402"/>
      <c r="P1864" s="404" t="s">
        <v>2001</v>
      </c>
      <c r="Q1864" s="405"/>
      <c r="R1864" s="430">
        <v>190.78</v>
      </c>
      <c r="S1864" s="431"/>
      <c r="T1864" s="432"/>
      <c r="U1864" s="427">
        <v>27.36</v>
      </c>
      <c r="V1864" s="428"/>
      <c r="W1864" s="429"/>
      <c r="X1864" s="179">
        <v>218.14</v>
      </c>
      <c r="Y1864" s="175" t="str">
        <f t="shared" si="28"/>
        <v>230101</v>
      </c>
    </row>
    <row r="1865" spans="1:25" ht="9.6" customHeight="1" x14ac:dyDescent="0.2">
      <c r="A1865" s="401" t="s">
        <v>4262</v>
      </c>
      <c r="B1865" s="402"/>
      <c r="C1865" s="401" t="s">
        <v>1653</v>
      </c>
      <c r="D1865" s="403"/>
      <c r="E1865" s="403"/>
      <c r="F1865" s="403"/>
      <c r="G1865" s="403"/>
      <c r="H1865" s="403"/>
      <c r="I1865" s="403"/>
      <c r="J1865" s="403"/>
      <c r="K1865" s="403"/>
      <c r="L1865" s="403"/>
      <c r="M1865" s="403"/>
      <c r="N1865" s="403"/>
      <c r="O1865" s="402"/>
      <c r="P1865" s="404" t="s">
        <v>2001</v>
      </c>
      <c r="Q1865" s="405"/>
      <c r="R1865" s="430">
        <v>110.35</v>
      </c>
      <c r="S1865" s="431"/>
      <c r="T1865" s="432"/>
      <c r="U1865" s="427">
        <v>27.36</v>
      </c>
      <c r="V1865" s="428"/>
      <c r="W1865" s="429"/>
      <c r="X1865" s="179">
        <v>137.71</v>
      </c>
      <c r="Y1865" s="175" t="str">
        <f t="shared" ref="Y1865:Y1928" si="29">TRIM($A1865)</f>
        <v>230102</v>
      </c>
    </row>
    <row r="1866" spans="1:25" ht="19.350000000000001" customHeight="1" x14ac:dyDescent="0.2">
      <c r="A1866" s="401" t="s">
        <v>4263</v>
      </c>
      <c r="B1866" s="402"/>
      <c r="C1866" s="401" t="s">
        <v>4264</v>
      </c>
      <c r="D1866" s="403"/>
      <c r="E1866" s="403"/>
      <c r="F1866" s="403"/>
      <c r="G1866" s="403"/>
      <c r="H1866" s="403"/>
      <c r="I1866" s="403"/>
      <c r="J1866" s="403"/>
      <c r="K1866" s="403"/>
      <c r="L1866" s="403"/>
      <c r="M1866" s="403"/>
      <c r="N1866" s="403"/>
      <c r="O1866" s="402"/>
      <c r="P1866" s="404" t="s">
        <v>2001</v>
      </c>
      <c r="Q1866" s="405"/>
      <c r="R1866" s="427">
        <v>34.04</v>
      </c>
      <c r="S1866" s="428"/>
      <c r="T1866" s="429"/>
      <c r="U1866" s="427">
        <v>27.36</v>
      </c>
      <c r="V1866" s="428"/>
      <c r="W1866" s="429"/>
      <c r="X1866" s="178">
        <v>61.4</v>
      </c>
      <c r="Y1866" s="175" t="str">
        <f t="shared" si="29"/>
        <v>230103</v>
      </c>
    </row>
    <row r="1867" spans="1:25" ht="19.350000000000001" customHeight="1" x14ac:dyDescent="0.2">
      <c r="A1867" s="401" t="s">
        <v>4265</v>
      </c>
      <c r="B1867" s="402"/>
      <c r="C1867" s="401" t="s">
        <v>4266</v>
      </c>
      <c r="D1867" s="403"/>
      <c r="E1867" s="403"/>
      <c r="F1867" s="403"/>
      <c r="G1867" s="403"/>
      <c r="H1867" s="403"/>
      <c r="I1867" s="403"/>
      <c r="J1867" s="403"/>
      <c r="K1867" s="403"/>
      <c r="L1867" s="403"/>
      <c r="M1867" s="403"/>
      <c r="N1867" s="403"/>
      <c r="O1867" s="402"/>
      <c r="P1867" s="404" t="s">
        <v>2001</v>
      </c>
      <c r="Q1867" s="405"/>
      <c r="R1867" s="430">
        <v>130.27000000000001</v>
      </c>
      <c r="S1867" s="431"/>
      <c r="T1867" s="432"/>
      <c r="U1867" s="427">
        <v>41.04</v>
      </c>
      <c r="V1867" s="428"/>
      <c r="W1867" s="429"/>
      <c r="X1867" s="179">
        <v>171.31</v>
      </c>
      <c r="Y1867" s="175" t="str">
        <f t="shared" si="29"/>
        <v>230104</v>
      </c>
    </row>
    <row r="1868" spans="1:25" ht="9.6" customHeight="1" x14ac:dyDescent="0.2">
      <c r="A1868" s="401" t="s">
        <v>4267</v>
      </c>
      <c r="B1868" s="402"/>
      <c r="C1868" s="401" t="s">
        <v>1654</v>
      </c>
      <c r="D1868" s="403"/>
      <c r="E1868" s="403"/>
      <c r="F1868" s="403"/>
      <c r="G1868" s="403"/>
      <c r="H1868" s="403"/>
      <c r="I1868" s="403"/>
      <c r="J1868" s="403"/>
      <c r="K1868" s="403"/>
      <c r="L1868" s="403"/>
      <c r="M1868" s="403"/>
      <c r="N1868" s="403"/>
      <c r="O1868" s="402"/>
      <c r="P1868" s="404" t="s">
        <v>2001</v>
      </c>
      <c r="Q1868" s="405"/>
      <c r="R1868" s="427">
        <v>92.33</v>
      </c>
      <c r="S1868" s="428"/>
      <c r="T1868" s="429"/>
      <c r="U1868" s="427">
        <v>27.36</v>
      </c>
      <c r="V1868" s="428"/>
      <c r="W1868" s="429"/>
      <c r="X1868" s="179">
        <v>119.69</v>
      </c>
      <c r="Y1868" s="175" t="str">
        <f t="shared" si="29"/>
        <v>230105</v>
      </c>
    </row>
    <row r="1869" spans="1:25" ht="9.6" customHeight="1" x14ac:dyDescent="0.2">
      <c r="A1869" s="401" t="s">
        <v>4268</v>
      </c>
      <c r="B1869" s="402"/>
      <c r="C1869" s="401" t="s">
        <v>1655</v>
      </c>
      <c r="D1869" s="403"/>
      <c r="E1869" s="403"/>
      <c r="F1869" s="403"/>
      <c r="G1869" s="403"/>
      <c r="H1869" s="403"/>
      <c r="I1869" s="403"/>
      <c r="J1869" s="403"/>
      <c r="K1869" s="403"/>
      <c r="L1869" s="403"/>
      <c r="M1869" s="403"/>
      <c r="N1869" s="403"/>
      <c r="O1869" s="402"/>
      <c r="P1869" s="404" t="s">
        <v>2001</v>
      </c>
      <c r="Q1869" s="405"/>
      <c r="R1869" s="406">
        <v>5.39</v>
      </c>
      <c r="S1869" s="407"/>
      <c r="T1869" s="408"/>
      <c r="U1869" s="427">
        <v>13.68</v>
      </c>
      <c r="V1869" s="428"/>
      <c r="W1869" s="429"/>
      <c r="X1869" s="178">
        <v>19.07</v>
      </c>
      <c r="Y1869" s="175" t="str">
        <f t="shared" si="29"/>
        <v>230106</v>
      </c>
    </row>
    <row r="1870" spans="1:25" ht="9.6" customHeight="1" x14ac:dyDescent="0.2">
      <c r="A1870" s="401" t="s">
        <v>4269</v>
      </c>
      <c r="B1870" s="402"/>
      <c r="C1870" s="401" t="s">
        <v>1656</v>
      </c>
      <c r="D1870" s="403"/>
      <c r="E1870" s="403"/>
      <c r="F1870" s="403"/>
      <c r="G1870" s="403"/>
      <c r="H1870" s="403"/>
      <c r="I1870" s="403"/>
      <c r="J1870" s="403"/>
      <c r="K1870" s="403"/>
      <c r="L1870" s="403"/>
      <c r="M1870" s="403"/>
      <c r="N1870" s="403"/>
      <c r="O1870" s="402"/>
      <c r="P1870" s="404" t="s">
        <v>2001</v>
      </c>
      <c r="Q1870" s="405"/>
      <c r="R1870" s="430">
        <v>105.67</v>
      </c>
      <c r="S1870" s="431"/>
      <c r="T1870" s="432"/>
      <c r="U1870" s="427">
        <v>27.36</v>
      </c>
      <c r="V1870" s="428"/>
      <c r="W1870" s="429"/>
      <c r="X1870" s="179">
        <v>133.03</v>
      </c>
      <c r="Y1870" s="175" t="str">
        <f t="shared" si="29"/>
        <v>230107</v>
      </c>
    </row>
    <row r="1871" spans="1:25" ht="9.6" customHeight="1" x14ac:dyDescent="0.2">
      <c r="A1871" s="401" t="s">
        <v>4270</v>
      </c>
      <c r="B1871" s="402"/>
      <c r="C1871" s="401" t="s">
        <v>1657</v>
      </c>
      <c r="D1871" s="403"/>
      <c r="E1871" s="403"/>
      <c r="F1871" s="403"/>
      <c r="G1871" s="403"/>
      <c r="H1871" s="403"/>
      <c r="I1871" s="403"/>
      <c r="J1871" s="403"/>
      <c r="K1871" s="403"/>
      <c r="L1871" s="403"/>
      <c r="M1871" s="403"/>
      <c r="N1871" s="403"/>
      <c r="O1871" s="402"/>
      <c r="P1871" s="404" t="s">
        <v>2001</v>
      </c>
      <c r="Q1871" s="405"/>
      <c r="R1871" s="427">
        <v>66.680000000000007</v>
      </c>
      <c r="S1871" s="428"/>
      <c r="T1871" s="429"/>
      <c r="U1871" s="427">
        <v>27.36</v>
      </c>
      <c r="V1871" s="428"/>
      <c r="W1871" s="429"/>
      <c r="X1871" s="178">
        <v>94.04</v>
      </c>
      <c r="Y1871" s="175" t="str">
        <f t="shared" si="29"/>
        <v>230108</v>
      </c>
    </row>
    <row r="1872" spans="1:25" ht="9.6" customHeight="1" x14ac:dyDescent="0.2">
      <c r="A1872" s="401" t="s">
        <v>4271</v>
      </c>
      <c r="B1872" s="402"/>
      <c r="C1872" s="401" t="s">
        <v>4272</v>
      </c>
      <c r="D1872" s="403"/>
      <c r="E1872" s="403"/>
      <c r="F1872" s="403"/>
      <c r="G1872" s="403"/>
      <c r="H1872" s="403"/>
      <c r="I1872" s="403"/>
      <c r="J1872" s="403"/>
      <c r="K1872" s="403"/>
      <c r="L1872" s="403"/>
      <c r="M1872" s="403"/>
      <c r="N1872" s="403"/>
      <c r="O1872" s="402"/>
      <c r="P1872" s="404" t="s">
        <v>2001</v>
      </c>
      <c r="Q1872" s="405"/>
      <c r="R1872" s="427">
        <v>60.45</v>
      </c>
      <c r="S1872" s="428"/>
      <c r="T1872" s="429"/>
      <c r="U1872" s="427">
        <v>27.36</v>
      </c>
      <c r="V1872" s="428"/>
      <c r="W1872" s="429"/>
      <c r="X1872" s="178">
        <v>87.81</v>
      </c>
      <c r="Y1872" s="175" t="str">
        <f t="shared" si="29"/>
        <v>230109</v>
      </c>
    </row>
    <row r="1873" spans="1:25" ht="9.6" customHeight="1" x14ac:dyDescent="0.2">
      <c r="A1873" s="401" t="s">
        <v>4273</v>
      </c>
      <c r="B1873" s="402"/>
      <c r="C1873" s="401" t="s">
        <v>1658</v>
      </c>
      <c r="D1873" s="403"/>
      <c r="E1873" s="403"/>
      <c r="F1873" s="403"/>
      <c r="G1873" s="403"/>
      <c r="H1873" s="403"/>
      <c r="I1873" s="403"/>
      <c r="J1873" s="403"/>
      <c r="K1873" s="403"/>
      <c r="L1873" s="403"/>
      <c r="M1873" s="403"/>
      <c r="N1873" s="403"/>
      <c r="O1873" s="402"/>
      <c r="P1873" s="404" t="s">
        <v>2001</v>
      </c>
      <c r="Q1873" s="405"/>
      <c r="R1873" s="406">
        <v>8.92</v>
      </c>
      <c r="S1873" s="407"/>
      <c r="T1873" s="408"/>
      <c r="U1873" s="427">
        <v>13.68</v>
      </c>
      <c r="V1873" s="428"/>
      <c r="W1873" s="429"/>
      <c r="X1873" s="178">
        <v>22.6</v>
      </c>
      <c r="Y1873" s="175" t="str">
        <f t="shared" si="29"/>
        <v>230110</v>
      </c>
    </row>
    <row r="1874" spans="1:25" ht="9.6" customHeight="1" x14ac:dyDescent="0.2">
      <c r="A1874" s="401" t="s">
        <v>4274</v>
      </c>
      <c r="B1874" s="402"/>
      <c r="C1874" s="401" t="s">
        <v>1659</v>
      </c>
      <c r="D1874" s="403"/>
      <c r="E1874" s="403"/>
      <c r="F1874" s="403"/>
      <c r="G1874" s="403"/>
      <c r="H1874" s="403"/>
      <c r="I1874" s="403"/>
      <c r="J1874" s="403"/>
      <c r="K1874" s="403"/>
      <c r="L1874" s="403"/>
      <c r="M1874" s="403"/>
      <c r="N1874" s="403"/>
      <c r="O1874" s="402"/>
      <c r="P1874" s="404" t="s">
        <v>2081</v>
      </c>
      <c r="Q1874" s="405"/>
      <c r="R1874" s="427">
        <v>79.52</v>
      </c>
      <c r="S1874" s="428"/>
      <c r="T1874" s="429"/>
      <c r="U1874" s="427">
        <v>17.190000000000001</v>
      </c>
      <c r="V1874" s="428"/>
      <c r="W1874" s="429"/>
      <c r="X1874" s="178">
        <v>96.71</v>
      </c>
      <c r="Y1874" s="175" t="str">
        <f t="shared" si="29"/>
        <v>230174</v>
      </c>
    </row>
    <row r="1875" spans="1:25" ht="9.6" customHeight="1" x14ac:dyDescent="0.2">
      <c r="A1875" s="401" t="s">
        <v>4275</v>
      </c>
      <c r="B1875" s="402"/>
      <c r="C1875" s="401" t="s">
        <v>4276</v>
      </c>
      <c r="D1875" s="403"/>
      <c r="E1875" s="403"/>
      <c r="F1875" s="403"/>
      <c r="G1875" s="403"/>
      <c r="H1875" s="403"/>
      <c r="I1875" s="403"/>
      <c r="J1875" s="403"/>
      <c r="K1875" s="403"/>
      <c r="L1875" s="403"/>
      <c r="M1875" s="403"/>
      <c r="N1875" s="403"/>
      <c r="O1875" s="402"/>
      <c r="P1875" s="404" t="s">
        <v>2081</v>
      </c>
      <c r="Q1875" s="405"/>
      <c r="R1875" s="430">
        <v>124.4</v>
      </c>
      <c r="S1875" s="431"/>
      <c r="T1875" s="432"/>
      <c r="U1875" s="427">
        <v>17.190000000000001</v>
      </c>
      <c r="V1875" s="428"/>
      <c r="W1875" s="429"/>
      <c r="X1875" s="179">
        <v>141.59</v>
      </c>
      <c r="Y1875" s="175" t="str">
        <f t="shared" si="29"/>
        <v>230176</v>
      </c>
    </row>
    <row r="1876" spans="1:25" ht="9.6" customHeight="1" x14ac:dyDescent="0.2">
      <c r="A1876" s="401" t="s">
        <v>4277</v>
      </c>
      <c r="B1876" s="402"/>
      <c r="C1876" s="401" t="s">
        <v>1660</v>
      </c>
      <c r="D1876" s="403"/>
      <c r="E1876" s="403"/>
      <c r="F1876" s="403"/>
      <c r="G1876" s="403"/>
      <c r="H1876" s="403"/>
      <c r="I1876" s="403"/>
      <c r="J1876" s="403"/>
      <c r="K1876" s="403"/>
      <c r="L1876" s="403"/>
      <c r="M1876" s="403"/>
      <c r="N1876" s="403"/>
      <c r="O1876" s="402"/>
      <c r="P1876" s="404" t="s">
        <v>2081</v>
      </c>
      <c r="Q1876" s="405"/>
      <c r="R1876" s="430">
        <v>153.62</v>
      </c>
      <c r="S1876" s="431"/>
      <c r="T1876" s="432"/>
      <c r="U1876" s="427">
        <v>17.190000000000001</v>
      </c>
      <c r="V1876" s="428"/>
      <c r="W1876" s="429"/>
      <c r="X1876" s="179">
        <v>170.81</v>
      </c>
      <c r="Y1876" s="175" t="str">
        <f t="shared" si="29"/>
        <v>230178</v>
      </c>
    </row>
    <row r="1877" spans="1:25" ht="9.6" customHeight="1" x14ac:dyDescent="0.2">
      <c r="A1877" s="401" t="s">
        <v>4278</v>
      </c>
      <c r="B1877" s="402"/>
      <c r="C1877" s="401" t="s">
        <v>333</v>
      </c>
      <c r="D1877" s="403"/>
      <c r="E1877" s="403"/>
      <c r="F1877" s="403"/>
      <c r="G1877" s="403"/>
      <c r="H1877" s="403"/>
      <c r="I1877" s="403"/>
      <c r="J1877" s="403"/>
      <c r="K1877" s="403"/>
      <c r="L1877" s="403"/>
      <c r="M1877" s="403"/>
      <c r="N1877" s="403"/>
      <c r="O1877" s="402"/>
      <c r="P1877" s="404" t="s">
        <v>2001</v>
      </c>
      <c r="Q1877" s="405"/>
      <c r="R1877" s="406">
        <v>4.0199999999999996</v>
      </c>
      <c r="S1877" s="407"/>
      <c r="T1877" s="408"/>
      <c r="U1877" s="427">
        <v>12.12</v>
      </c>
      <c r="V1877" s="428"/>
      <c r="W1877" s="429"/>
      <c r="X1877" s="178">
        <v>16.14</v>
      </c>
      <c r="Y1877" s="175" t="str">
        <f t="shared" si="29"/>
        <v>230201</v>
      </c>
    </row>
    <row r="1878" spans="1:25" ht="9.6" customHeight="1" x14ac:dyDescent="0.2">
      <c r="A1878" s="401" t="s">
        <v>4279</v>
      </c>
      <c r="B1878" s="402"/>
      <c r="C1878" s="401" t="s">
        <v>334</v>
      </c>
      <c r="D1878" s="403"/>
      <c r="E1878" s="403"/>
      <c r="F1878" s="403"/>
      <c r="G1878" s="403"/>
      <c r="H1878" s="403"/>
      <c r="I1878" s="403"/>
      <c r="J1878" s="403"/>
      <c r="K1878" s="403"/>
      <c r="L1878" s="403"/>
      <c r="M1878" s="403"/>
      <c r="N1878" s="403"/>
      <c r="O1878" s="402"/>
      <c r="P1878" s="404" t="s">
        <v>2001</v>
      </c>
      <c r="Q1878" s="405"/>
      <c r="R1878" s="427">
        <v>13.6</v>
      </c>
      <c r="S1878" s="428"/>
      <c r="T1878" s="429"/>
      <c r="U1878" s="427">
        <v>12.12</v>
      </c>
      <c r="V1878" s="428"/>
      <c r="W1878" s="429"/>
      <c r="X1878" s="178">
        <v>25.72</v>
      </c>
      <c r="Y1878" s="175" t="str">
        <f t="shared" si="29"/>
        <v>230202</v>
      </c>
    </row>
    <row r="1879" spans="1:25" ht="9.6" customHeight="1" x14ac:dyDescent="0.2">
      <c r="A1879" s="401" t="s">
        <v>4280</v>
      </c>
      <c r="B1879" s="402"/>
      <c r="C1879" s="401" t="s">
        <v>1661</v>
      </c>
      <c r="D1879" s="403"/>
      <c r="E1879" s="403"/>
      <c r="F1879" s="403"/>
      <c r="G1879" s="403"/>
      <c r="H1879" s="403"/>
      <c r="I1879" s="403"/>
      <c r="J1879" s="403"/>
      <c r="K1879" s="403"/>
      <c r="L1879" s="403"/>
      <c r="M1879" s="403"/>
      <c r="N1879" s="403"/>
      <c r="O1879" s="402"/>
      <c r="P1879" s="404" t="s">
        <v>2001</v>
      </c>
      <c r="Q1879" s="405"/>
      <c r="R1879" s="427">
        <v>38.229999999999997</v>
      </c>
      <c r="S1879" s="428"/>
      <c r="T1879" s="429"/>
      <c r="U1879" s="406">
        <v>0</v>
      </c>
      <c r="V1879" s="407"/>
      <c r="W1879" s="408"/>
      <c r="X1879" s="178">
        <v>38.229999999999997</v>
      </c>
      <c r="Y1879" s="175" t="str">
        <f t="shared" si="29"/>
        <v>230206</v>
      </c>
    </row>
    <row r="1880" spans="1:25" ht="9.6" customHeight="1" x14ac:dyDescent="0.2">
      <c r="A1880" s="401" t="s">
        <v>4281</v>
      </c>
      <c r="B1880" s="402"/>
      <c r="C1880" s="401" t="s">
        <v>1662</v>
      </c>
      <c r="D1880" s="403"/>
      <c r="E1880" s="403"/>
      <c r="F1880" s="403"/>
      <c r="G1880" s="403"/>
      <c r="H1880" s="403"/>
      <c r="I1880" s="403"/>
      <c r="J1880" s="403"/>
      <c r="K1880" s="403"/>
      <c r="L1880" s="403"/>
      <c r="M1880" s="403"/>
      <c r="N1880" s="403"/>
      <c r="O1880" s="402"/>
      <c r="P1880" s="404" t="s">
        <v>2001</v>
      </c>
      <c r="Q1880" s="405"/>
      <c r="R1880" s="427">
        <v>64.3</v>
      </c>
      <c r="S1880" s="428"/>
      <c r="T1880" s="429"/>
      <c r="U1880" s="406">
        <v>0</v>
      </c>
      <c r="V1880" s="407"/>
      <c r="W1880" s="408"/>
      <c r="X1880" s="178">
        <v>64.3</v>
      </c>
      <c r="Y1880" s="175" t="str">
        <f t="shared" si="29"/>
        <v>230207</v>
      </c>
    </row>
    <row r="1881" spans="1:25" ht="9.6" customHeight="1" x14ac:dyDescent="0.2">
      <c r="A1881" s="401" t="s">
        <v>4282</v>
      </c>
      <c r="B1881" s="402"/>
      <c r="C1881" s="401" t="s">
        <v>1663</v>
      </c>
      <c r="D1881" s="403"/>
      <c r="E1881" s="403"/>
      <c r="F1881" s="403"/>
      <c r="G1881" s="403"/>
      <c r="H1881" s="403"/>
      <c r="I1881" s="403"/>
      <c r="J1881" s="403"/>
      <c r="K1881" s="403"/>
      <c r="L1881" s="403"/>
      <c r="M1881" s="403"/>
      <c r="N1881" s="403"/>
      <c r="O1881" s="402"/>
      <c r="P1881" s="404" t="s">
        <v>2001</v>
      </c>
      <c r="Q1881" s="405"/>
      <c r="R1881" s="427">
        <v>72.06</v>
      </c>
      <c r="S1881" s="428"/>
      <c r="T1881" s="429"/>
      <c r="U1881" s="406">
        <v>0</v>
      </c>
      <c r="V1881" s="407"/>
      <c r="W1881" s="408"/>
      <c r="X1881" s="178">
        <v>72.06</v>
      </c>
      <c r="Y1881" s="175" t="str">
        <f t="shared" si="29"/>
        <v>230208</v>
      </c>
    </row>
    <row r="1882" spans="1:25" ht="9.6" customHeight="1" x14ac:dyDescent="0.2">
      <c r="A1882" s="401" t="s">
        <v>4283</v>
      </c>
      <c r="B1882" s="402"/>
      <c r="C1882" s="401" t="s">
        <v>1664</v>
      </c>
      <c r="D1882" s="403"/>
      <c r="E1882" s="403"/>
      <c r="F1882" s="403"/>
      <c r="G1882" s="403"/>
      <c r="H1882" s="403"/>
      <c r="I1882" s="403"/>
      <c r="J1882" s="403"/>
      <c r="K1882" s="403"/>
      <c r="L1882" s="403"/>
      <c r="M1882" s="403"/>
      <c r="N1882" s="403"/>
      <c r="O1882" s="402"/>
      <c r="P1882" s="404" t="s">
        <v>2001</v>
      </c>
      <c r="Q1882" s="405"/>
      <c r="R1882" s="427">
        <v>63.32</v>
      </c>
      <c r="S1882" s="428"/>
      <c r="T1882" s="429"/>
      <c r="U1882" s="406">
        <v>0</v>
      </c>
      <c r="V1882" s="407"/>
      <c r="W1882" s="408"/>
      <c r="X1882" s="178">
        <v>63.32</v>
      </c>
      <c r="Y1882" s="175" t="str">
        <f t="shared" si="29"/>
        <v>230209</v>
      </c>
    </row>
    <row r="1883" spans="1:25" ht="9.6" customHeight="1" x14ac:dyDescent="0.2">
      <c r="A1883" s="401" t="s">
        <v>4284</v>
      </c>
      <c r="B1883" s="402"/>
      <c r="C1883" s="401" t="s">
        <v>1665</v>
      </c>
      <c r="D1883" s="403"/>
      <c r="E1883" s="403"/>
      <c r="F1883" s="403"/>
      <c r="G1883" s="403"/>
      <c r="H1883" s="403"/>
      <c r="I1883" s="403"/>
      <c r="J1883" s="403"/>
      <c r="K1883" s="403"/>
      <c r="L1883" s="403"/>
      <c r="M1883" s="403"/>
      <c r="N1883" s="403"/>
      <c r="O1883" s="402"/>
      <c r="P1883" s="404" t="s">
        <v>2001</v>
      </c>
      <c r="Q1883" s="405"/>
      <c r="R1883" s="430">
        <v>114.61</v>
      </c>
      <c r="S1883" s="431"/>
      <c r="T1883" s="432"/>
      <c r="U1883" s="406">
        <v>0</v>
      </c>
      <c r="V1883" s="407"/>
      <c r="W1883" s="408"/>
      <c r="X1883" s="179">
        <v>114.61</v>
      </c>
      <c r="Y1883" s="175" t="str">
        <f t="shared" si="29"/>
        <v>230210</v>
      </c>
    </row>
    <row r="1884" spans="1:25" ht="9.6" customHeight="1" x14ac:dyDescent="0.2">
      <c r="A1884" s="401" t="s">
        <v>4285</v>
      </c>
      <c r="B1884" s="402"/>
      <c r="C1884" s="401" t="s">
        <v>1666</v>
      </c>
      <c r="D1884" s="403"/>
      <c r="E1884" s="403"/>
      <c r="F1884" s="403"/>
      <c r="G1884" s="403"/>
      <c r="H1884" s="403"/>
      <c r="I1884" s="403"/>
      <c r="J1884" s="403"/>
      <c r="K1884" s="403"/>
      <c r="L1884" s="403"/>
      <c r="M1884" s="403"/>
      <c r="N1884" s="403"/>
      <c r="O1884" s="402"/>
      <c r="P1884" s="404" t="s">
        <v>2001</v>
      </c>
      <c r="Q1884" s="405"/>
      <c r="R1884" s="427">
        <v>15.91</v>
      </c>
      <c r="S1884" s="428"/>
      <c r="T1884" s="429"/>
      <c r="U1884" s="406">
        <v>0</v>
      </c>
      <c r="V1884" s="407"/>
      <c r="W1884" s="408"/>
      <c r="X1884" s="178">
        <v>15.91</v>
      </c>
      <c r="Y1884" s="175" t="str">
        <f t="shared" si="29"/>
        <v>230211</v>
      </c>
    </row>
    <row r="1885" spans="1:25" ht="9.6" customHeight="1" x14ac:dyDescent="0.2">
      <c r="A1885" s="401" t="s">
        <v>4286</v>
      </c>
      <c r="B1885" s="402"/>
      <c r="C1885" s="401" t="s">
        <v>1667</v>
      </c>
      <c r="D1885" s="403"/>
      <c r="E1885" s="403"/>
      <c r="F1885" s="403"/>
      <c r="G1885" s="403"/>
      <c r="H1885" s="403"/>
      <c r="I1885" s="403"/>
      <c r="J1885" s="403"/>
      <c r="K1885" s="403"/>
      <c r="L1885" s="403"/>
      <c r="M1885" s="403"/>
      <c r="N1885" s="403"/>
      <c r="O1885" s="402"/>
      <c r="P1885" s="404" t="s">
        <v>2352</v>
      </c>
      <c r="Q1885" s="405"/>
      <c r="R1885" s="427">
        <v>17.489999999999998</v>
      </c>
      <c r="S1885" s="428"/>
      <c r="T1885" s="429"/>
      <c r="U1885" s="406">
        <v>0</v>
      </c>
      <c r="V1885" s="407"/>
      <c r="W1885" s="408"/>
      <c r="X1885" s="178">
        <v>17.489999999999998</v>
      </c>
      <c r="Y1885" s="175" t="str">
        <f t="shared" si="29"/>
        <v>230801</v>
      </c>
    </row>
    <row r="1886" spans="1:25" ht="9.6" customHeight="1" x14ac:dyDescent="0.2">
      <c r="A1886" s="401" t="s">
        <v>4287</v>
      </c>
      <c r="B1886" s="402"/>
      <c r="C1886" s="401" t="s">
        <v>1668</v>
      </c>
      <c r="D1886" s="403"/>
      <c r="E1886" s="403"/>
      <c r="F1886" s="403"/>
      <c r="G1886" s="403"/>
      <c r="H1886" s="403"/>
      <c r="I1886" s="403"/>
      <c r="J1886" s="403"/>
      <c r="K1886" s="403"/>
      <c r="L1886" s="403"/>
      <c r="M1886" s="403"/>
      <c r="N1886" s="403"/>
      <c r="O1886" s="402"/>
      <c r="P1886" s="404" t="s">
        <v>2001</v>
      </c>
      <c r="Q1886" s="405"/>
      <c r="R1886" s="427">
        <v>17.04</v>
      </c>
      <c r="S1886" s="428"/>
      <c r="T1886" s="429"/>
      <c r="U1886" s="406">
        <v>0</v>
      </c>
      <c r="V1886" s="407"/>
      <c r="W1886" s="408"/>
      <c r="X1886" s="178">
        <v>17.04</v>
      </c>
      <c r="Y1886" s="175" t="str">
        <f t="shared" si="29"/>
        <v>230802</v>
      </c>
    </row>
    <row r="1887" spans="1:25" ht="9.6" customHeight="1" x14ac:dyDescent="0.2">
      <c r="A1887" s="401" t="s">
        <v>4288</v>
      </c>
      <c r="B1887" s="402"/>
      <c r="C1887" s="401" t="s">
        <v>1669</v>
      </c>
      <c r="D1887" s="403"/>
      <c r="E1887" s="403"/>
      <c r="F1887" s="403"/>
      <c r="G1887" s="403"/>
      <c r="H1887" s="403"/>
      <c r="I1887" s="403"/>
      <c r="J1887" s="403"/>
      <c r="K1887" s="403"/>
      <c r="L1887" s="403"/>
      <c r="M1887" s="403"/>
      <c r="N1887" s="403"/>
      <c r="O1887" s="402"/>
      <c r="P1887" s="404" t="s">
        <v>2001</v>
      </c>
      <c r="Q1887" s="405"/>
      <c r="R1887" s="427">
        <v>23.53</v>
      </c>
      <c r="S1887" s="428"/>
      <c r="T1887" s="429"/>
      <c r="U1887" s="406">
        <v>0</v>
      </c>
      <c r="V1887" s="407"/>
      <c r="W1887" s="408"/>
      <c r="X1887" s="178">
        <v>23.53</v>
      </c>
      <c r="Y1887" s="175" t="str">
        <f t="shared" si="29"/>
        <v>230803</v>
      </c>
    </row>
    <row r="1888" spans="1:25" ht="9.6" customHeight="1" x14ac:dyDescent="0.2">
      <c r="A1888" s="401" t="s">
        <v>4289</v>
      </c>
      <c r="B1888" s="402"/>
      <c r="C1888" s="401" t="s">
        <v>1670</v>
      </c>
      <c r="D1888" s="403"/>
      <c r="E1888" s="403"/>
      <c r="F1888" s="403"/>
      <c r="G1888" s="403"/>
      <c r="H1888" s="403"/>
      <c r="I1888" s="403"/>
      <c r="J1888" s="403"/>
      <c r="K1888" s="403"/>
      <c r="L1888" s="403"/>
      <c r="M1888" s="403"/>
      <c r="N1888" s="403"/>
      <c r="O1888" s="402"/>
      <c r="P1888" s="404" t="s">
        <v>2001</v>
      </c>
      <c r="Q1888" s="405"/>
      <c r="R1888" s="427">
        <v>50.92</v>
      </c>
      <c r="S1888" s="428"/>
      <c r="T1888" s="429"/>
      <c r="U1888" s="406">
        <v>0</v>
      </c>
      <c r="V1888" s="407"/>
      <c r="W1888" s="408"/>
      <c r="X1888" s="178">
        <v>50.92</v>
      </c>
      <c r="Y1888" s="175" t="str">
        <f t="shared" si="29"/>
        <v>230804</v>
      </c>
    </row>
    <row r="1889" spans="1:25" ht="9.6" customHeight="1" x14ac:dyDescent="0.2">
      <c r="A1889" s="409" t="s">
        <v>4290</v>
      </c>
      <c r="B1889" s="410"/>
      <c r="C1889" s="409" t="s">
        <v>4291</v>
      </c>
      <c r="D1889" s="411"/>
      <c r="E1889" s="411"/>
      <c r="F1889" s="411"/>
      <c r="G1889" s="411"/>
      <c r="H1889" s="411"/>
      <c r="I1889" s="411"/>
      <c r="J1889" s="411"/>
      <c r="K1889" s="411"/>
      <c r="L1889" s="411"/>
      <c r="M1889" s="411"/>
      <c r="N1889" s="411"/>
      <c r="O1889" s="411"/>
      <c r="P1889" s="411"/>
      <c r="Q1889" s="411"/>
      <c r="R1889" s="411"/>
      <c r="S1889" s="411"/>
      <c r="T1889" s="411"/>
      <c r="U1889" s="411"/>
      <c r="V1889" s="411"/>
      <c r="W1889" s="411"/>
      <c r="X1889" s="410"/>
      <c r="Y1889" s="175" t="str">
        <f t="shared" si="29"/>
        <v>186</v>
      </c>
    </row>
    <row r="1890" spans="1:25" ht="9.6" customHeight="1" x14ac:dyDescent="0.2">
      <c r="A1890" s="401" t="s">
        <v>4292</v>
      </c>
      <c r="B1890" s="402"/>
      <c r="C1890" s="401" t="s">
        <v>4291</v>
      </c>
      <c r="D1890" s="403"/>
      <c r="E1890" s="403"/>
      <c r="F1890" s="403"/>
      <c r="G1890" s="403"/>
      <c r="H1890" s="403"/>
      <c r="I1890" s="403"/>
      <c r="J1890" s="403"/>
      <c r="K1890" s="403"/>
      <c r="L1890" s="403"/>
      <c r="M1890" s="403"/>
      <c r="N1890" s="403"/>
      <c r="O1890" s="402"/>
      <c r="P1890" s="404"/>
      <c r="Q1890" s="405"/>
      <c r="R1890" s="406">
        <v>0</v>
      </c>
      <c r="S1890" s="407"/>
      <c r="T1890" s="408"/>
      <c r="U1890" s="406">
        <v>0</v>
      </c>
      <c r="V1890" s="407"/>
      <c r="W1890" s="408"/>
      <c r="X1890" s="177">
        <v>0</v>
      </c>
      <c r="Y1890" s="175" t="str">
        <f t="shared" si="29"/>
        <v>240000</v>
      </c>
    </row>
    <row r="1891" spans="1:25" ht="9.6" customHeight="1" x14ac:dyDescent="0.2">
      <c r="A1891" s="401" t="s">
        <v>4293</v>
      </c>
      <c r="B1891" s="402"/>
      <c r="C1891" s="401" t="s">
        <v>4294</v>
      </c>
      <c r="D1891" s="403"/>
      <c r="E1891" s="403"/>
      <c r="F1891" s="403"/>
      <c r="G1891" s="403"/>
      <c r="H1891" s="403"/>
      <c r="I1891" s="403"/>
      <c r="J1891" s="403"/>
      <c r="K1891" s="403"/>
      <c r="L1891" s="403"/>
      <c r="M1891" s="403"/>
      <c r="N1891" s="403"/>
      <c r="O1891" s="402"/>
      <c r="P1891" s="404" t="s">
        <v>1965</v>
      </c>
      <c r="Q1891" s="405"/>
      <c r="R1891" s="427">
        <v>97.09</v>
      </c>
      <c r="S1891" s="428"/>
      <c r="T1891" s="429"/>
      <c r="U1891" s="430">
        <v>105.5</v>
      </c>
      <c r="V1891" s="431"/>
      <c r="W1891" s="432"/>
      <c r="X1891" s="179">
        <v>202.59</v>
      </c>
      <c r="Y1891" s="175" t="str">
        <f t="shared" si="29"/>
        <v>240104</v>
      </c>
    </row>
    <row r="1892" spans="1:25" ht="9.6" customHeight="1" x14ac:dyDescent="0.2">
      <c r="A1892" s="401" t="s">
        <v>4295</v>
      </c>
      <c r="B1892" s="402"/>
      <c r="C1892" s="401" t="s">
        <v>1671</v>
      </c>
      <c r="D1892" s="403"/>
      <c r="E1892" s="403"/>
      <c r="F1892" s="403"/>
      <c r="G1892" s="403"/>
      <c r="H1892" s="403"/>
      <c r="I1892" s="403"/>
      <c r="J1892" s="403"/>
      <c r="K1892" s="403"/>
      <c r="L1892" s="403"/>
      <c r="M1892" s="403"/>
      <c r="N1892" s="403"/>
      <c r="O1892" s="402"/>
      <c r="P1892" s="404" t="s">
        <v>2036</v>
      </c>
      <c r="Q1892" s="405"/>
      <c r="R1892" s="427">
        <v>55.75</v>
      </c>
      <c r="S1892" s="428"/>
      <c r="T1892" s="429"/>
      <c r="U1892" s="427">
        <v>30.52</v>
      </c>
      <c r="V1892" s="428"/>
      <c r="W1892" s="429"/>
      <c r="X1892" s="178">
        <v>86.27</v>
      </c>
      <c r="Y1892" s="175" t="str">
        <f t="shared" si="29"/>
        <v>240105</v>
      </c>
    </row>
    <row r="1893" spans="1:25" ht="9.6" customHeight="1" x14ac:dyDescent="0.2">
      <c r="A1893" s="401" t="s">
        <v>4296</v>
      </c>
      <c r="B1893" s="402"/>
      <c r="C1893" s="401" t="s">
        <v>1672</v>
      </c>
      <c r="D1893" s="403"/>
      <c r="E1893" s="403"/>
      <c r="F1893" s="403"/>
      <c r="G1893" s="403"/>
      <c r="H1893" s="403"/>
      <c r="I1893" s="403"/>
      <c r="J1893" s="403"/>
      <c r="K1893" s="403"/>
      <c r="L1893" s="403"/>
      <c r="M1893" s="403"/>
      <c r="N1893" s="403"/>
      <c r="O1893" s="402"/>
      <c r="P1893" s="404" t="s">
        <v>2352</v>
      </c>
      <c r="Q1893" s="405"/>
      <c r="R1893" s="427">
        <v>26.5</v>
      </c>
      <c r="S1893" s="428"/>
      <c r="T1893" s="429"/>
      <c r="U1893" s="427">
        <v>20.34</v>
      </c>
      <c r="V1893" s="428"/>
      <c r="W1893" s="429"/>
      <c r="X1893" s="178">
        <v>46.84</v>
      </c>
      <c r="Y1893" s="175" t="str">
        <f t="shared" si="29"/>
        <v>240106</v>
      </c>
    </row>
    <row r="1894" spans="1:25" ht="9.6" customHeight="1" x14ac:dyDescent="0.2">
      <c r="A1894" s="401" t="s">
        <v>4297</v>
      </c>
      <c r="B1894" s="402"/>
      <c r="C1894" s="401" t="s">
        <v>1673</v>
      </c>
      <c r="D1894" s="403"/>
      <c r="E1894" s="403"/>
      <c r="F1894" s="403"/>
      <c r="G1894" s="403"/>
      <c r="H1894" s="403"/>
      <c r="I1894" s="403"/>
      <c r="J1894" s="403"/>
      <c r="K1894" s="403"/>
      <c r="L1894" s="403"/>
      <c r="M1894" s="403"/>
      <c r="N1894" s="403"/>
      <c r="O1894" s="402"/>
      <c r="P1894" s="404" t="s">
        <v>1965</v>
      </c>
      <c r="Q1894" s="405"/>
      <c r="R1894" s="430">
        <v>388.48</v>
      </c>
      <c r="S1894" s="431"/>
      <c r="T1894" s="432"/>
      <c r="U1894" s="427">
        <v>74.84</v>
      </c>
      <c r="V1894" s="428"/>
      <c r="W1894" s="429"/>
      <c r="X1894" s="179">
        <v>463.32</v>
      </c>
      <c r="Y1894" s="175" t="str">
        <f t="shared" si="29"/>
        <v>240107</v>
      </c>
    </row>
    <row r="1895" spans="1:25" ht="19.350000000000001" customHeight="1" x14ac:dyDescent="0.2">
      <c r="A1895" s="401" t="s">
        <v>4298</v>
      </c>
      <c r="B1895" s="402"/>
      <c r="C1895" s="401" t="s">
        <v>4299</v>
      </c>
      <c r="D1895" s="403"/>
      <c r="E1895" s="403"/>
      <c r="F1895" s="403"/>
      <c r="G1895" s="403"/>
      <c r="H1895" s="403"/>
      <c r="I1895" s="403"/>
      <c r="J1895" s="403"/>
      <c r="K1895" s="403"/>
      <c r="L1895" s="403"/>
      <c r="M1895" s="403"/>
      <c r="N1895" s="403"/>
      <c r="O1895" s="402"/>
      <c r="P1895" s="404" t="s">
        <v>1965</v>
      </c>
      <c r="Q1895" s="405"/>
      <c r="R1895" s="430">
        <v>384.34</v>
      </c>
      <c r="S1895" s="431"/>
      <c r="T1895" s="432"/>
      <c r="U1895" s="430">
        <v>130.72</v>
      </c>
      <c r="V1895" s="431"/>
      <c r="W1895" s="432"/>
      <c r="X1895" s="179">
        <v>515.05999999999995</v>
      </c>
      <c r="Y1895" s="175" t="str">
        <f t="shared" si="29"/>
        <v>240108</v>
      </c>
    </row>
    <row r="1896" spans="1:25" ht="9.6" customHeight="1" x14ac:dyDescent="0.2">
      <c r="A1896" s="401" t="s">
        <v>4300</v>
      </c>
      <c r="B1896" s="402"/>
      <c r="C1896" s="401" t="s">
        <v>1674</v>
      </c>
      <c r="D1896" s="403"/>
      <c r="E1896" s="403"/>
      <c r="F1896" s="403"/>
      <c r="G1896" s="403"/>
      <c r="H1896" s="403"/>
      <c r="I1896" s="403"/>
      <c r="J1896" s="403"/>
      <c r="K1896" s="403"/>
      <c r="L1896" s="403"/>
      <c r="M1896" s="403"/>
      <c r="N1896" s="403"/>
      <c r="O1896" s="402"/>
      <c r="P1896" s="404" t="s">
        <v>1965</v>
      </c>
      <c r="Q1896" s="405"/>
      <c r="R1896" s="430">
        <v>228.57</v>
      </c>
      <c r="S1896" s="431"/>
      <c r="T1896" s="432"/>
      <c r="U1896" s="430">
        <v>213.26</v>
      </c>
      <c r="V1896" s="431"/>
      <c r="W1896" s="432"/>
      <c r="X1896" s="179">
        <v>441.83</v>
      </c>
      <c r="Y1896" s="175" t="str">
        <f t="shared" si="29"/>
        <v>240109</v>
      </c>
    </row>
    <row r="1897" spans="1:25" ht="9.6" customHeight="1" x14ac:dyDescent="0.2">
      <c r="A1897" s="401" t="s">
        <v>4301</v>
      </c>
      <c r="B1897" s="402"/>
      <c r="C1897" s="401" t="s">
        <v>1675</v>
      </c>
      <c r="D1897" s="403"/>
      <c r="E1897" s="403"/>
      <c r="F1897" s="403"/>
      <c r="G1897" s="403"/>
      <c r="H1897" s="403"/>
      <c r="I1897" s="403"/>
      <c r="J1897" s="403"/>
      <c r="K1897" s="403"/>
      <c r="L1897" s="403"/>
      <c r="M1897" s="403"/>
      <c r="N1897" s="403"/>
      <c r="O1897" s="402"/>
      <c r="P1897" s="404" t="s">
        <v>2001</v>
      </c>
      <c r="Q1897" s="405"/>
      <c r="R1897" s="430">
        <v>220.37</v>
      </c>
      <c r="S1897" s="431"/>
      <c r="T1897" s="432"/>
      <c r="U1897" s="430">
        <v>220.57</v>
      </c>
      <c r="V1897" s="431"/>
      <c r="W1897" s="432"/>
      <c r="X1897" s="179">
        <v>440.94</v>
      </c>
      <c r="Y1897" s="175" t="str">
        <f t="shared" si="29"/>
        <v>240110</v>
      </c>
    </row>
    <row r="1898" spans="1:25" ht="9.6" customHeight="1" x14ac:dyDescent="0.2">
      <c r="A1898" s="401" t="s">
        <v>4302</v>
      </c>
      <c r="B1898" s="402"/>
      <c r="C1898" s="401" t="s">
        <v>1676</v>
      </c>
      <c r="D1898" s="403"/>
      <c r="E1898" s="403"/>
      <c r="F1898" s="403"/>
      <c r="G1898" s="403"/>
      <c r="H1898" s="403"/>
      <c r="I1898" s="403"/>
      <c r="J1898" s="403"/>
      <c r="K1898" s="403"/>
      <c r="L1898" s="403"/>
      <c r="M1898" s="403"/>
      <c r="N1898" s="403"/>
      <c r="O1898" s="402"/>
      <c r="P1898" s="404" t="s">
        <v>1965</v>
      </c>
      <c r="Q1898" s="405"/>
      <c r="R1898" s="430">
        <v>323.02999999999997</v>
      </c>
      <c r="S1898" s="431"/>
      <c r="T1898" s="432"/>
      <c r="U1898" s="430">
        <v>743.51</v>
      </c>
      <c r="V1898" s="431"/>
      <c r="W1898" s="432"/>
      <c r="X1898" s="180">
        <v>1066.54</v>
      </c>
      <c r="Y1898" s="175" t="str">
        <f t="shared" si="29"/>
        <v>240200</v>
      </c>
    </row>
    <row r="1899" spans="1:25" ht="9.6" customHeight="1" x14ac:dyDescent="0.2">
      <c r="A1899" s="401" t="s">
        <v>4303</v>
      </c>
      <c r="B1899" s="402"/>
      <c r="C1899" s="401" t="s">
        <v>1677</v>
      </c>
      <c r="D1899" s="403"/>
      <c r="E1899" s="403"/>
      <c r="F1899" s="403"/>
      <c r="G1899" s="403"/>
      <c r="H1899" s="403"/>
      <c r="I1899" s="403"/>
      <c r="J1899" s="403"/>
      <c r="K1899" s="403"/>
      <c r="L1899" s="403"/>
      <c r="M1899" s="403"/>
      <c r="N1899" s="403"/>
      <c r="O1899" s="402"/>
      <c r="P1899" s="404" t="s">
        <v>1965</v>
      </c>
      <c r="Q1899" s="405"/>
      <c r="R1899" s="430">
        <v>353.81</v>
      </c>
      <c r="S1899" s="431"/>
      <c r="T1899" s="432"/>
      <c r="U1899" s="427">
        <v>91.41</v>
      </c>
      <c r="V1899" s="428"/>
      <c r="W1899" s="429"/>
      <c r="X1899" s="179">
        <v>445.22</v>
      </c>
      <c r="Y1899" s="175" t="str">
        <f t="shared" si="29"/>
        <v>240203</v>
      </c>
    </row>
    <row r="1900" spans="1:25" ht="9.6" customHeight="1" x14ac:dyDescent="0.2">
      <c r="A1900" s="401" t="s">
        <v>4304</v>
      </c>
      <c r="B1900" s="402"/>
      <c r="C1900" s="401" t="s">
        <v>1678</v>
      </c>
      <c r="D1900" s="403"/>
      <c r="E1900" s="403"/>
      <c r="F1900" s="403"/>
      <c r="G1900" s="403"/>
      <c r="H1900" s="403"/>
      <c r="I1900" s="403"/>
      <c r="J1900" s="403"/>
      <c r="K1900" s="403"/>
      <c r="L1900" s="403"/>
      <c r="M1900" s="403"/>
      <c r="N1900" s="403"/>
      <c r="O1900" s="402"/>
      <c r="P1900" s="404" t="s">
        <v>2036</v>
      </c>
      <c r="Q1900" s="405"/>
      <c r="R1900" s="427">
        <v>27.16</v>
      </c>
      <c r="S1900" s="428"/>
      <c r="T1900" s="429"/>
      <c r="U1900" s="427">
        <v>20.34</v>
      </c>
      <c r="V1900" s="428"/>
      <c r="W1900" s="429"/>
      <c r="X1900" s="178">
        <v>47.5</v>
      </c>
      <c r="Y1900" s="175" t="str">
        <f t="shared" si="29"/>
        <v>240208</v>
      </c>
    </row>
    <row r="1901" spans="1:25" ht="9.6" customHeight="1" x14ac:dyDescent="0.2">
      <c r="A1901" s="401" t="s">
        <v>4305</v>
      </c>
      <c r="B1901" s="402"/>
      <c r="C1901" s="401" t="s">
        <v>1679</v>
      </c>
      <c r="D1901" s="403"/>
      <c r="E1901" s="403"/>
      <c r="F1901" s="403"/>
      <c r="G1901" s="403"/>
      <c r="H1901" s="403"/>
      <c r="I1901" s="403"/>
      <c r="J1901" s="403"/>
      <c r="K1901" s="403"/>
      <c r="L1901" s="403"/>
      <c r="M1901" s="403"/>
      <c r="N1901" s="403"/>
      <c r="O1901" s="402"/>
      <c r="P1901" s="404" t="s">
        <v>2036</v>
      </c>
      <c r="Q1901" s="405"/>
      <c r="R1901" s="430">
        <v>600.08000000000004</v>
      </c>
      <c r="S1901" s="431"/>
      <c r="T1901" s="432"/>
      <c r="U1901" s="430">
        <v>165.71</v>
      </c>
      <c r="V1901" s="431"/>
      <c r="W1901" s="432"/>
      <c r="X1901" s="179">
        <v>765.79</v>
      </c>
      <c r="Y1901" s="175" t="str">
        <f t="shared" si="29"/>
        <v>240209</v>
      </c>
    </row>
    <row r="1902" spans="1:25" ht="9.6" customHeight="1" x14ac:dyDescent="0.2">
      <c r="A1902" s="401" t="s">
        <v>4306</v>
      </c>
      <c r="B1902" s="402"/>
      <c r="C1902" s="401" t="s">
        <v>4307</v>
      </c>
      <c r="D1902" s="403"/>
      <c r="E1902" s="403"/>
      <c r="F1902" s="403"/>
      <c r="G1902" s="403"/>
      <c r="H1902" s="403"/>
      <c r="I1902" s="403"/>
      <c r="J1902" s="403"/>
      <c r="K1902" s="403"/>
      <c r="L1902" s="403"/>
      <c r="M1902" s="403"/>
      <c r="N1902" s="403"/>
      <c r="O1902" s="402"/>
      <c r="P1902" s="404" t="s">
        <v>2001</v>
      </c>
      <c r="Q1902" s="405"/>
      <c r="R1902" s="430">
        <v>475.35</v>
      </c>
      <c r="S1902" s="431"/>
      <c r="T1902" s="432"/>
      <c r="U1902" s="430">
        <v>140.55000000000001</v>
      </c>
      <c r="V1902" s="431"/>
      <c r="W1902" s="432"/>
      <c r="X1902" s="179">
        <v>615.9</v>
      </c>
      <c r="Y1902" s="175" t="str">
        <f t="shared" si="29"/>
        <v>240210</v>
      </c>
    </row>
    <row r="1903" spans="1:25" ht="9.6" customHeight="1" x14ac:dyDescent="0.2">
      <c r="A1903" s="409" t="s">
        <v>4308</v>
      </c>
      <c r="B1903" s="410"/>
      <c r="C1903" s="409" t="s">
        <v>12</v>
      </c>
      <c r="D1903" s="411"/>
      <c r="E1903" s="411"/>
      <c r="F1903" s="411"/>
      <c r="G1903" s="411"/>
      <c r="H1903" s="411"/>
      <c r="I1903" s="411"/>
      <c r="J1903" s="411"/>
      <c r="K1903" s="411"/>
      <c r="L1903" s="411"/>
      <c r="M1903" s="411"/>
      <c r="N1903" s="411"/>
      <c r="O1903" s="411"/>
      <c r="P1903" s="411"/>
      <c r="Q1903" s="411"/>
      <c r="R1903" s="411"/>
      <c r="S1903" s="411"/>
      <c r="T1903" s="411"/>
      <c r="U1903" s="411"/>
      <c r="V1903" s="411"/>
      <c r="W1903" s="411"/>
      <c r="X1903" s="410"/>
      <c r="Y1903" s="175" t="str">
        <f t="shared" si="29"/>
        <v>187</v>
      </c>
    </row>
    <row r="1904" spans="1:25" ht="9.6" customHeight="1" x14ac:dyDescent="0.2">
      <c r="A1904" s="401" t="s">
        <v>4309</v>
      </c>
      <c r="B1904" s="402"/>
      <c r="C1904" s="401" t="s">
        <v>12</v>
      </c>
      <c r="D1904" s="403"/>
      <c r="E1904" s="403"/>
      <c r="F1904" s="403"/>
      <c r="G1904" s="403"/>
      <c r="H1904" s="403"/>
      <c r="I1904" s="403"/>
      <c r="J1904" s="403"/>
      <c r="K1904" s="403"/>
      <c r="L1904" s="403"/>
      <c r="M1904" s="403"/>
      <c r="N1904" s="403"/>
      <c r="O1904" s="402"/>
      <c r="P1904" s="404" t="s">
        <v>1986</v>
      </c>
      <c r="Q1904" s="405"/>
      <c r="R1904" s="406">
        <v>0</v>
      </c>
      <c r="S1904" s="407"/>
      <c r="T1904" s="408"/>
      <c r="U1904" s="406">
        <v>0</v>
      </c>
      <c r="V1904" s="407"/>
      <c r="W1904" s="408"/>
      <c r="X1904" s="177">
        <v>0</v>
      </c>
      <c r="Y1904" s="175" t="str">
        <f t="shared" si="29"/>
        <v>250000</v>
      </c>
    </row>
    <row r="1905" spans="1:25" ht="9.6" customHeight="1" x14ac:dyDescent="0.2">
      <c r="A1905" s="401" t="s">
        <v>4310</v>
      </c>
      <c r="B1905" s="402"/>
      <c r="C1905" s="401" t="s">
        <v>1790</v>
      </c>
      <c r="D1905" s="403"/>
      <c r="E1905" s="403"/>
      <c r="F1905" s="403"/>
      <c r="G1905" s="403"/>
      <c r="H1905" s="403"/>
      <c r="I1905" s="403"/>
      <c r="J1905" s="403"/>
      <c r="K1905" s="403"/>
      <c r="L1905" s="403"/>
      <c r="M1905" s="403"/>
      <c r="N1905" s="403"/>
      <c r="O1905" s="402"/>
      <c r="P1905" s="404" t="s">
        <v>2094</v>
      </c>
      <c r="Q1905" s="405"/>
      <c r="R1905" s="406">
        <v>0</v>
      </c>
      <c r="S1905" s="407"/>
      <c r="T1905" s="408"/>
      <c r="U1905" s="436">
        <v>24542.81</v>
      </c>
      <c r="V1905" s="437"/>
      <c r="W1905" s="438"/>
      <c r="X1905" s="181">
        <v>24542.81</v>
      </c>
      <c r="Y1905" s="175" t="str">
        <f t="shared" si="29"/>
        <v>250101</v>
      </c>
    </row>
    <row r="1906" spans="1:25" ht="9.6" customHeight="1" x14ac:dyDescent="0.2">
      <c r="A1906" s="401" t="s">
        <v>4311</v>
      </c>
      <c r="B1906" s="402"/>
      <c r="C1906" s="401" t="s">
        <v>4312</v>
      </c>
      <c r="D1906" s="403"/>
      <c r="E1906" s="403"/>
      <c r="F1906" s="403"/>
      <c r="G1906" s="403"/>
      <c r="H1906" s="403"/>
      <c r="I1906" s="403"/>
      <c r="J1906" s="403"/>
      <c r="K1906" s="403"/>
      <c r="L1906" s="403"/>
      <c r="M1906" s="403"/>
      <c r="N1906" s="403"/>
      <c r="O1906" s="402"/>
      <c r="P1906" s="404" t="s">
        <v>2094</v>
      </c>
      <c r="Q1906" s="405"/>
      <c r="R1906" s="406">
        <v>0</v>
      </c>
      <c r="S1906" s="407"/>
      <c r="T1906" s="408"/>
      <c r="U1906" s="436">
        <v>12035.01</v>
      </c>
      <c r="V1906" s="437"/>
      <c r="W1906" s="438"/>
      <c r="X1906" s="181">
        <v>12035.01</v>
      </c>
      <c r="Y1906" s="175" t="str">
        <f t="shared" si="29"/>
        <v>250102</v>
      </c>
    </row>
    <row r="1907" spans="1:25" ht="9.6" customHeight="1" x14ac:dyDescent="0.2">
      <c r="A1907" s="401" t="s">
        <v>4313</v>
      </c>
      <c r="B1907" s="402"/>
      <c r="C1907" s="401" t="s">
        <v>1792</v>
      </c>
      <c r="D1907" s="403"/>
      <c r="E1907" s="403"/>
      <c r="F1907" s="403"/>
      <c r="G1907" s="403"/>
      <c r="H1907" s="403"/>
      <c r="I1907" s="403"/>
      <c r="J1907" s="403"/>
      <c r="K1907" s="403"/>
      <c r="L1907" s="403"/>
      <c r="M1907" s="403"/>
      <c r="N1907" s="403"/>
      <c r="O1907" s="402"/>
      <c r="P1907" s="404" t="s">
        <v>2094</v>
      </c>
      <c r="Q1907" s="405"/>
      <c r="R1907" s="406">
        <v>0</v>
      </c>
      <c r="S1907" s="407"/>
      <c r="T1907" s="408"/>
      <c r="U1907" s="433">
        <v>6604.05</v>
      </c>
      <c r="V1907" s="434"/>
      <c r="W1907" s="435"/>
      <c r="X1907" s="180">
        <v>6604.05</v>
      </c>
      <c r="Y1907" s="175" t="str">
        <f t="shared" si="29"/>
        <v>250103</v>
      </c>
    </row>
    <row r="1908" spans="1:25" ht="9.6" customHeight="1" x14ac:dyDescent="0.2">
      <c r="A1908" s="401" t="s">
        <v>4314</v>
      </c>
      <c r="B1908" s="402"/>
      <c r="C1908" s="401" t="s">
        <v>4315</v>
      </c>
      <c r="D1908" s="403"/>
      <c r="E1908" s="403"/>
      <c r="F1908" s="403"/>
      <c r="G1908" s="403"/>
      <c r="H1908" s="403"/>
      <c r="I1908" s="403"/>
      <c r="J1908" s="403"/>
      <c r="K1908" s="403"/>
      <c r="L1908" s="403"/>
      <c r="M1908" s="403"/>
      <c r="N1908" s="403"/>
      <c r="O1908" s="402"/>
      <c r="P1908" s="404" t="s">
        <v>2094</v>
      </c>
      <c r="Q1908" s="405"/>
      <c r="R1908" s="406">
        <v>0</v>
      </c>
      <c r="S1908" s="407"/>
      <c r="T1908" s="408"/>
      <c r="U1908" s="433">
        <v>5044.18</v>
      </c>
      <c r="V1908" s="434"/>
      <c r="W1908" s="435"/>
      <c r="X1908" s="180">
        <v>5044.18</v>
      </c>
      <c r="Y1908" s="175" t="str">
        <f t="shared" si="29"/>
        <v>250105</v>
      </c>
    </row>
    <row r="1909" spans="1:25" ht="9.6" customHeight="1" x14ac:dyDescent="0.2">
      <c r="A1909" s="401" t="s">
        <v>4316</v>
      </c>
      <c r="B1909" s="402"/>
      <c r="C1909" s="401" t="s">
        <v>4317</v>
      </c>
      <c r="D1909" s="403"/>
      <c r="E1909" s="403"/>
      <c r="F1909" s="403"/>
      <c r="G1909" s="403"/>
      <c r="H1909" s="403"/>
      <c r="I1909" s="403"/>
      <c r="J1909" s="403"/>
      <c r="K1909" s="403"/>
      <c r="L1909" s="403"/>
      <c r="M1909" s="403"/>
      <c r="N1909" s="403"/>
      <c r="O1909" s="402"/>
      <c r="P1909" s="404" t="s">
        <v>2094</v>
      </c>
      <c r="Q1909" s="405"/>
      <c r="R1909" s="406">
        <v>0</v>
      </c>
      <c r="S1909" s="407"/>
      <c r="T1909" s="408"/>
      <c r="U1909" s="433">
        <v>5044.18</v>
      </c>
      <c r="V1909" s="434"/>
      <c r="W1909" s="435"/>
      <c r="X1909" s="180">
        <v>5044.18</v>
      </c>
      <c r="Y1909" s="175" t="str">
        <f t="shared" si="29"/>
        <v>250109</v>
      </c>
    </row>
    <row r="1910" spans="1:25" ht="9.6" customHeight="1" x14ac:dyDescent="0.2">
      <c r="A1910" s="401" t="s">
        <v>4318</v>
      </c>
      <c r="B1910" s="402"/>
      <c r="C1910" s="401" t="s">
        <v>4319</v>
      </c>
      <c r="D1910" s="403"/>
      <c r="E1910" s="403"/>
      <c r="F1910" s="403"/>
      <c r="G1910" s="403"/>
      <c r="H1910" s="403"/>
      <c r="I1910" s="403"/>
      <c r="J1910" s="403"/>
      <c r="K1910" s="403"/>
      <c r="L1910" s="403"/>
      <c r="M1910" s="403"/>
      <c r="N1910" s="403"/>
      <c r="O1910" s="402"/>
      <c r="P1910" s="404" t="s">
        <v>2094</v>
      </c>
      <c r="Q1910" s="405"/>
      <c r="R1910" s="406">
        <v>0</v>
      </c>
      <c r="S1910" s="407"/>
      <c r="T1910" s="408"/>
      <c r="U1910" s="433">
        <v>6003.87</v>
      </c>
      <c r="V1910" s="434"/>
      <c r="W1910" s="435"/>
      <c r="X1910" s="180">
        <v>6003.87</v>
      </c>
      <c r="Y1910" s="175" t="str">
        <f t="shared" si="29"/>
        <v>250112</v>
      </c>
    </row>
    <row r="1911" spans="1:25" ht="9.6" customHeight="1" x14ac:dyDescent="0.2">
      <c r="A1911" s="401" t="s">
        <v>4320</v>
      </c>
      <c r="B1911" s="402"/>
      <c r="C1911" s="401" t="s">
        <v>4321</v>
      </c>
      <c r="D1911" s="403"/>
      <c r="E1911" s="403"/>
      <c r="F1911" s="403"/>
      <c r="G1911" s="403"/>
      <c r="H1911" s="403"/>
      <c r="I1911" s="403"/>
      <c r="J1911" s="403"/>
      <c r="K1911" s="403"/>
      <c r="L1911" s="403"/>
      <c r="M1911" s="403"/>
      <c r="N1911" s="403"/>
      <c r="O1911" s="402"/>
      <c r="P1911" s="404" t="s">
        <v>2094</v>
      </c>
      <c r="Q1911" s="405"/>
      <c r="R1911" s="406">
        <v>0</v>
      </c>
      <c r="S1911" s="407"/>
      <c r="T1911" s="408"/>
      <c r="U1911" s="433">
        <v>6520.83</v>
      </c>
      <c r="V1911" s="434"/>
      <c r="W1911" s="435"/>
      <c r="X1911" s="180">
        <v>6520.83</v>
      </c>
      <c r="Y1911" s="175" t="str">
        <f t="shared" si="29"/>
        <v>250113</v>
      </c>
    </row>
    <row r="1912" spans="1:25" ht="9.6" customHeight="1" x14ac:dyDescent="0.2">
      <c r="A1912" s="401" t="s">
        <v>4322</v>
      </c>
      <c r="B1912" s="402"/>
      <c r="C1912" s="401" t="s">
        <v>4323</v>
      </c>
      <c r="D1912" s="403"/>
      <c r="E1912" s="403"/>
      <c r="F1912" s="403"/>
      <c r="G1912" s="403"/>
      <c r="H1912" s="403"/>
      <c r="I1912" s="403"/>
      <c r="J1912" s="403"/>
      <c r="K1912" s="403"/>
      <c r="L1912" s="403"/>
      <c r="M1912" s="403"/>
      <c r="N1912" s="403"/>
      <c r="O1912" s="402"/>
      <c r="P1912" s="404" t="s">
        <v>2094</v>
      </c>
      <c r="Q1912" s="405"/>
      <c r="R1912" s="406">
        <v>0</v>
      </c>
      <c r="S1912" s="407"/>
      <c r="T1912" s="408"/>
      <c r="U1912" s="433">
        <v>6252.27</v>
      </c>
      <c r="V1912" s="434"/>
      <c r="W1912" s="435"/>
      <c r="X1912" s="180">
        <v>6252.27</v>
      </c>
      <c r="Y1912" s="175" t="str">
        <f t="shared" si="29"/>
        <v>250114</v>
      </c>
    </row>
    <row r="1913" spans="1:25" ht="9.6" customHeight="1" x14ac:dyDescent="0.2">
      <c r="A1913" s="401" t="s">
        <v>4324</v>
      </c>
      <c r="B1913" s="402"/>
      <c r="C1913" s="401" t="s">
        <v>4325</v>
      </c>
      <c r="D1913" s="403"/>
      <c r="E1913" s="403"/>
      <c r="F1913" s="403"/>
      <c r="G1913" s="403"/>
      <c r="H1913" s="403"/>
      <c r="I1913" s="403"/>
      <c r="J1913" s="403"/>
      <c r="K1913" s="403"/>
      <c r="L1913" s="403"/>
      <c r="M1913" s="403"/>
      <c r="N1913" s="403"/>
      <c r="O1913" s="402"/>
      <c r="P1913" s="404" t="s">
        <v>2094</v>
      </c>
      <c r="Q1913" s="405"/>
      <c r="R1913" s="406">
        <v>0</v>
      </c>
      <c r="S1913" s="407"/>
      <c r="T1913" s="408"/>
      <c r="U1913" s="433">
        <v>3624.79</v>
      </c>
      <c r="V1913" s="434"/>
      <c r="W1913" s="435"/>
      <c r="X1913" s="180">
        <v>3624.79</v>
      </c>
      <c r="Y1913" s="175" t="str">
        <f t="shared" si="29"/>
        <v>250120</v>
      </c>
    </row>
    <row r="1914" spans="1:25" ht="9.6" customHeight="1" x14ac:dyDescent="0.2">
      <c r="A1914" s="401" t="s">
        <v>4326</v>
      </c>
      <c r="B1914" s="402"/>
      <c r="C1914" s="401" t="s">
        <v>4327</v>
      </c>
      <c r="D1914" s="403"/>
      <c r="E1914" s="403"/>
      <c r="F1914" s="403"/>
      <c r="G1914" s="403"/>
      <c r="H1914" s="403"/>
      <c r="I1914" s="403"/>
      <c r="J1914" s="403"/>
      <c r="K1914" s="403"/>
      <c r="L1914" s="403"/>
      <c r="M1914" s="403"/>
      <c r="N1914" s="403"/>
      <c r="O1914" s="402"/>
      <c r="P1914" s="404" t="s">
        <v>2094</v>
      </c>
      <c r="Q1914" s="405"/>
      <c r="R1914" s="406">
        <v>0</v>
      </c>
      <c r="S1914" s="407"/>
      <c r="T1914" s="408"/>
      <c r="U1914" s="433">
        <v>3363.34</v>
      </c>
      <c r="V1914" s="434"/>
      <c r="W1914" s="435"/>
      <c r="X1914" s="180">
        <v>3363.34</v>
      </c>
      <c r="Y1914" s="175" t="str">
        <f t="shared" si="29"/>
        <v>250121</v>
      </c>
    </row>
    <row r="1915" spans="1:25" ht="9.6" customHeight="1" x14ac:dyDescent="0.2">
      <c r="A1915" s="401" t="s">
        <v>4328</v>
      </c>
      <c r="B1915" s="402"/>
      <c r="C1915" s="401" t="s">
        <v>4329</v>
      </c>
      <c r="D1915" s="403"/>
      <c r="E1915" s="403"/>
      <c r="F1915" s="403"/>
      <c r="G1915" s="403"/>
      <c r="H1915" s="403"/>
      <c r="I1915" s="403"/>
      <c r="J1915" s="403"/>
      <c r="K1915" s="403"/>
      <c r="L1915" s="403"/>
      <c r="M1915" s="403"/>
      <c r="N1915" s="403"/>
      <c r="O1915" s="402"/>
      <c r="P1915" s="404" t="s">
        <v>2094</v>
      </c>
      <c r="Q1915" s="405"/>
      <c r="R1915" s="406">
        <v>0</v>
      </c>
      <c r="S1915" s="407"/>
      <c r="T1915" s="408"/>
      <c r="U1915" s="433">
        <v>3606.64</v>
      </c>
      <c r="V1915" s="434"/>
      <c r="W1915" s="435"/>
      <c r="X1915" s="180">
        <v>3606.64</v>
      </c>
      <c r="Y1915" s="175" t="str">
        <f t="shared" si="29"/>
        <v>250122</v>
      </c>
    </row>
    <row r="1916" spans="1:25" ht="9.6" customHeight="1" x14ac:dyDescent="0.2">
      <c r="A1916" s="409" t="s">
        <v>4330</v>
      </c>
      <c r="B1916" s="410"/>
      <c r="C1916" s="409" t="s">
        <v>13</v>
      </c>
      <c r="D1916" s="411"/>
      <c r="E1916" s="411"/>
      <c r="F1916" s="411"/>
      <c r="G1916" s="411"/>
      <c r="H1916" s="411"/>
      <c r="I1916" s="411"/>
      <c r="J1916" s="411"/>
      <c r="K1916" s="411"/>
      <c r="L1916" s="411"/>
      <c r="M1916" s="411"/>
      <c r="N1916" s="411"/>
      <c r="O1916" s="411"/>
      <c r="P1916" s="411"/>
      <c r="Q1916" s="411"/>
      <c r="R1916" s="411"/>
      <c r="S1916" s="411"/>
      <c r="T1916" s="411"/>
      <c r="U1916" s="411"/>
      <c r="V1916" s="411"/>
      <c r="W1916" s="411"/>
      <c r="X1916" s="410"/>
      <c r="Y1916" s="175" t="str">
        <f t="shared" si="29"/>
        <v>188</v>
      </c>
    </row>
    <row r="1917" spans="1:25" ht="9.6" customHeight="1" x14ac:dyDescent="0.2">
      <c r="A1917" s="401" t="s">
        <v>4331</v>
      </c>
      <c r="B1917" s="402"/>
      <c r="C1917" s="401" t="s">
        <v>13</v>
      </c>
      <c r="D1917" s="403"/>
      <c r="E1917" s="403"/>
      <c r="F1917" s="403"/>
      <c r="G1917" s="403"/>
      <c r="H1917" s="403"/>
      <c r="I1917" s="403"/>
      <c r="J1917" s="403"/>
      <c r="K1917" s="403"/>
      <c r="L1917" s="403"/>
      <c r="M1917" s="403"/>
      <c r="N1917" s="403"/>
      <c r="O1917" s="402"/>
      <c r="P1917" s="404"/>
      <c r="Q1917" s="405"/>
      <c r="R1917" s="406">
        <v>0</v>
      </c>
      <c r="S1917" s="407"/>
      <c r="T1917" s="408"/>
      <c r="U1917" s="406">
        <v>0</v>
      </c>
      <c r="V1917" s="407"/>
      <c r="W1917" s="408"/>
      <c r="X1917" s="177">
        <v>0</v>
      </c>
      <c r="Y1917" s="175" t="str">
        <f t="shared" si="29"/>
        <v>260000</v>
      </c>
    </row>
    <row r="1918" spans="1:25" ht="9.6" customHeight="1" x14ac:dyDescent="0.2">
      <c r="A1918" s="401" t="s">
        <v>4332</v>
      </c>
      <c r="B1918" s="402"/>
      <c r="C1918" s="401" t="s">
        <v>1680</v>
      </c>
      <c r="D1918" s="403"/>
      <c r="E1918" s="403"/>
      <c r="F1918" s="403"/>
      <c r="G1918" s="403"/>
      <c r="H1918" s="403"/>
      <c r="I1918" s="403"/>
      <c r="J1918" s="403"/>
      <c r="K1918" s="403"/>
      <c r="L1918" s="403"/>
      <c r="M1918" s="403"/>
      <c r="N1918" s="403"/>
      <c r="O1918" s="402"/>
      <c r="P1918" s="404" t="s">
        <v>1965</v>
      </c>
      <c r="Q1918" s="405"/>
      <c r="R1918" s="406">
        <v>0</v>
      </c>
      <c r="S1918" s="407"/>
      <c r="T1918" s="408"/>
      <c r="U1918" s="406">
        <v>3.94</v>
      </c>
      <c r="V1918" s="407"/>
      <c r="W1918" s="408"/>
      <c r="X1918" s="177">
        <v>3.94</v>
      </c>
      <c r="Y1918" s="175" t="str">
        <f t="shared" si="29"/>
        <v>260101</v>
      </c>
    </row>
    <row r="1919" spans="1:25" ht="9.6" customHeight="1" x14ac:dyDescent="0.2">
      <c r="A1919" s="401" t="s">
        <v>4333</v>
      </c>
      <c r="B1919" s="402"/>
      <c r="C1919" s="401" t="s">
        <v>1681</v>
      </c>
      <c r="D1919" s="403"/>
      <c r="E1919" s="403"/>
      <c r="F1919" s="403"/>
      <c r="G1919" s="403"/>
      <c r="H1919" s="403"/>
      <c r="I1919" s="403"/>
      <c r="J1919" s="403"/>
      <c r="K1919" s="403"/>
      <c r="L1919" s="403"/>
      <c r="M1919" s="403"/>
      <c r="N1919" s="403"/>
      <c r="O1919" s="402"/>
      <c r="P1919" s="404" t="s">
        <v>1965</v>
      </c>
      <c r="Q1919" s="405"/>
      <c r="R1919" s="406">
        <v>0</v>
      </c>
      <c r="S1919" s="407"/>
      <c r="T1919" s="408"/>
      <c r="U1919" s="406">
        <v>5.91</v>
      </c>
      <c r="V1919" s="407"/>
      <c r="W1919" s="408"/>
      <c r="X1919" s="177">
        <v>5.91</v>
      </c>
      <c r="Y1919" s="175" t="str">
        <f t="shared" si="29"/>
        <v>260102</v>
      </c>
    </row>
    <row r="1920" spans="1:25" ht="9.6" customHeight="1" x14ac:dyDescent="0.2">
      <c r="A1920" s="401" t="s">
        <v>4334</v>
      </c>
      <c r="B1920" s="402"/>
      <c r="C1920" s="401" t="s">
        <v>1682</v>
      </c>
      <c r="D1920" s="403"/>
      <c r="E1920" s="403"/>
      <c r="F1920" s="403"/>
      <c r="G1920" s="403"/>
      <c r="H1920" s="403"/>
      <c r="I1920" s="403"/>
      <c r="J1920" s="403"/>
      <c r="K1920" s="403"/>
      <c r="L1920" s="403"/>
      <c r="M1920" s="403"/>
      <c r="N1920" s="403"/>
      <c r="O1920" s="402"/>
      <c r="P1920" s="404" t="s">
        <v>1965</v>
      </c>
      <c r="Q1920" s="405"/>
      <c r="R1920" s="406">
        <v>0.12</v>
      </c>
      <c r="S1920" s="407"/>
      <c r="T1920" s="408"/>
      <c r="U1920" s="406">
        <v>3.8</v>
      </c>
      <c r="V1920" s="407"/>
      <c r="W1920" s="408"/>
      <c r="X1920" s="177">
        <v>3.92</v>
      </c>
      <c r="Y1920" s="175" t="str">
        <f t="shared" si="29"/>
        <v>260103</v>
      </c>
    </row>
    <row r="1921" spans="1:25" ht="9.6" customHeight="1" x14ac:dyDescent="0.2">
      <c r="A1921" s="401" t="s">
        <v>4335</v>
      </c>
      <c r="B1921" s="402"/>
      <c r="C1921" s="401" t="s">
        <v>1683</v>
      </c>
      <c r="D1921" s="403"/>
      <c r="E1921" s="403"/>
      <c r="F1921" s="403"/>
      <c r="G1921" s="403"/>
      <c r="H1921" s="403"/>
      <c r="I1921" s="403"/>
      <c r="J1921" s="403"/>
      <c r="K1921" s="403"/>
      <c r="L1921" s="403"/>
      <c r="M1921" s="403"/>
      <c r="N1921" s="403"/>
      <c r="O1921" s="402"/>
      <c r="P1921" s="404" t="s">
        <v>1965</v>
      </c>
      <c r="Q1921" s="405"/>
      <c r="R1921" s="406">
        <v>0</v>
      </c>
      <c r="S1921" s="407"/>
      <c r="T1921" s="408"/>
      <c r="U1921" s="406">
        <v>7.88</v>
      </c>
      <c r="V1921" s="407"/>
      <c r="W1921" s="408"/>
      <c r="X1921" s="177">
        <v>7.88</v>
      </c>
      <c r="Y1921" s="175" t="str">
        <f t="shared" si="29"/>
        <v>260104</v>
      </c>
    </row>
    <row r="1922" spans="1:25" ht="9.6" customHeight="1" x14ac:dyDescent="0.2">
      <c r="A1922" s="401" t="s">
        <v>4336</v>
      </c>
      <c r="B1922" s="402"/>
      <c r="C1922" s="401" t="s">
        <v>1684</v>
      </c>
      <c r="D1922" s="403"/>
      <c r="E1922" s="403"/>
      <c r="F1922" s="403"/>
      <c r="G1922" s="403"/>
      <c r="H1922" s="403"/>
      <c r="I1922" s="403"/>
      <c r="J1922" s="403"/>
      <c r="K1922" s="403"/>
      <c r="L1922" s="403"/>
      <c r="M1922" s="403"/>
      <c r="N1922" s="403"/>
      <c r="O1922" s="402"/>
      <c r="P1922" s="404" t="s">
        <v>1965</v>
      </c>
      <c r="Q1922" s="405"/>
      <c r="R1922" s="406">
        <v>1.92</v>
      </c>
      <c r="S1922" s="407"/>
      <c r="T1922" s="408"/>
      <c r="U1922" s="406">
        <v>9.85</v>
      </c>
      <c r="V1922" s="407"/>
      <c r="W1922" s="408"/>
      <c r="X1922" s="178">
        <v>11.77</v>
      </c>
      <c r="Y1922" s="175" t="str">
        <f t="shared" si="29"/>
        <v>260105</v>
      </c>
    </row>
    <row r="1923" spans="1:25" ht="9.6" customHeight="1" x14ac:dyDescent="0.2">
      <c r="A1923" s="401" t="s">
        <v>4337</v>
      </c>
      <c r="B1923" s="402"/>
      <c r="C1923" s="401" t="s">
        <v>282</v>
      </c>
      <c r="D1923" s="403"/>
      <c r="E1923" s="403"/>
      <c r="F1923" s="403"/>
      <c r="G1923" s="403"/>
      <c r="H1923" s="403"/>
      <c r="I1923" s="403"/>
      <c r="J1923" s="403"/>
      <c r="K1923" s="403"/>
      <c r="L1923" s="403"/>
      <c r="M1923" s="403"/>
      <c r="N1923" s="403"/>
      <c r="O1923" s="402"/>
      <c r="P1923" s="404" t="s">
        <v>1965</v>
      </c>
      <c r="Q1923" s="405"/>
      <c r="R1923" s="406">
        <v>1.02</v>
      </c>
      <c r="S1923" s="407"/>
      <c r="T1923" s="408"/>
      <c r="U1923" s="406">
        <v>2.5</v>
      </c>
      <c r="V1923" s="407"/>
      <c r="W1923" s="408"/>
      <c r="X1923" s="177">
        <v>3.52</v>
      </c>
      <c r="Y1923" s="175" t="str">
        <f t="shared" si="29"/>
        <v>260201</v>
      </c>
    </row>
    <row r="1924" spans="1:25" ht="9.6" customHeight="1" x14ac:dyDescent="0.2">
      <c r="A1924" s="401" t="s">
        <v>4338</v>
      </c>
      <c r="B1924" s="402"/>
      <c r="C1924" s="401" t="s">
        <v>1685</v>
      </c>
      <c r="D1924" s="403"/>
      <c r="E1924" s="403"/>
      <c r="F1924" s="403"/>
      <c r="G1924" s="403"/>
      <c r="H1924" s="403"/>
      <c r="I1924" s="403"/>
      <c r="J1924" s="403"/>
      <c r="K1924" s="403"/>
      <c r="L1924" s="403"/>
      <c r="M1924" s="403"/>
      <c r="N1924" s="403"/>
      <c r="O1924" s="402"/>
      <c r="P1924" s="404" t="s">
        <v>1965</v>
      </c>
      <c r="Q1924" s="405"/>
      <c r="R1924" s="406">
        <v>0.68</v>
      </c>
      <c r="S1924" s="407"/>
      <c r="T1924" s="408"/>
      <c r="U1924" s="406">
        <v>1.85</v>
      </c>
      <c r="V1924" s="407"/>
      <c r="W1924" s="408"/>
      <c r="X1924" s="177">
        <v>2.5299999999999998</v>
      </c>
      <c r="Y1924" s="175" t="str">
        <f t="shared" si="29"/>
        <v>260202</v>
      </c>
    </row>
    <row r="1925" spans="1:25" ht="9.6" customHeight="1" x14ac:dyDescent="0.2">
      <c r="A1925" s="401" t="s">
        <v>4339</v>
      </c>
      <c r="B1925" s="402"/>
      <c r="C1925" s="401" t="s">
        <v>1686</v>
      </c>
      <c r="D1925" s="403"/>
      <c r="E1925" s="403"/>
      <c r="F1925" s="403"/>
      <c r="G1925" s="403"/>
      <c r="H1925" s="403"/>
      <c r="I1925" s="403"/>
      <c r="J1925" s="403"/>
      <c r="K1925" s="403"/>
      <c r="L1925" s="403"/>
      <c r="M1925" s="403"/>
      <c r="N1925" s="403"/>
      <c r="O1925" s="402"/>
      <c r="P1925" s="404" t="s">
        <v>1965</v>
      </c>
      <c r="Q1925" s="405"/>
      <c r="R1925" s="406">
        <v>0.68</v>
      </c>
      <c r="S1925" s="407"/>
      <c r="T1925" s="408"/>
      <c r="U1925" s="406">
        <v>4.04</v>
      </c>
      <c r="V1925" s="407"/>
      <c r="W1925" s="408"/>
      <c r="X1925" s="177">
        <v>4.72</v>
      </c>
      <c r="Y1925" s="175" t="str">
        <f t="shared" si="29"/>
        <v>260204</v>
      </c>
    </row>
    <row r="1926" spans="1:25" ht="9.6" customHeight="1" x14ac:dyDescent="0.2">
      <c r="A1926" s="401" t="s">
        <v>4340</v>
      </c>
      <c r="B1926" s="402"/>
      <c r="C1926" s="401" t="s">
        <v>1688</v>
      </c>
      <c r="D1926" s="403"/>
      <c r="E1926" s="403"/>
      <c r="F1926" s="403"/>
      <c r="G1926" s="403"/>
      <c r="H1926" s="403"/>
      <c r="I1926" s="403"/>
      <c r="J1926" s="403"/>
      <c r="K1926" s="403"/>
      <c r="L1926" s="403"/>
      <c r="M1926" s="403"/>
      <c r="N1926" s="403"/>
      <c r="O1926" s="402"/>
      <c r="P1926" s="404" t="s">
        <v>1965</v>
      </c>
      <c r="Q1926" s="405"/>
      <c r="R1926" s="406">
        <v>7.41</v>
      </c>
      <c r="S1926" s="407"/>
      <c r="T1926" s="408"/>
      <c r="U1926" s="406">
        <v>9.08</v>
      </c>
      <c r="V1926" s="407"/>
      <c r="W1926" s="408"/>
      <c r="X1926" s="178">
        <v>16.489999999999998</v>
      </c>
      <c r="Y1926" s="175" t="str">
        <f t="shared" si="29"/>
        <v>260601</v>
      </c>
    </row>
    <row r="1927" spans="1:25" ht="9.6" customHeight="1" x14ac:dyDescent="0.2">
      <c r="A1927" s="401" t="s">
        <v>4341</v>
      </c>
      <c r="B1927" s="402"/>
      <c r="C1927" s="401" t="s">
        <v>1689</v>
      </c>
      <c r="D1927" s="403"/>
      <c r="E1927" s="403"/>
      <c r="F1927" s="403"/>
      <c r="G1927" s="403"/>
      <c r="H1927" s="403"/>
      <c r="I1927" s="403"/>
      <c r="J1927" s="403"/>
      <c r="K1927" s="403"/>
      <c r="L1927" s="403"/>
      <c r="M1927" s="403"/>
      <c r="N1927" s="403"/>
      <c r="O1927" s="402"/>
      <c r="P1927" s="404" t="s">
        <v>1965</v>
      </c>
      <c r="Q1927" s="405"/>
      <c r="R1927" s="406">
        <v>5.08</v>
      </c>
      <c r="S1927" s="407"/>
      <c r="T1927" s="408"/>
      <c r="U1927" s="406">
        <v>3.75</v>
      </c>
      <c r="V1927" s="407"/>
      <c r="W1927" s="408"/>
      <c r="X1927" s="177">
        <v>8.83</v>
      </c>
      <c r="Y1927" s="175" t="str">
        <f t="shared" si="29"/>
        <v>260801</v>
      </c>
    </row>
    <row r="1928" spans="1:25" ht="9.6" customHeight="1" x14ac:dyDescent="0.2">
      <c r="A1928" s="401" t="s">
        <v>4342</v>
      </c>
      <c r="B1928" s="402"/>
      <c r="C1928" s="401" t="s">
        <v>1690</v>
      </c>
      <c r="D1928" s="403"/>
      <c r="E1928" s="403"/>
      <c r="F1928" s="403"/>
      <c r="G1928" s="403"/>
      <c r="H1928" s="403"/>
      <c r="I1928" s="403"/>
      <c r="J1928" s="403"/>
      <c r="K1928" s="403"/>
      <c r="L1928" s="403"/>
      <c r="M1928" s="403"/>
      <c r="N1928" s="403"/>
      <c r="O1928" s="402"/>
      <c r="P1928" s="404" t="s">
        <v>1965</v>
      </c>
      <c r="Q1928" s="405"/>
      <c r="R1928" s="427">
        <v>19.3</v>
      </c>
      <c r="S1928" s="428"/>
      <c r="T1928" s="429"/>
      <c r="U1928" s="406">
        <v>8.4</v>
      </c>
      <c r="V1928" s="407"/>
      <c r="W1928" s="408"/>
      <c r="X1928" s="178">
        <v>27.7</v>
      </c>
      <c r="Y1928" s="175" t="str">
        <f t="shared" si="29"/>
        <v>260901</v>
      </c>
    </row>
    <row r="1929" spans="1:25" ht="9.6" customHeight="1" x14ac:dyDescent="0.2">
      <c r="A1929" s="401" t="s">
        <v>4343</v>
      </c>
      <c r="B1929" s="402"/>
      <c r="C1929" s="401" t="s">
        <v>77</v>
      </c>
      <c r="D1929" s="403"/>
      <c r="E1929" s="403"/>
      <c r="F1929" s="403"/>
      <c r="G1929" s="403"/>
      <c r="H1929" s="403"/>
      <c r="I1929" s="403"/>
      <c r="J1929" s="403"/>
      <c r="K1929" s="403"/>
      <c r="L1929" s="403"/>
      <c r="M1929" s="403"/>
      <c r="N1929" s="403"/>
      <c r="O1929" s="402"/>
      <c r="P1929" s="404" t="s">
        <v>1965</v>
      </c>
      <c r="Q1929" s="405"/>
      <c r="R1929" s="406">
        <v>7.74</v>
      </c>
      <c r="S1929" s="407"/>
      <c r="T1929" s="408"/>
      <c r="U1929" s="406">
        <v>6.75</v>
      </c>
      <c r="V1929" s="407"/>
      <c r="W1929" s="408"/>
      <c r="X1929" s="178">
        <v>14.49</v>
      </c>
      <c r="Y1929" s="175" t="str">
        <f t="shared" ref="Y1929:Y1992" si="30">TRIM($A1929)</f>
        <v>260902</v>
      </c>
    </row>
    <row r="1930" spans="1:25" ht="9.6" customHeight="1" x14ac:dyDescent="0.2">
      <c r="A1930" s="401" t="s">
        <v>4344</v>
      </c>
      <c r="B1930" s="402"/>
      <c r="C1930" s="401" t="s">
        <v>283</v>
      </c>
      <c r="D1930" s="403"/>
      <c r="E1930" s="403"/>
      <c r="F1930" s="403"/>
      <c r="G1930" s="403"/>
      <c r="H1930" s="403"/>
      <c r="I1930" s="403"/>
      <c r="J1930" s="403"/>
      <c r="K1930" s="403"/>
      <c r="L1930" s="403"/>
      <c r="M1930" s="403"/>
      <c r="N1930" s="403"/>
      <c r="O1930" s="402"/>
      <c r="P1930" s="404" t="s">
        <v>1965</v>
      </c>
      <c r="Q1930" s="405"/>
      <c r="R1930" s="406">
        <v>8.11</v>
      </c>
      <c r="S1930" s="407"/>
      <c r="T1930" s="408"/>
      <c r="U1930" s="427">
        <v>11.21</v>
      </c>
      <c r="V1930" s="428"/>
      <c r="W1930" s="429"/>
      <c r="X1930" s="178">
        <v>19.32</v>
      </c>
      <c r="Y1930" s="175" t="str">
        <f t="shared" si="30"/>
        <v>260909</v>
      </c>
    </row>
    <row r="1931" spans="1:25" ht="9.6" customHeight="1" x14ac:dyDescent="0.2">
      <c r="A1931" s="401" t="s">
        <v>4345</v>
      </c>
      <c r="B1931" s="402"/>
      <c r="C1931" s="401" t="s">
        <v>284</v>
      </c>
      <c r="D1931" s="403"/>
      <c r="E1931" s="403"/>
      <c r="F1931" s="403"/>
      <c r="G1931" s="403"/>
      <c r="H1931" s="403"/>
      <c r="I1931" s="403"/>
      <c r="J1931" s="403"/>
      <c r="K1931" s="403"/>
      <c r="L1931" s="403"/>
      <c r="M1931" s="403"/>
      <c r="N1931" s="403"/>
      <c r="O1931" s="402"/>
      <c r="P1931" s="404" t="s">
        <v>1965</v>
      </c>
      <c r="Q1931" s="405"/>
      <c r="R1931" s="406">
        <v>6.12</v>
      </c>
      <c r="S1931" s="407"/>
      <c r="T1931" s="408"/>
      <c r="U1931" s="427">
        <v>10</v>
      </c>
      <c r="V1931" s="428"/>
      <c r="W1931" s="429"/>
      <c r="X1931" s="178">
        <v>16.12</v>
      </c>
      <c r="Y1931" s="175" t="str">
        <f t="shared" si="30"/>
        <v>261000</v>
      </c>
    </row>
    <row r="1932" spans="1:25" ht="9.6" customHeight="1" x14ac:dyDescent="0.2">
      <c r="A1932" s="401" t="s">
        <v>4346</v>
      </c>
      <c r="B1932" s="402"/>
      <c r="C1932" s="401" t="s">
        <v>1692</v>
      </c>
      <c r="D1932" s="403"/>
      <c r="E1932" s="403"/>
      <c r="F1932" s="403"/>
      <c r="G1932" s="403"/>
      <c r="H1932" s="403"/>
      <c r="I1932" s="403"/>
      <c r="J1932" s="403"/>
      <c r="K1932" s="403"/>
      <c r="L1932" s="403"/>
      <c r="M1932" s="403"/>
      <c r="N1932" s="403"/>
      <c r="O1932" s="402"/>
      <c r="P1932" s="404" t="s">
        <v>1965</v>
      </c>
      <c r="Q1932" s="405"/>
      <c r="R1932" s="406">
        <v>5.0599999999999996</v>
      </c>
      <c r="S1932" s="407"/>
      <c r="T1932" s="408"/>
      <c r="U1932" s="406">
        <v>9.9499999999999993</v>
      </c>
      <c r="V1932" s="407"/>
      <c r="W1932" s="408"/>
      <c r="X1932" s="178">
        <v>15.01</v>
      </c>
      <c r="Y1932" s="175" t="str">
        <f t="shared" si="30"/>
        <v>261001</v>
      </c>
    </row>
    <row r="1933" spans="1:25" ht="9.6" customHeight="1" x14ac:dyDescent="0.2">
      <c r="A1933" s="401" t="s">
        <v>4347</v>
      </c>
      <c r="B1933" s="402"/>
      <c r="C1933" s="401" t="s">
        <v>286</v>
      </c>
      <c r="D1933" s="403"/>
      <c r="E1933" s="403"/>
      <c r="F1933" s="403"/>
      <c r="G1933" s="403"/>
      <c r="H1933" s="403"/>
      <c r="I1933" s="403"/>
      <c r="J1933" s="403"/>
      <c r="K1933" s="403"/>
      <c r="L1933" s="403"/>
      <c r="M1933" s="403"/>
      <c r="N1933" s="403"/>
      <c r="O1933" s="402"/>
      <c r="P1933" s="404" t="s">
        <v>1965</v>
      </c>
      <c r="Q1933" s="405"/>
      <c r="R1933" s="427">
        <v>22.88</v>
      </c>
      <c r="S1933" s="428"/>
      <c r="T1933" s="429"/>
      <c r="U1933" s="427">
        <v>18.43</v>
      </c>
      <c r="V1933" s="428"/>
      <c r="W1933" s="429"/>
      <c r="X1933" s="178">
        <v>41.31</v>
      </c>
      <c r="Y1933" s="175" t="str">
        <f t="shared" si="30"/>
        <v>261002</v>
      </c>
    </row>
    <row r="1934" spans="1:25" ht="9.6" customHeight="1" x14ac:dyDescent="0.2">
      <c r="A1934" s="401" t="s">
        <v>4348</v>
      </c>
      <c r="B1934" s="402"/>
      <c r="C1934" s="401" t="s">
        <v>1693</v>
      </c>
      <c r="D1934" s="403"/>
      <c r="E1934" s="403"/>
      <c r="F1934" s="403"/>
      <c r="G1934" s="403"/>
      <c r="H1934" s="403"/>
      <c r="I1934" s="403"/>
      <c r="J1934" s="403"/>
      <c r="K1934" s="403"/>
      <c r="L1934" s="403"/>
      <c r="M1934" s="403"/>
      <c r="N1934" s="403"/>
      <c r="O1934" s="402"/>
      <c r="P1934" s="404" t="s">
        <v>1965</v>
      </c>
      <c r="Q1934" s="405"/>
      <c r="R1934" s="427">
        <v>69.540000000000006</v>
      </c>
      <c r="S1934" s="428"/>
      <c r="T1934" s="429"/>
      <c r="U1934" s="427">
        <v>14.83</v>
      </c>
      <c r="V1934" s="428"/>
      <c r="W1934" s="429"/>
      <c r="X1934" s="178">
        <v>84.37</v>
      </c>
      <c r="Y1934" s="175" t="str">
        <f t="shared" si="30"/>
        <v>261003</v>
      </c>
    </row>
    <row r="1935" spans="1:25" ht="9.6" customHeight="1" x14ac:dyDescent="0.2">
      <c r="A1935" s="401" t="s">
        <v>4349</v>
      </c>
      <c r="B1935" s="402"/>
      <c r="C1935" s="401" t="s">
        <v>1694</v>
      </c>
      <c r="D1935" s="403"/>
      <c r="E1935" s="403"/>
      <c r="F1935" s="403"/>
      <c r="G1935" s="403"/>
      <c r="H1935" s="403"/>
      <c r="I1935" s="403"/>
      <c r="J1935" s="403"/>
      <c r="K1935" s="403"/>
      <c r="L1935" s="403"/>
      <c r="M1935" s="403"/>
      <c r="N1935" s="403"/>
      <c r="O1935" s="402"/>
      <c r="P1935" s="404" t="s">
        <v>1965</v>
      </c>
      <c r="Q1935" s="405"/>
      <c r="R1935" s="406">
        <v>1.06</v>
      </c>
      <c r="S1935" s="407"/>
      <c r="T1935" s="408"/>
      <c r="U1935" s="406">
        <v>1.21</v>
      </c>
      <c r="V1935" s="407"/>
      <c r="W1935" s="408"/>
      <c r="X1935" s="177">
        <v>2.27</v>
      </c>
      <c r="Y1935" s="175" t="str">
        <f t="shared" si="30"/>
        <v>261005</v>
      </c>
    </row>
    <row r="1936" spans="1:25" ht="9.6" customHeight="1" x14ac:dyDescent="0.2">
      <c r="A1936" s="401" t="s">
        <v>4350</v>
      </c>
      <c r="B1936" s="402"/>
      <c r="C1936" s="401" t="s">
        <v>1695</v>
      </c>
      <c r="D1936" s="403"/>
      <c r="E1936" s="403"/>
      <c r="F1936" s="403"/>
      <c r="G1936" s="403"/>
      <c r="H1936" s="403"/>
      <c r="I1936" s="403"/>
      <c r="J1936" s="403"/>
      <c r="K1936" s="403"/>
      <c r="L1936" s="403"/>
      <c r="M1936" s="403"/>
      <c r="N1936" s="403"/>
      <c r="O1936" s="402"/>
      <c r="P1936" s="404" t="s">
        <v>1965</v>
      </c>
      <c r="Q1936" s="405"/>
      <c r="R1936" s="406">
        <v>3.98</v>
      </c>
      <c r="S1936" s="407"/>
      <c r="T1936" s="408"/>
      <c r="U1936" s="406">
        <v>5.84</v>
      </c>
      <c r="V1936" s="407"/>
      <c r="W1936" s="408"/>
      <c r="X1936" s="177">
        <v>9.82</v>
      </c>
      <c r="Y1936" s="175" t="str">
        <f t="shared" si="30"/>
        <v>261006</v>
      </c>
    </row>
    <row r="1937" spans="1:25" ht="9.6" customHeight="1" x14ac:dyDescent="0.2">
      <c r="A1937" s="401" t="s">
        <v>4351</v>
      </c>
      <c r="B1937" s="402"/>
      <c r="C1937" s="401" t="s">
        <v>1697</v>
      </c>
      <c r="D1937" s="403"/>
      <c r="E1937" s="403"/>
      <c r="F1937" s="403"/>
      <c r="G1937" s="403"/>
      <c r="H1937" s="403"/>
      <c r="I1937" s="403"/>
      <c r="J1937" s="403"/>
      <c r="K1937" s="403"/>
      <c r="L1937" s="403"/>
      <c r="M1937" s="403"/>
      <c r="N1937" s="403"/>
      <c r="O1937" s="402"/>
      <c r="P1937" s="404" t="s">
        <v>1965</v>
      </c>
      <c r="Q1937" s="405"/>
      <c r="R1937" s="406">
        <v>7.9</v>
      </c>
      <c r="S1937" s="407"/>
      <c r="T1937" s="408"/>
      <c r="U1937" s="427">
        <v>12.37</v>
      </c>
      <c r="V1937" s="428"/>
      <c r="W1937" s="429"/>
      <c r="X1937" s="178">
        <v>20.27</v>
      </c>
      <c r="Y1937" s="175" t="str">
        <f t="shared" si="30"/>
        <v>261008</v>
      </c>
    </row>
    <row r="1938" spans="1:25" ht="9.6" customHeight="1" x14ac:dyDescent="0.2">
      <c r="A1938" s="401" t="s">
        <v>4352</v>
      </c>
      <c r="B1938" s="402"/>
      <c r="C1938" s="401" t="s">
        <v>1698</v>
      </c>
      <c r="D1938" s="403"/>
      <c r="E1938" s="403"/>
      <c r="F1938" s="403"/>
      <c r="G1938" s="403"/>
      <c r="H1938" s="403"/>
      <c r="I1938" s="403"/>
      <c r="J1938" s="403"/>
      <c r="K1938" s="403"/>
      <c r="L1938" s="403"/>
      <c r="M1938" s="403"/>
      <c r="N1938" s="403"/>
      <c r="O1938" s="402"/>
      <c r="P1938" s="404" t="s">
        <v>1965</v>
      </c>
      <c r="Q1938" s="405"/>
      <c r="R1938" s="406">
        <v>8.6999999999999993</v>
      </c>
      <c r="S1938" s="407"/>
      <c r="T1938" s="408"/>
      <c r="U1938" s="406">
        <v>5.03</v>
      </c>
      <c r="V1938" s="407"/>
      <c r="W1938" s="408"/>
      <c r="X1938" s="178">
        <v>13.73</v>
      </c>
      <c r="Y1938" s="175" t="str">
        <f t="shared" si="30"/>
        <v>261009</v>
      </c>
    </row>
    <row r="1939" spans="1:25" ht="9.6" customHeight="1" x14ac:dyDescent="0.2">
      <c r="A1939" s="401" t="s">
        <v>4353</v>
      </c>
      <c r="B1939" s="402"/>
      <c r="C1939" s="401" t="s">
        <v>1699</v>
      </c>
      <c r="D1939" s="403"/>
      <c r="E1939" s="403"/>
      <c r="F1939" s="403"/>
      <c r="G1939" s="403"/>
      <c r="H1939" s="403"/>
      <c r="I1939" s="403"/>
      <c r="J1939" s="403"/>
      <c r="K1939" s="403"/>
      <c r="L1939" s="403"/>
      <c r="M1939" s="403"/>
      <c r="N1939" s="403"/>
      <c r="O1939" s="402"/>
      <c r="P1939" s="404" t="s">
        <v>1965</v>
      </c>
      <c r="Q1939" s="405"/>
      <c r="R1939" s="406">
        <v>3</v>
      </c>
      <c r="S1939" s="407"/>
      <c r="T1939" s="408"/>
      <c r="U1939" s="406">
        <v>6.6</v>
      </c>
      <c r="V1939" s="407"/>
      <c r="W1939" s="408"/>
      <c r="X1939" s="177">
        <v>9.6</v>
      </c>
      <c r="Y1939" s="175" t="str">
        <f t="shared" si="30"/>
        <v>261010</v>
      </c>
    </row>
    <row r="1940" spans="1:25" ht="9.6" customHeight="1" x14ac:dyDescent="0.2">
      <c r="A1940" s="401" t="s">
        <v>4354</v>
      </c>
      <c r="B1940" s="402"/>
      <c r="C1940" s="401" t="s">
        <v>156</v>
      </c>
      <c r="D1940" s="403"/>
      <c r="E1940" s="403"/>
      <c r="F1940" s="403"/>
      <c r="G1940" s="403"/>
      <c r="H1940" s="403"/>
      <c r="I1940" s="403"/>
      <c r="J1940" s="403"/>
      <c r="K1940" s="403"/>
      <c r="L1940" s="403"/>
      <c r="M1940" s="403"/>
      <c r="N1940" s="403"/>
      <c r="O1940" s="402"/>
      <c r="P1940" s="404" t="s">
        <v>1965</v>
      </c>
      <c r="Q1940" s="405"/>
      <c r="R1940" s="406">
        <v>2.95</v>
      </c>
      <c r="S1940" s="407"/>
      <c r="T1940" s="408"/>
      <c r="U1940" s="427">
        <v>12.44</v>
      </c>
      <c r="V1940" s="428"/>
      <c r="W1940" s="429"/>
      <c r="X1940" s="178">
        <v>15.39</v>
      </c>
      <c r="Y1940" s="175" t="str">
        <f t="shared" si="30"/>
        <v>261300</v>
      </c>
    </row>
    <row r="1941" spans="1:25" ht="9.6" customHeight="1" x14ac:dyDescent="0.2">
      <c r="A1941" s="401" t="s">
        <v>4355</v>
      </c>
      <c r="B1941" s="402"/>
      <c r="C1941" s="401" t="s">
        <v>1700</v>
      </c>
      <c r="D1941" s="403"/>
      <c r="E1941" s="403"/>
      <c r="F1941" s="403"/>
      <c r="G1941" s="403"/>
      <c r="H1941" s="403"/>
      <c r="I1941" s="403"/>
      <c r="J1941" s="403"/>
      <c r="K1941" s="403"/>
      <c r="L1941" s="403"/>
      <c r="M1941" s="403"/>
      <c r="N1941" s="403"/>
      <c r="O1941" s="402"/>
      <c r="P1941" s="404" t="s">
        <v>1965</v>
      </c>
      <c r="Q1941" s="405"/>
      <c r="R1941" s="406">
        <v>1.89</v>
      </c>
      <c r="S1941" s="407"/>
      <c r="T1941" s="408"/>
      <c r="U1941" s="406">
        <v>8.65</v>
      </c>
      <c r="V1941" s="407"/>
      <c r="W1941" s="408"/>
      <c r="X1941" s="178">
        <v>10.54</v>
      </c>
      <c r="Y1941" s="175" t="str">
        <f t="shared" si="30"/>
        <v>261301</v>
      </c>
    </row>
    <row r="1942" spans="1:25" ht="9.6" customHeight="1" x14ac:dyDescent="0.2">
      <c r="A1942" s="401" t="s">
        <v>4356</v>
      </c>
      <c r="B1942" s="402"/>
      <c r="C1942" s="401" t="s">
        <v>1701</v>
      </c>
      <c r="D1942" s="403"/>
      <c r="E1942" s="403"/>
      <c r="F1942" s="403"/>
      <c r="G1942" s="403"/>
      <c r="H1942" s="403"/>
      <c r="I1942" s="403"/>
      <c r="J1942" s="403"/>
      <c r="K1942" s="403"/>
      <c r="L1942" s="403"/>
      <c r="M1942" s="403"/>
      <c r="N1942" s="403"/>
      <c r="O1942" s="402"/>
      <c r="P1942" s="404" t="s">
        <v>1965</v>
      </c>
      <c r="Q1942" s="405"/>
      <c r="R1942" s="406">
        <v>5.17</v>
      </c>
      <c r="S1942" s="407"/>
      <c r="T1942" s="408"/>
      <c r="U1942" s="406">
        <v>8.41</v>
      </c>
      <c r="V1942" s="407"/>
      <c r="W1942" s="408"/>
      <c r="X1942" s="178">
        <v>13.58</v>
      </c>
      <c r="Y1942" s="175" t="str">
        <f t="shared" si="30"/>
        <v>261302</v>
      </c>
    </row>
    <row r="1943" spans="1:25" ht="9.6" customHeight="1" x14ac:dyDescent="0.2">
      <c r="A1943" s="401" t="s">
        <v>4357</v>
      </c>
      <c r="B1943" s="402"/>
      <c r="C1943" s="401" t="s">
        <v>1702</v>
      </c>
      <c r="D1943" s="403"/>
      <c r="E1943" s="403"/>
      <c r="F1943" s="403"/>
      <c r="G1943" s="403"/>
      <c r="H1943" s="403"/>
      <c r="I1943" s="403"/>
      <c r="J1943" s="403"/>
      <c r="K1943" s="403"/>
      <c r="L1943" s="403"/>
      <c r="M1943" s="403"/>
      <c r="N1943" s="403"/>
      <c r="O1943" s="402"/>
      <c r="P1943" s="404" t="s">
        <v>1965</v>
      </c>
      <c r="Q1943" s="405"/>
      <c r="R1943" s="406">
        <v>6.83</v>
      </c>
      <c r="S1943" s="407"/>
      <c r="T1943" s="408"/>
      <c r="U1943" s="406">
        <v>9.9499999999999993</v>
      </c>
      <c r="V1943" s="407"/>
      <c r="W1943" s="408"/>
      <c r="X1943" s="178">
        <v>16.78</v>
      </c>
      <c r="Y1943" s="175" t="str">
        <f t="shared" si="30"/>
        <v>261303</v>
      </c>
    </row>
    <row r="1944" spans="1:25" ht="9.6" customHeight="1" x14ac:dyDescent="0.2">
      <c r="A1944" s="401" t="s">
        <v>4358</v>
      </c>
      <c r="B1944" s="402"/>
      <c r="C1944" s="401" t="s">
        <v>288</v>
      </c>
      <c r="D1944" s="403"/>
      <c r="E1944" s="403"/>
      <c r="F1944" s="403"/>
      <c r="G1944" s="403"/>
      <c r="H1944" s="403"/>
      <c r="I1944" s="403"/>
      <c r="J1944" s="403"/>
      <c r="K1944" s="403"/>
      <c r="L1944" s="403"/>
      <c r="M1944" s="403"/>
      <c r="N1944" s="403"/>
      <c r="O1944" s="402"/>
      <c r="P1944" s="404" t="s">
        <v>1965</v>
      </c>
      <c r="Q1944" s="405"/>
      <c r="R1944" s="406">
        <v>6.32</v>
      </c>
      <c r="S1944" s="407"/>
      <c r="T1944" s="408"/>
      <c r="U1944" s="427">
        <v>14.87</v>
      </c>
      <c r="V1944" s="428"/>
      <c r="W1944" s="429"/>
      <c r="X1944" s="178">
        <v>21.19</v>
      </c>
      <c r="Y1944" s="175" t="str">
        <f t="shared" si="30"/>
        <v>261304</v>
      </c>
    </row>
    <row r="1945" spans="1:25" ht="9.6" customHeight="1" x14ac:dyDescent="0.2">
      <c r="A1945" s="401" t="s">
        <v>4359</v>
      </c>
      <c r="B1945" s="402"/>
      <c r="C1945" s="401" t="s">
        <v>1703</v>
      </c>
      <c r="D1945" s="403"/>
      <c r="E1945" s="403"/>
      <c r="F1945" s="403"/>
      <c r="G1945" s="403"/>
      <c r="H1945" s="403"/>
      <c r="I1945" s="403"/>
      <c r="J1945" s="403"/>
      <c r="K1945" s="403"/>
      <c r="L1945" s="403"/>
      <c r="M1945" s="403"/>
      <c r="N1945" s="403"/>
      <c r="O1945" s="402"/>
      <c r="P1945" s="404" t="s">
        <v>1965</v>
      </c>
      <c r="Q1945" s="405"/>
      <c r="R1945" s="406">
        <v>4.0599999999999996</v>
      </c>
      <c r="S1945" s="407"/>
      <c r="T1945" s="408"/>
      <c r="U1945" s="427">
        <v>10.36</v>
      </c>
      <c r="V1945" s="428"/>
      <c r="W1945" s="429"/>
      <c r="X1945" s="178">
        <v>14.42</v>
      </c>
      <c r="Y1945" s="175" t="str">
        <f t="shared" si="30"/>
        <v>261305</v>
      </c>
    </row>
    <row r="1946" spans="1:25" ht="9.6" customHeight="1" x14ac:dyDescent="0.2">
      <c r="A1946" s="401" t="s">
        <v>4360</v>
      </c>
      <c r="B1946" s="402"/>
      <c r="C1946" s="401" t="s">
        <v>1704</v>
      </c>
      <c r="D1946" s="403"/>
      <c r="E1946" s="403"/>
      <c r="F1946" s="403"/>
      <c r="G1946" s="403"/>
      <c r="H1946" s="403"/>
      <c r="I1946" s="403"/>
      <c r="J1946" s="403"/>
      <c r="K1946" s="403"/>
      <c r="L1946" s="403"/>
      <c r="M1946" s="403"/>
      <c r="N1946" s="403"/>
      <c r="O1946" s="402"/>
      <c r="P1946" s="404" t="s">
        <v>1965</v>
      </c>
      <c r="Q1946" s="405"/>
      <c r="R1946" s="406">
        <v>2.4500000000000002</v>
      </c>
      <c r="S1946" s="407"/>
      <c r="T1946" s="408"/>
      <c r="U1946" s="406">
        <v>4.47</v>
      </c>
      <c r="V1946" s="407"/>
      <c r="W1946" s="408"/>
      <c r="X1946" s="177">
        <v>6.92</v>
      </c>
      <c r="Y1946" s="175" t="str">
        <f t="shared" si="30"/>
        <v>261306</v>
      </c>
    </row>
    <row r="1947" spans="1:25" ht="9.6" customHeight="1" x14ac:dyDescent="0.2">
      <c r="A1947" s="401" t="s">
        <v>4361</v>
      </c>
      <c r="B1947" s="402"/>
      <c r="C1947" s="401" t="s">
        <v>1705</v>
      </c>
      <c r="D1947" s="403"/>
      <c r="E1947" s="403"/>
      <c r="F1947" s="403"/>
      <c r="G1947" s="403"/>
      <c r="H1947" s="403"/>
      <c r="I1947" s="403"/>
      <c r="J1947" s="403"/>
      <c r="K1947" s="403"/>
      <c r="L1947" s="403"/>
      <c r="M1947" s="403"/>
      <c r="N1947" s="403"/>
      <c r="O1947" s="402"/>
      <c r="P1947" s="404" t="s">
        <v>1965</v>
      </c>
      <c r="Q1947" s="405"/>
      <c r="R1947" s="406">
        <v>4.1100000000000003</v>
      </c>
      <c r="S1947" s="407"/>
      <c r="T1947" s="408"/>
      <c r="U1947" s="406">
        <v>7.21</v>
      </c>
      <c r="V1947" s="407"/>
      <c r="W1947" s="408"/>
      <c r="X1947" s="178">
        <v>11.32</v>
      </c>
      <c r="Y1947" s="175" t="str">
        <f t="shared" si="30"/>
        <v>261307</v>
      </c>
    </row>
    <row r="1948" spans="1:25" ht="9.6" customHeight="1" x14ac:dyDescent="0.2">
      <c r="A1948" s="401" t="s">
        <v>4362</v>
      </c>
      <c r="B1948" s="402"/>
      <c r="C1948" s="401" t="s">
        <v>1706</v>
      </c>
      <c r="D1948" s="403"/>
      <c r="E1948" s="403"/>
      <c r="F1948" s="403"/>
      <c r="G1948" s="403"/>
      <c r="H1948" s="403"/>
      <c r="I1948" s="403"/>
      <c r="J1948" s="403"/>
      <c r="K1948" s="403"/>
      <c r="L1948" s="403"/>
      <c r="M1948" s="403"/>
      <c r="N1948" s="403"/>
      <c r="O1948" s="402"/>
      <c r="P1948" s="404" t="s">
        <v>1965</v>
      </c>
      <c r="Q1948" s="405"/>
      <c r="R1948" s="406">
        <v>5.77</v>
      </c>
      <c r="S1948" s="407"/>
      <c r="T1948" s="408"/>
      <c r="U1948" s="406">
        <v>8.58</v>
      </c>
      <c r="V1948" s="407"/>
      <c r="W1948" s="408"/>
      <c r="X1948" s="178">
        <v>14.35</v>
      </c>
      <c r="Y1948" s="175" t="str">
        <f t="shared" si="30"/>
        <v>261308</v>
      </c>
    </row>
    <row r="1949" spans="1:25" ht="9.6" customHeight="1" x14ac:dyDescent="0.2">
      <c r="A1949" s="401" t="s">
        <v>4363</v>
      </c>
      <c r="B1949" s="402"/>
      <c r="C1949" s="401" t="s">
        <v>1707</v>
      </c>
      <c r="D1949" s="403"/>
      <c r="E1949" s="403"/>
      <c r="F1949" s="403"/>
      <c r="G1949" s="403"/>
      <c r="H1949" s="403"/>
      <c r="I1949" s="403"/>
      <c r="J1949" s="403"/>
      <c r="K1949" s="403"/>
      <c r="L1949" s="403"/>
      <c r="M1949" s="403"/>
      <c r="N1949" s="403"/>
      <c r="O1949" s="402"/>
      <c r="P1949" s="404" t="s">
        <v>1965</v>
      </c>
      <c r="Q1949" s="405"/>
      <c r="R1949" s="427">
        <v>12.52</v>
      </c>
      <c r="S1949" s="428"/>
      <c r="T1949" s="429"/>
      <c r="U1949" s="427">
        <v>14.87</v>
      </c>
      <c r="V1949" s="428"/>
      <c r="W1949" s="429"/>
      <c r="X1949" s="178">
        <v>27.39</v>
      </c>
      <c r="Y1949" s="175" t="str">
        <f t="shared" si="30"/>
        <v>261401</v>
      </c>
    </row>
    <row r="1950" spans="1:25" ht="9.6" customHeight="1" x14ac:dyDescent="0.2">
      <c r="A1950" s="401" t="s">
        <v>4364</v>
      </c>
      <c r="B1950" s="402"/>
      <c r="C1950" s="401" t="s">
        <v>289</v>
      </c>
      <c r="D1950" s="403"/>
      <c r="E1950" s="403"/>
      <c r="F1950" s="403"/>
      <c r="G1950" s="403"/>
      <c r="H1950" s="403"/>
      <c r="I1950" s="403"/>
      <c r="J1950" s="403"/>
      <c r="K1950" s="403"/>
      <c r="L1950" s="403"/>
      <c r="M1950" s="403"/>
      <c r="N1950" s="403"/>
      <c r="O1950" s="402"/>
      <c r="P1950" s="404" t="s">
        <v>1965</v>
      </c>
      <c r="Q1950" s="405"/>
      <c r="R1950" s="406">
        <v>9.89</v>
      </c>
      <c r="S1950" s="407"/>
      <c r="T1950" s="408"/>
      <c r="U1950" s="427">
        <v>14.87</v>
      </c>
      <c r="V1950" s="428"/>
      <c r="W1950" s="429"/>
      <c r="X1950" s="178">
        <v>24.76</v>
      </c>
      <c r="Y1950" s="175" t="str">
        <f t="shared" si="30"/>
        <v>261501</v>
      </c>
    </row>
    <row r="1951" spans="1:25" ht="9.6" customHeight="1" x14ac:dyDescent="0.2">
      <c r="A1951" s="401" t="s">
        <v>4365</v>
      </c>
      <c r="B1951" s="402"/>
      <c r="C1951" s="401" t="s">
        <v>290</v>
      </c>
      <c r="D1951" s="403"/>
      <c r="E1951" s="403"/>
      <c r="F1951" s="403"/>
      <c r="G1951" s="403"/>
      <c r="H1951" s="403"/>
      <c r="I1951" s="403"/>
      <c r="J1951" s="403"/>
      <c r="K1951" s="403"/>
      <c r="L1951" s="403"/>
      <c r="M1951" s="403"/>
      <c r="N1951" s="403"/>
      <c r="O1951" s="402"/>
      <c r="P1951" s="404" t="s">
        <v>1965</v>
      </c>
      <c r="Q1951" s="405"/>
      <c r="R1951" s="406">
        <v>4.3099999999999996</v>
      </c>
      <c r="S1951" s="407"/>
      <c r="T1951" s="408"/>
      <c r="U1951" s="427">
        <v>18.98</v>
      </c>
      <c r="V1951" s="428"/>
      <c r="W1951" s="429"/>
      <c r="X1951" s="178">
        <v>23.29</v>
      </c>
      <c r="Y1951" s="175" t="str">
        <f t="shared" si="30"/>
        <v>261502</v>
      </c>
    </row>
    <row r="1952" spans="1:25" ht="19.350000000000001" customHeight="1" x14ac:dyDescent="0.2">
      <c r="A1952" s="401" t="s">
        <v>4366</v>
      </c>
      <c r="B1952" s="402"/>
      <c r="C1952" s="401" t="s">
        <v>4367</v>
      </c>
      <c r="D1952" s="403"/>
      <c r="E1952" s="403"/>
      <c r="F1952" s="403"/>
      <c r="G1952" s="403"/>
      <c r="H1952" s="403"/>
      <c r="I1952" s="403"/>
      <c r="J1952" s="403"/>
      <c r="K1952" s="403"/>
      <c r="L1952" s="403"/>
      <c r="M1952" s="403"/>
      <c r="N1952" s="403"/>
      <c r="O1952" s="402"/>
      <c r="P1952" s="404" t="s">
        <v>1965</v>
      </c>
      <c r="Q1952" s="405"/>
      <c r="R1952" s="406">
        <v>4.28</v>
      </c>
      <c r="S1952" s="407"/>
      <c r="T1952" s="408"/>
      <c r="U1952" s="427">
        <v>16.18</v>
      </c>
      <c r="V1952" s="428"/>
      <c r="W1952" s="429"/>
      <c r="X1952" s="178">
        <v>20.46</v>
      </c>
      <c r="Y1952" s="175" t="str">
        <f t="shared" si="30"/>
        <v>261503</v>
      </c>
    </row>
    <row r="1953" spans="1:25" ht="9.6" customHeight="1" x14ac:dyDescent="0.2">
      <c r="A1953" s="401" t="s">
        <v>4368</v>
      </c>
      <c r="B1953" s="402"/>
      <c r="C1953" s="401" t="s">
        <v>1709</v>
      </c>
      <c r="D1953" s="403"/>
      <c r="E1953" s="403"/>
      <c r="F1953" s="403"/>
      <c r="G1953" s="403"/>
      <c r="H1953" s="403"/>
      <c r="I1953" s="403"/>
      <c r="J1953" s="403"/>
      <c r="K1953" s="403"/>
      <c r="L1953" s="403"/>
      <c r="M1953" s="403"/>
      <c r="N1953" s="403"/>
      <c r="O1953" s="402"/>
      <c r="P1953" s="404" t="s">
        <v>1965</v>
      </c>
      <c r="Q1953" s="405"/>
      <c r="R1953" s="406">
        <v>2.19</v>
      </c>
      <c r="S1953" s="407"/>
      <c r="T1953" s="408"/>
      <c r="U1953" s="427">
        <v>12.37</v>
      </c>
      <c r="V1953" s="428"/>
      <c r="W1953" s="429"/>
      <c r="X1953" s="178">
        <v>14.56</v>
      </c>
      <c r="Y1953" s="175" t="str">
        <f t="shared" si="30"/>
        <v>261504</v>
      </c>
    </row>
    <row r="1954" spans="1:25" ht="9.6" customHeight="1" x14ac:dyDescent="0.2">
      <c r="A1954" s="401" t="s">
        <v>4369</v>
      </c>
      <c r="B1954" s="402"/>
      <c r="C1954" s="401" t="s">
        <v>1710</v>
      </c>
      <c r="D1954" s="403"/>
      <c r="E1954" s="403"/>
      <c r="F1954" s="403"/>
      <c r="G1954" s="403"/>
      <c r="H1954" s="403"/>
      <c r="I1954" s="403"/>
      <c r="J1954" s="403"/>
      <c r="K1954" s="403"/>
      <c r="L1954" s="403"/>
      <c r="M1954" s="403"/>
      <c r="N1954" s="403"/>
      <c r="O1954" s="402"/>
      <c r="P1954" s="404" t="s">
        <v>1965</v>
      </c>
      <c r="Q1954" s="405"/>
      <c r="R1954" s="406">
        <v>3.54</v>
      </c>
      <c r="S1954" s="407"/>
      <c r="T1954" s="408"/>
      <c r="U1954" s="406">
        <v>6.66</v>
      </c>
      <c r="V1954" s="407"/>
      <c r="W1954" s="408"/>
      <c r="X1954" s="178">
        <v>10.199999999999999</v>
      </c>
      <c r="Y1954" s="175" t="str">
        <f t="shared" si="30"/>
        <v>261548</v>
      </c>
    </row>
    <row r="1955" spans="1:25" ht="9.6" customHeight="1" x14ac:dyDescent="0.2">
      <c r="A1955" s="401" t="s">
        <v>4370</v>
      </c>
      <c r="B1955" s="402"/>
      <c r="C1955" s="401" t="s">
        <v>1711</v>
      </c>
      <c r="D1955" s="403"/>
      <c r="E1955" s="403"/>
      <c r="F1955" s="403"/>
      <c r="G1955" s="403"/>
      <c r="H1955" s="403"/>
      <c r="I1955" s="403"/>
      <c r="J1955" s="403"/>
      <c r="K1955" s="403"/>
      <c r="L1955" s="403"/>
      <c r="M1955" s="403"/>
      <c r="N1955" s="403"/>
      <c r="O1955" s="402"/>
      <c r="P1955" s="404" t="s">
        <v>1965</v>
      </c>
      <c r="Q1955" s="405"/>
      <c r="R1955" s="406">
        <v>6.89</v>
      </c>
      <c r="S1955" s="407"/>
      <c r="T1955" s="408"/>
      <c r="U1955" s="427">
        <v>11.21</v>
      </c>
      <c r="V1955" s="428"/>
      <c r="W1955" s="429"/>
      <c r="X1955" s="178">
        <v>18.100000000000001</v>
      </c>
      <c r="Y1955" s="175" t="str">
        <f t="shared" si="30"/>
        <v>261550</v>
      </c>
    </row>
    <row r="1956" spans="1:25" ht="9.6" customHeight="1" x14ac:dyDescent="0.2">
      <c r="A1956" s="401" t="s">
        <v>4371</v>
      </c>
      <c r="B1956" s="402"/>
      <c r="C1956" s="401" t="s">
        <v>1712</v>
      </c>
      <c r="D1956" s="403"/>
      <c r="E1956" s="403"/>
      <c r="F1956" s="403"/>
      <c r="G1956" s="403"/>
      <c r="H1956" s="403"/>
      <c r="I1956" s="403"/>
      <c r="J1956" s="403"/>
      <c r="K1956" s="403"/>
      <c r="L1956" s="403"/>
      <c r="M1956" s="403"/>
      <c r="N1956" s="403"/>
      <c r="O1956" s="402"/>
      <c r="P1956" s="404" t="s">
        <v>1965</v>
      </c>
      <c r="Q1956" s="405"/>
      <c r="R1956" s="406">
        <v>6.81</v>
      </c>
      <c r="S1956" s="407"/>
      <c r="T1956" s="408"/>
      <c r="U1956" s="427">
        <v>18.98</v>
      </c>
      <c r="V1956" s="428"/>
      <c r="W1956" s="429"/>
      <c r="X1956" s="178">
        <v>25.79</v>
      </c>
      <c r="Y1956" s="175" t="str">
        <f t="shared" si="30"/>
        <v>261560</v>
      </c>
    </row>
    <row r="1957" spans="1:25" ht="9.6" customHeight="1" x14ac:dyDescent="0.2">
      <c r="A1957" s="401" t="s">
        <v>4372</v>
      </c>
      <c r="B1957" s="402"/>
      <c r="C1957" s="401" t="s">
        <v>4373</v>
      </c>
      <c r="D1957" s="403"/>
      <c r="E1957" s="403"/>
      <c r="F1957" s="403"/>
      <c r="G1957" s="403"/>
      <c r="H1957" s="403"/>
      <c r="I1957" s="403"/>
      <c r="J1957" s="403"/>
      <c r="K1957" s="403"/>
      <c r="L1957" s="403"/>
      <c r="M1957" s="403"/>
      <c r="N1957" s="403"/>
      <c r="O1957" s="402"/>
      <c r="P1957" s="404" t="s">
        <v>1965</v>
      </c>
      <c r="Q1957" s="405"/>
      <c r="R1957" s="427">
        <v>12.04</v>
      </c>
      <c r="S1957" s="428"/>
      <c r="T1957" s="429"/>
      <c r="U1957" s="427">
        <v>18.98</v>
      </c>
      <c r="V1957" s="428"/>
      <c r="W1957" s="429"/>
      <c r="X1957" s="178">
        <v>31.02</v>
      </c>
      <c r="Y1957" s="175" t="str">
        <f t="shared" si="30"/>
        <v>261602</v>
      </c>
    </row>
    <row r="1958" spans="1:25" ht="19.350000000000001" customHeight="1" x14ac:dyDescent="0.2">
      <c r="A1958" s="401" t="s">
        <v>4374</v>
      </c>
      <c r="B1958" s="402"/>
      <c r="C1958" s="401" t="s">
        <v>4375</v>
      </c>
      <c r="D1958" s="403"/>
      <c r="E1958" s="403"/>
      <c r="F1958" s="403"/>
      <c r="G1958" s="403"/>
      <c r="H1958" s="403"/>
      <c r="I1958" s="403"/>
      <c r="J1958" s="403"/>
      <c r="K1958" s="403"/>
      <c r="L1958" s="403"/>
      <c r="M1958" s="403"/>
      <c r="N1958" s="403"/>
      <c r="O1958" s="402"/>
      <c r="P1958" s="404" t="s">
        <v>1965</v>
      </c>
      <c r="Q1958" s="405"/>
      <c r="R1958" s="406">
        <v>7.22</v>
      </c>
      <c r="S1958" s="407"/>
      <c r="T1958" s="408"/>
      <c r="U1958" s="427">
        <v>18.98</v>
      </c>
      <c r="V1958" s="428"/>
      <c r="W1958" s="429"/>
      <c r="X1958" s="178">
        <v>26.2</v>
      </c>
      <c r="Y1958" s="175" t="str">
        <f t="shared" si="30"/>
        <v>261603</v>
      </c>
    </row>
    <row r="1959" spans="1:25" ht="19.350000000000001" customHeight="1" x14ac:dyDescent="0.2">
      <c r="A1959" s="401" t="s">
        <v>4376</v>
      </c>
      <c r="B1959" s="402"/>
      <c r="C1959" s="401" t="s">
        <v>4377</v>
      </c>
      <c r="D1959" s="403"/>
      <c r="E1959" s="403"/>
      <c r="F1959" s="403"/>
      <c r="G1959" s="403"/>
      <c r="H1959" s="403"/>
      <c r="I1959" s="403"/>
      <c r="J1959" s="403"/>
      <c r="K1959" s="403"/>
      <c r="L1959" s="403"/>
      <c r="M1959" s="403"/>
      <c r="N1959" s="403"/>
      <c r="O1959" s="402"/>
      <c r="P1959" s="404" t="s">
        <v>2001</v>
      </c>
      <c r="Q1959" s="405"/>
      <c r="R1959" s="430">
        <v>160.83000000000001</v>
      </c>
      <c r="S1959" s="431"/>
      <c r="T1959" s="432"/>
      <c r="U1959" s="430">
        <v>200.4</v>
      </c>
      <c r="V1959" s="431"/>
      <c r="W1959" s="432"/>
      <c r="X1959" s="179">
        <v>361.23</v>
      </c>
      <c r="Y1959" s="175" t="str">
        <f t="shared" si="30"/>
        <v>261605</v>
      </c>
    </row>
    <row r="1960" spans="1:25" ht="19.350000000000001" customHeight="1" x14ac:dyDescent="0.2">
      <c r="A1960" s="401" t="s">
        <v>4378</v>
      </c>
      <c r="B1960" s="402"/>
      <c r="C1960" s="401" t="s">
        <v>4379</v>
      </c>
      <c r="D1960" s="403"/>
      <c r="E1960" s="403"/>
      <c r="F1960" s="403"/>
      <c r="G1960" s="403"/>
      <c r="H1960" s="403"/>
      <c r="I1960" s="403"/>
      <c r="J1960" s="403"/>
      <c r="K1960" s="403"/>
      <c r="L1960" s="403"/>
      <c r="M1960" s="403"/>
      <c r="N1960" s="403"/>
      <c r="O1960" s="402"/>
      <c r="P1960" s="404" t="s">
        <v>1965</v>
      </c>
      <c r="Q1960" s="405"/>
      <c r="R1960" s="427">
        <v>26.77</v>
      </c>
      <c r="S1960" s="428"/>
      <c r="T1960" s="429"/>
      <c r="U1960" s="427">
        <v>33.4</v>
      </c>
      <c r="V1960" s="428"/>
      <c r="W1960" s="429"/>
      <c r="X1960" s="178">
        <v>60.17</v>
      </c>
      <c r="Y1960" s="175" t="str">
        <f t="shared" si="30"/>
        <v>261606</v>
      </c>
    </row>
    <row r="1961" spans="1:25" ht="9.6" customHeight="1" x14ac:dyDescent="0.2">
      <c r="A1961" s="401" t="s">
        <v>4380</v>
      </c>
      <c r="B1961" s="402"/>
      <c r="C1961" s="401" t="s">
        <v>1713</v>
      </c>
      <c r="D1961" s="403"/>
      <c r="E1961" s="403"/>
      <c r="F1961" s="403"/>
      <c r="G1961" s="403"/>
      <c r="H1961" s="403"/>
      <c r="I1961" s="403"/>
      <c r="J1961" s="403"/>
      <c r="K1961" s="403"/>
      <c r="L1961" s="403"/>
      <c r="M1961" s="403"/>
      <c r="N1961" s="403"/>
      <c r="O1961" s="402"/>
      <c r="P1961" s="404" t="s">
        <v>1965</v>
      </c>
      <c r="Q1961" s="405"/>
      <c r="R1961" s="406">
        <v>4.9800000000000004</v>
      </c>
      <c r="S1961" s="407"/>
      <c r="T1961" s="408"/>
      <c r="U1961" s="427">
        <v>54.8</v>
      </c>
      <c r="V1961" s="428"/>
      <c r="W1961" s="429"/>
      <c r="X1961" s="178">
        <v>59.78</v>
      </c>
      <c r="Y1961" s="175" t="str">
        <f t="shared" si="30"/>
        <v>261607</v>
      </c>
    </row>
    <row r="1962" spans="1:25" ht="9.6" customHeight="1" x14ac:dyDescent="0.2">
      <c r="A1962" s="401" t="s">
        <v>4381</v>
      </c>
      <c r="B1962" s="402"/>
      <c r="C1962" s="401" t="s">
        <v>1714</v>
      </c>
      <c r="D1962" s="403"/>
      <c r="E1962" s="403"/>
      <c r="F1962" s="403"/>
      <c r="G1962" s="403"/>
      <c r="H1962" s="403"/>
      <c r="I1962" s="403"/>
      <c r="J1962" s="403"/>
      <c r="K1962" s="403"/>
      <c r="L1962" s="403"/>
      <c r="M1962" s="403"/>
      <c r="N1962" s="403"/>
      <c r="O1962" s="402"/>
      <c r="P1962" s="404" t="s">
        <v>1965</v>
      </c>
      <c r="Q1962" s="405"/>
      <c r="R1962" s="406">
        <v>8.2200000000000006</v>
      </c>
      <c r="S1962" s="407"/>
      <c r="T1962" s="408"/>
      <c r="U1962" s="406">
        <v>5.03</v>
      </c>
      <c r="V1962" s="407"/>
      <c r="W1962" s="408"/>
      <c r="X1962" s="178">
        <v>13.25</v>
      </c>
      <c r="Y1962" s="175" t="str">
        <f t="shared" si="30"/>
        <v>261609</v>
      </c>
    </row>
    <row r="1963" spans="1:25" ht="9.6" customHeight="1" x14ac:dyDescent="0.2">
      <c r="A1963" s="401" t="s">
        <v>4382</v>
      </c>
      <c r="B1963" s="402"/>
      <c r="C1963" s="401" t="s">
        <v>1715</v>
      </c>
      <c r="D1963" s="403"/>
      <c r="E1963" s="403"/>
      <c r="F1963" s="403"/>
      <c r="G1963" s="403"/>
      <c r="H1963" s="403"/>
      <c r="I1963" s="403"/>
      <c r="J1963" s="403"/>
      <c r="K1963" s="403"/>
      <c r="L1963" s="403"/>
      <c r="M1963" s="403"/>
      <c r="N1963" s="403"/>
      <c r="O1963" s="402"/>
      <c r="P1963" s="404" t="s">
        <v>1965</v>
      </c>
      <c r="Q1963" s="405"/>
      <c r="R1963" s="406">
        <v>5.26</v>
      </c>
      <c r="S1963" s="407"/>
      <c r="T1963" s="408"/>
      <c r="U1963" s="406">
        <v>3.01</v>
      </c>
      <c r="V1963" s="407"/>
      <c r="W1963" s="408"/>
      <c r="X1963" s="177">
        <v>8.27</v>
      </c>
      <c r="Y1963" s="175" t="str">
        <f t="shared" si="30"/>
        <v>261610</v>
      </c>
    </row>
    <row r="1964" spans="1:25" ht="9.6" customHeight="1" x14ac:dyDescent="0.2">
      <c r="A1964" s="401" t="s">
        <v>4383</v>
      </c>
      <c r="B1964" s="402"/>
      <c r="C1964" s="401" t="s">
        <v>1716</v>
      </c>
      <c r="D1964" s="403"/>
      <c r="E1964" s="403"/>
      <c r="F1964" s="403"/>
      <c r="G1964" s="403"/>
      <c r="H1964" s="403"/>
      <c r="I1964" s="403"/>
      <c r="J1964" s="403"/>
      <c r="K1964" s="403"/>
      <c r="L1964" s="403"/>
      <c r="M1964" s="403"/>
      <c r="N1964" s="403"/>
      <c r="O1964" s="402"/>
      <c r="P1964" s="404" t="s">
        <v>1965</v>
      </c>
      <c r="Q1964" s="405"/>
      <c r="R1964" s="427">
        <v>16.59</v>
      </c>
      <c r="S1964" s="428"/>
      <c r="T1964" s="429"/>
      <c r="U1964" s="406">
        <v>5.03</v>
      </c>
      <c r="V1964" s="407"/>
      <c r="W1964" s="408"/>
      <c r="X1964" s="178">
        <v>21.62</v>
      </c>
      <c r="Y1964" s="175" t="str">
        <f t="shared" si="30"/>
        <v>261612</v>
      </c>
    </row>
    <row r="1965" spans="1:25" ht="9.6" customHeight="1" x14ac:dyDescent="0.2">
      <c r="A1965" s="401" t="s">
        <v>4384</v>
      </c>
      <c r="B1965" s="402"/>
      <c r="C1965" s="401" t="s">
        <v>1717</v>
      </c>
      <c r="D1965" s="403"/>
      <c r="E1965" s="403"/>
      <c r="F1965" s="403"/>
      <c r="G1965" s="403"/>
      <c r="H1965" s="403"/>
      <c r="I1965" s="403"/>
      <c r="J1965" s="403"/>
      <c r="K1965" s="403"/>
      <c r="L1965" s="403"/>
      <c r="M1965" s="403"/>
      <c r="N1965" s="403"/>
      <c r="O1965" s="402"/>
      <c r="P1965" s="404" t="s">
        <v>1965</v>
      </c>
      <c r="Q1965" s="405"/>
      <c r="R1965" s="406">
        <v>2.79</v>
      </c>
      <c r="S1965" s="407"/>
      <c r="T1965" s="408"/>
      <c r="U1965" s="430">
        <v>163.63</v>
      </c>
      <c r="V1965" s="431"/>
      <c r="W1965" s="432"/>
      <c r="X1965" s="179">
        <v>166.42</v>
      </c>
      <c r="Y1965" s="175" t="str">
        <f t="shared" si="30"/>
        <v>261620</v>
      </c>
    </row>
    <row r="1966" spans="1:25" ht="9.6" customHeight="1" x14ac:dyDescent="0.2">
      <c r="A1966" s="401" t="s">
        <v>4385</v>
      </c>
      <c r="B1966" s="402"/>
      <c r="C1966" s="401" t="s">
        <v>1718</v>
      </c>
      <c r="D1966" s="403"/>
      <c r="E1966" s="403"/>
      <c r="F1966" s="403"/>
      <c r="G1966" s="403"/>
      <c r="H1966" s="403"/>
      <c r="I1966" s="403"/>
      <c r="J1966" s="403"/>
      <c r="K1966" s="403"/>
      <c r="L1966" s="403"/>
      <c r="M1966" s="403"/>
      <c r="N1966" s="403"/>
      <c r="O1966" s="402"/>
      <c r="P1966" s="404" t="s">
        <v>1965</v>
      </c>
      <c r="Q1966" s="405"/>
      <c r="R1966" s="406">
        <v>4.18</v>
      </c>
      <c r="S1966" s="407"/>
      <c r="T1966" s="408"/>
      <c r="U1966" s="430">
        <v>378.25</v>
      </c>
      <c r="V1966" s="431"/>
      <c r="W1966" s="432"/>
      <c r="X1966" s="179">
        <v>382.43</v>
      </c>
      <c r="Y1966" s="175" t="str">
        <f t="shared" si="30"/>
        <v>261623</v>
      </c>
    </row>
    <row r="1967" spans="1:25" ht="9.6" customHeight="1" x14ac:dyDescent="0.2">
      <c r="A1967" s="401" t="s">
        <v>4386</v>
      </c>
      <c r="B1967" s="402"/>
      <c r="C1967" s="401" t="s">
        <v>1719</v>
      </c>
      <c r="D1967" s="403"/>
      <c r="E1967" s="403"/>
      <c r="F1967" s="403"/>
      <c r="G1967" s="403"/>
      <c r="H1967" s="403"/>
      <c r="I1967" s="403"/>
      <c r="J1967" s="403"/>
      <c r="K1967" s="403"/>
      <c r="L1967" s="403"/>
      <c r="M1967" s="403"/>
      <c r="N1967" s="403"/>
      <c r="O1967" s="402"/>
      <c r="P1967" s="404" t="s">
        <v>2036</v>
      </c>
      <c r="Q1967" s="405"/>
      <c r="R1967" s="406">
        <v>0.73</v>
      </c>
      <c r="S1967" s="407"/>
      <c r="T1967" s="408"/>
      <c r="U1967" s="427">
        <v>13.3</v>
      </c>
      <c r="V1967" s="428"/>
      <c r="W1967" s="429"/>
      <c r="X1967" s="178">
        <v>14.03</v>
      </c>
      <c r="Y1967" s="175" t="str">
        <f t="shared" si="30"/>
        <v>261700</v>
      </c>
    </row>
    <row r="1968" spans="1:25" ht="9.6" customHeight="1" x14ac:dyDescent="0.2">
      <c r="A1968" s="401" t="s">
        <v>4387</v>
      </c>
      <c r="B1968" s="402"/>
      <c r="C1968" s="401" t="s">
        <v>1720</v>
      </c>
      <c r="D1968" s="403"/>
      <c r="E1968" s="403"/>
      <c r="F1968" s="403"/>
      <c r="G1968" s="403"/>
      <c r="H1968" s="403"/>
      <c r="I1968" s="403"/>
      <c r="J1968" s="403"/>
      <c r="K1968" s="403"/>
      <c r="L1968" s="403"/>
      <c r="M1968" s="403"/>
      <c r="N1968" s="403"/>
      <c r="O1968" s="402"/>
      <c r="P1968" s="404" t="s">
        <v>1965</v>
      </c>
      <c r="Q1968" s="405"/>
      <c r="R1968" s="406">
        <v>4.13</v>
      </c>
      <c r="S1968" s="407"/>
      <c r="T1968" s="408"/>
      <c r="U1968" s="427">
        <v>11.21</v>
      </c>
      <c r="V1968" s="428"/>
      <c r="W1968" s="429"/>
      <c r="X1968" s="178">
        <v>15.34</v>
      </c>
      <c r="Y1968" s="175" t="str">
        <f t="shared" si="30"/>
        <v>261703</v>
      </c>
    </row>
    <row r="1969" spans="1:25" ht="19.350000000000001" customHeight="1" x14ac:dyDescent="0.2">
      <c r="A1969" s="401" t="s">
        <v>4388</v>
      </c>
      <c r="B1969" s="402"/>
      <c r="C1969" s="401" t="s">
        <v>4389</v>
      </c>
      <c r="D1969" s="403"/>
      <c r="E1969" s="403"/>
      <c r="F1969" s="403"/>
      <c r="G1969" s="403"/>
      <c r="H1969" s="403"/>
      <c r="I1969" s="403"/>
      <c r="J1969" s="403"/>
      <c r="K1969" s="403"/>
      <c r="L1969" s="403"/>
      <c r="M1969" s="403"/>
      <c r="N1969" s="403"/>
      <c r="O1969" s="402"/>
      <c r="P1969" s="404" t="s">
        <v>2081</v>
      </c>
      <c r="Q1969" s="405"/>
      <c r="R1969" s="427">
        <v>42.82</v>
      </c>
      <c r="S1969" s="428"/>
      <c r="T1969" s="429"/>
      <c r="U1969" s="406">
        <v>7.96</v>
      </c>
      <c r="V1969" s="407"/>
      <c r="W1969" s="408"/>
      <c r="X1969" s="178">
        <v>50.78</v>
      </c>
      <c r="Y1969" s="175" t="str">
        <f t="shared" si="30"/>
        <v>261704</v>
      </c>
    </row>
    <row r="1970" spans="1:25" ht="19.350000000000001" customHeight="1" x14ac:dyDescent="0.2">
      <c r="A1970" s="401" t="s">
        <v>4390</v>
      </c>
      <c r="B1970" s="402"/>
      <c r="C1970" s="401" t="s">
        <v>4391</v>
      </c>
      <c r="D1970" s="403"/>
      <c r="E1970" s="403"/>
      <c r="F1970" s="403"/>
      <c r="G1970" s="403"/>
      <c r="H1970" s="403"/>
      <c r="I1970" s="403"/>
      <c r="J1970" s="403"/>
      <c r="K1970" s="403"/>
      <c r="L1970" s="403"/>
      <c r="M1970" s="403"/>
      <c r="N1970" s="403"/>
      <c r="O1970" s="402"/>
      <c r="P1970" s="404" t="s">
        <v>1965</v>
      </c>
      <c r="Q1970" s="405"/>
      <c r="R1970" s="427">
        <v>37.24</v>
      </c>
      <c r="S1970" s="428"/>
      <c r="T1970" s="429"/>
      <c r="U1970" s="406">
        <v>9.27</v>
      </c>
      <c r="V1970" s="407"/>
      <c r="W1970" s="408"/>
      <c r="X1970" s="178">
        <v>46.51</v>
      </c>
      <c r="Y1970" s="175" t="str">
        <f t="shared" si="30"/>
        <v>261705</v>
      </c>
    </row>
    <row r="1971" spans="1:25" ht="9.6" customHeight="1" x14ac:dyDescent="0.2">
      <c r="A1971" s="409" t="s">
        <v>4392</v>
      </c>
      <c r="B1971" s="410"/>
      <c r="C1971" s="409" t="s">
        <v>14</v>
      </c>
      <c r="D1971" s="411"/>
      <c r="E1971" s="411"/>
      <c r="F1971" s="411"/>
      <c r="G1971" s="411"/>
      <c r="H1971" s="411"/>
      <c r="I1971" s="411"/>
      <c r="J1971" s="411"/>
      <c r="K1971" s="411"/>
      <c r="L1971" s="411"/>
      <c r="M1971" s="411"/>
      <c r="N1971" s="411"/>
      <c r="O1971" s="411"/>
      <c r="P1971" s="411"/>
      <c r="Q1971" s="411"/>
      <c r="R1971" s="411"/>
      <c r="S1971" s="411"/>
      <c r="T1971" s="411"/>
      <c r="U1971" s="411"/>
      <c r="V1971" s="411"/>
      <c r="W1971" s="411"/>
      <c r="X1971" s="410"/>
      <c r="Y1971" s="175" t="str">
        <f t="shared" si="30"/>
        <v>189</v>
      </c>
    </row>
    <row r="1972" spans="1:25" ht="9.6" customHeight="1" x14ac:dyDescent="0.2">
      <c r="A1972" s="401" t="s">
        <v>4393</v>
      </c>
      <c r="B1972" s="402"/>
      <c r="C1972" s="401" t="s">
        <v>14</v>
      </c>
      <c r="D1972" s="403"/>
      <c r="E1972" s="403"/>
      <c r="F1972" s="403"/>
      <c r="G1972" s="403"/>
      <c r="H1972" s="403"/>
      <c r="I1972" s="403"/>
      <c r="J1972" s="403"/>
      <c r="K1972" s="403"/>
      <c r="L1972" s="403"/>
      <c r="M1972" s="403"/>
      <c r="N1972" s="403"/>
      <c r="O1972" s="402"/>
      <c r="P1972" s="404"/>
      <c r="Q1972" s="405"/>
      <c r="R1972" s="406">
        <v>0</v>
      </c>
      <c r="S1972" s="407"/>
      <c r="T1972" s="408"/>
      <c r="U1972" s="406">
        <v>0</v>
      </c>
      <c r="V1972" s="407"/>
      <c r="W1972" s="408"/>
      <c r="X1972" s="177">
        <v>0</v>
      </c>
      <c r="Y1972" s="175" t="str">
        <f t="shared" si="30"/>
        <v>270000</v>
      </c>
    </row>
    <row r="1973" spans="1:25" ht="19.350000000000001" customHeight="1" x14ac:dyDescent="0.2">
      <c r="A1973" s="401" t="s">
        <v>4394</v>
      </c>
      <c r="B1973" s="402"/>
      <c r="C1973" s="401" t="s">
        <v>4395</v>
      </c>
      <c r="D1973" s="403"/>
      <c r="E1973" s="403"/>
      <c r="F1973" s="403"/>
      <c r="G1973" s="403"/>
      <c r="H1973" s="403"/>
      <c r="I1973" s="403"/>
      <c r="J1973" s="403"/>
      <c r="K1973" s="403"/>
      <c r="L1973" s="403"/>
      <c r="M1973" s="403"/>
      <c r="N1973" s="403"/>
      <c r="O1973" s="402"/>
      <c r="P1973" s="404" t="s">
        <v>1965</v>
      </c>
      <c r="Q1973" s="405"/>
      <c r="R1973" s="427">
        <v>10.029999999999999</v>
      </c>
      <c r="S1973" s="428"/>
      <c r="T1973" s="429"/>
      <c r="U1973" s="406">
        <v>0</v>
      </c>
      <c r="V1973" s="407"/>
      <c r="W1973" s="408"/>
      <c r="X1973" s="178">
        <v>10.029999999999999</v>
      </c>
      <c r="Y1973" s="175" t="str">
        <f t="shared" si="30"/>
        <v>270105</v>
      </c>
    </row>
    <row r="1974" spans="1:25" ht="19.350000000000001" customHeight="1" x14ac:dyDescent="0.2">
      <c r="A1974" s="401" t="s">
        <v>4396</v>
      </c>
      <c r="B1974" s="402"/>
      <c r="C1974" s="401" t="s">
        <v>4397</v>
      </c>
      <c r="D1974" s="403"/>
      <c r="E1974" s="403"/>
      <c r="F1974" s="403"/>
      <c r="G1974" s="403"/>
      <c r="H1974" s="403"/>
      <c r="I1974" s="403"/>
      <c r="J1974" s="403"/>
      <c r="K1974" s="403"/>
      <c r="L1974" s="403"/>
      <c r="M1974" s="403"/>
      <c r="N1974" s="403"/>
      <c r="O1974" s="402"/>
      <c r="P1974" s="404" t="s">
        <v>1965</v>
      </c>
      <c r="Q1974" s="405"/>
      <c r="R1974" s="427">
        <v>13.79</v>
      </c>
      <c r="S1974" s="428"/>
      <c r="T1974" s="429"/>
      <c r="U1974" s="427">
        <v>12.79</v>
      </c>
      <c r="V1974" s="428"/>
      <c r="W1974" s="429"/>
      <c r="X1974" s="178">
        <v>26.58</v>
      </c>
      <c r="Y1974" s="175" t="str">
        <f t="shared" si="30"/>
        <v>270202</v>
      </c>
    </row>
    <row r="1975" spans="1:25" ht="19.350000000000001" customHeight="1" x14ac:dyDescent="0.2">
      <c r="A1975" s="401" t="s">
        <v>4398</v>
      </c>
      <c r="B1975" s="402"/>
      <c r="C1975" s="401" t="s">
        <v>4399</v>
      </c>
      <c r="D1975" s="403"/>
      <c r="E1975" s="403"/>
      <c r="F1975" s="403"/>
      <c r="G1975" s="403"/>
      <c r="H1975" s="403"/>
      <c r="I1975" s="403"/>
      <c r="J1975" s="403"/>
      <c r="K1975" s="403"/>
      <c r="L1975" s="403"/>
      <c r="M1975" s="403"/>
      <c r="N1975" s="403"/>
      <c r="O1975" s="402"/>
      <c r="P1975" s="404" t="s">
        <v>2001</v>
      </c>
      <c r="Q1975" s="405"/>
      <c r="R1975" s="430">
        <v>201.76</v>
      </c>
      <c r="S1975" s="431"/>
      <c r="T1975" s="432"/>
      <c r="U1975" s="427">
        <v>48.08</v>
      </c>
      <c r="V1975" s="428"/>
      <c r="W1975" s="429"/>
      <c r="X1975" s="179">
        <v>249.84</v>
      </c>
      <c r="Y1975" s="175" t="str">
        <f t="shared" si="30"/>
        <v>270205</v>
      </c>
    </row>
    <row r="1976" spans="1:25" ht="9.6" customHeight="1" x14ac:dyDescent="0.2">
      <c r="A1976" s="401" t="s">
        <v>4400</v>
      </c>
      <c r="B1976" s="402"/>
      <c r="C1976" s="401" t="s">
        <v>1721</v>
      </c>
      <c r="D1976" s="403"/>
      <c r="E1976" s="403"/>
      <c r="F1976" s="403"/>
      <c r="G1976" s="403"/>
      <c r="H1976" s="403"/>
      <c r="I1976" s="403"/>
      <c r="J1976" s="403"/>
      <c r="K1976" s="403"/>
      <c r="L1976" s="403"/>
      <c r="M1976" s="403"/>
      <c r="N1976" s="403"/>
      <c r="O1976" s="402"/>
      <c r="P1976" s="404" t="s">
        <v>1965</v>
      </c>
      <c r="Q1976" s="405"/>
      <c r="R1976" s="406">
        <v>1.34</v>
      </c>
      <c r="S1976" s="407"/>
      <c r="T1976" s="408"/>
      <c r="U1976" s="406">
        <v>1.58</v>
      </c>
      <c r="V1976" s="407"/>
      <c r="W1976" s="408"/>
      <c r="X1976" s="177">
        <v>2.92</v>
      </c>
      <c r="Y1976" s="175" t="str">
        <f t="shared" si="30"/>
        <v>270206</v>
      </c>
    </row>
    <row r="1977" spans="1:25" ht="9.6" customHeight="1" x14ac:dyDescent="0.2">
      <c r="A1977" s="401" t="s">
        <v>4401</v>
      </c>
      <c r="B1977" s="402"/>
      <c r="C1977" s="401" t="s">
        <v>1722</v>
      </c>
      <c r="D1977" s="403"/>
      <c r="E1977" s="403"/>
      <c r="F1977" s="403"/>
      <c r="G1977" s="403"/>
      <c r="H1977" s="403"/>
      <c r="I1977" s="403"/>
      <c r="J1977" s="403"/>
      <c r="K1977" s="403"/>
      <c r="L1977" s="403"/>
      <c r="M1977" s="403"/>
      <c r="N1977" s="403"/>
      <c r="O1977" s="402"/>
      <c r="P1977" s="404" t="s">
        <v>1965</v>
      </c>
      <c r="Q1977" s="405"/>
      <c r="R1977" s="427">
        <v>17.54</v>
      </c>
      <c r="S1977" s="428"/>
      <c r="T1977" s="429"/>
      <c r="U1977" s="406">
        <v>9.31</v>
      </c>
      <c r="V1977" s="407"/>
      <c r="W1977" s="408"/>
      <c r="X1977" s="178">
        <v>26.85</v>
      </c>
      <c r="Y1977" s="175" t="str">
        <f t="shared" si="30"/>
        <v>270207</v>
      </c>
    </row>
    <row r="1978" spans="1:25" ht="19.350000000000001" customHeight="1" x14ac:dyDescent="0.2">
      <c r="A1978" s="401" t="s">
        <v>4402</v>
      </c>
      <c r="B1978" s="402"/>
      <c r="C1978" s="401" t="s">
        <v>4403</v>
      </c>
      <c r="D1978" s="403"/>
      <c r="E1978" s="403"/>
      <c r="F1978" s="403"/>
      <c r="G1978" s="403"/>
      <c r="H1978" s="403"/>
      <c r="I1978" s="403"/>
      <c r="J1978" s="403"/>
      <c r="K1978" s="403"/>
      <c r="L1978" s="403"/>
      <c r="M1978" s="403"/>
      <c r="N1978" s="403"/>
      <c r="O1978" s="402"/>
      <c r="P1978" s="404" t="s">
        <v>1965</v>
      </c>
      <c r="Q1978" s="405"/>
      <c r="R1978" s="427">
        <v>23.72</v>
      </c>
      <c r="S1978" s="428"/>
      <c r="T1978" s="429"/>
      <c r="U1978" s="406">
        <v>8.3800000000000008</v>
      </c>
      <c r="V1978" s="407"/>
      <c r="W1978" s="408"/>
      <c r="X1978" s="178">
        <v>32.1</v>
      </c>
      <c r="Y1978" s="175" t="str">
        <f t="shared" si="30"/>
        <v>270210</v>
      </c>
    </row>
    <row r="1979" spans="1:25" ht="28.9" customHeight="1" x14ac:dyDescent="0.2">
      <c r="A1979" s="401" t="s">
        <v>4404</v>
      </c>
      <c r="B1979" s="402"/>
      <c r="C1979" s="401" t="s">
        <v>4405</v>
      </c>
      <c r="D1979" s="403"/>
      <c r="E1979" s="403"/>
      <c r="F1979" s="403"/>
      <c r="G1979" s="403"/>
      <c r="H1979" s="403"/>
      <c r="I1979" s="403"/>
      <c r="J1979" s="403"/>
      <c r="K1979" s="403"/>
      <c r="L1979" s="403"/>
      <c r="M1979" s="403"/>
      <c r="N1979" s="403"/>
      <c r="O1979" s="402"/>
      <c r="P1979" s="404" t="s">
        <v>2081</v>
      </c>
      <c r="Q1979" s="405"/>
      <c r="R1979" s="427">
        <v>11.09</v>
      </c>
      <c r="S1979" s="428"/>
      <c r="T1979" s="429"/>
      <c r="U1979" s="427">
        <v>18.12</v>
      </c>
      <c r="V1979" s="428"/>
      <c r="W1979" s="429"/>
      <c r="X1979" s="178">
        <v>29.21</v>
      </c>
      <c r="Y1979" s="175" t="str">
        <f t="shared" si="30"/>
        <v>270211</v>
      </c>
    </row>
    <row r="1980" spans="1:25" ht="19.350000000000001" customHeight="1" x14ac:dyDescent="0.2">
      <c r="A1980" s="401" t="s">
        <v>4406</v>
      </c>
      <c r="B1980" s="402"/>
      <c r="C1980" s="401" t="s">
        <v>4407</v>
      </c>
      <c r="D1980" s="403"/>
      <c r="E1980" s="403"/>
      <c r="F1980" s="403"/>
      <c r="G1980" s="403"/>
      <c r="H1980" s="403"/>
      <c r="I1980" s="403"/>
      <c r="J1980" s="403"/>
      <c r="K1980" s="403"/>
      <c r="L1980" s="403"/>
      <c r="M1980" s="403"/>
      <c r="N1980" s="403"/>
      <c r="O1980" s="402"/>
      <c r="P1980" s="404" t="s">
        <v>2081</v>
      </c>
      <c r="Q1980" s="405"/>
      <c r="R1980" s="427">
        <v>70.67</v>
      </c>
      <c r="S1980" s="428"/>
      <c r="T1980" s="429"/>
      <c r="U1980" s="427">
        <v>43.64</v>
      </c>
      <c r="V1980" s="428"/>
      <c r="W1980" s="429"/>
      <c r="X1980" s="179">
        <v>114.31</v>
      </c>
      <c r="Y1980" s="175" t="str">
        <f t="shared" si="30"/>
        <v>270212</v>
      </c>
    </row>
    <row r="1981" spans="1:25" ht="28.9" customHeight="1" x14ac:dyDescent="0.2">
      <c r="A1981" s="401" t="s">
        <v>4408</v>
      </c>
      <c r="B1981" s="402"/>
      <c r="C1981" s="401" t="s">
        <v>4409</v>
      </c>
      <c r="D1981" s="403"/>
      <c r="E1981" s="403"/>
      <c r="F1981" s="403"/>
      <c r="G1981" s="403"/>
      <c r="H1981" s="403"/>
      <c r="I1981" s="403"/>
      <c r="J1981" s="403"/>
      <c r="K1981" s="403"/>
      <c r="L1981" s="403"/>
      <c r="M1981" s="403"/>
      <c r="N1981" s="403"/>
      <c r="O1981" s="402"/>
      <c r="P1981" s="404" t="s">
        <v>1965</v>
      </c>
      <c r="Q1981" s="405"/>
      <c r="R1981" s="406">
        <v>2.81</v>
      </c>
      <c r="S1981" s="407"/>
      <c r="T1981" s="408"/>
      <c r="U1981" s="427">
        <v>20.37</v>
      </c>
      <c r="V1981" s="428"/>
      <c r="W1981" s="429"/>
      <c r="X1981" s="178">
        <v>23.18</v>
      </c>
      <c r="Y1981" s="175" t="str">
        <f t="shared" si="30"/>
        <v>270213</v>
      </c>
    </row>
    <row r="1982" spans="1:25" ht="19.350000000000001" customHeight="1" x14ac:dyDescent="0.2">
      <c r="A1982" s="401" t="s">
        <v>4410</v>
      </c>
      <c r="B1982" s="402"/>
      <c r="C1982" s="401" t="s">
        <v>4411</v>
      </c>
      <c r="D1982" s="403"/>
      <c r="E1982" s="403"/>
      <c r="F1982" s="403"/>
      <c r="G1982" s="403"/>
      <c r="H1982" s="403"/>
      <c r="I1982" s="403"/>
      <c r="J1982" s="403"/>
      <c r="K1982" s="403"/>
      <c r="L1982" s="403"/>
      <c r="M1982" s="403"/>
      <c r="N1982" s="403"/>
      <c r="O1982" s="402"/>
      <c r="P1982" s="404" t="s">
        <v>1965</v>
      </c>
      <c r="Q1982" s="405"/>
      <c r="R1982" s="427">
        <v>82.57</v>
      </c>
      <c r="S1982" s="428"/>
      <c r="T1982" s="429"/>
      <c r="U1982" s="427">
        <v>12.94</v>
      </c>
      <c r="V1982" s="428"/>
      <c r="W1982" s="429"/>
      <c r="X1982" s="178">
        <v>95.51</v>
      </c>
      <c r="Y1982" s="175" t="str">
        <f t="shared" si="30"/>
        <v>270215</v>
      </c>
    </row>
    <row r="1983" spans="1:25" ht="9.6" customHeight="1" x14ac:dyDescent="0.2">
      <c r="A1983" s="401" t="s">
        <v>4412</v>
      </c>
      <c r="B1983" s="402"/>
      <c r="C1983" s="401" t="s">
        <v>327</v>
      </c>
      <c r="D1983" s="403"/>
      <c r="E1983" s="403"/>
      <c r="F1983" s="403"/>
      <c r="G1983" s="403"/>
      <c r="H1983" s="403"/>
      <c r="I1983" s="403"/>
      <c r="J1983" s="403"/>
      <c r="K1983" s="403"/>
      <c r="L1983" s="403"/>
      <c r="M1983" s="403"/>
      <c r="N1983" s="403"/>
      <c r="O1983" s="402"/>
      <c r="P1983" s="404" t="s">
        <v>1965</v>
      </c>
      <c r="Q1983" s="405"/>
      <c r="R1983" s="427">
        <v>67.72</v>
      </c>
      <c r="S1983" s="428"/>
      <c r="T1983" s="429"/>
      <c r="U1983" s="427">
        <v>13.71</v>
      </c>
      <c r="V1983" s="428"/>
      <c r="W1983" s="429"/>
      <c r="X1983" s="178">
        <v>81.430000000000007</v>
      </c>
      <c r="Y1983" s="175" t="str">
        <f t="shared" si="30"/>
        <v>270230</v>
      </c>
    </row>
    <row r="1984" spans="1:25" ht="9.6" customHeight="1" x14ac:dyDescent="0.2">
      <c r="A1984" s="401" t="s">
        <v>4413</v>
      </c>
      <c r="B1984" s="402"/>
      <c r="C1984" s="401" t="s">
        <v>328</v>
      </c>
      <c r="D1984" s="403"/>
      <c r="E1984" s="403"/>
      <c r="F1984" s="403"/>
      <c r="G1984" s="403"/>
      <c r="H1984" s="403"/>
      <c r="I1984" s="403"/>
      <c r="J1984" s="403"/>
      <c r="K1984" s="403"/>
      <c r="L1984" s="403"/>
      <c r="M1984" s="403"/>
      <c r="N1984" s="403"/>
      <c r="O1984" s="402"/>
      <c r="P1984" s="404" t="s">
        <v>1965</v>
      </c>
      <c r="Q1984" s="405"/>
      <c r="R1984" s="427">
        <v>76.72</v>
      </c>
      <c r="S1984" s="428"/>
      <c r="T1984" s="429"/>
      <c r="U1984" s="427">
        <v>13.71</v>
      </c>
      <c r="V1984" s="428"/>
      <c r="W1984" s="429"/>
      <c r="X1984" s="178">
        <v>90.43</v>
      </c>
      <c r="Y1984" s="175" t="str">
        <f t="shared" si="30"/>
        <v>270232</v>
      </c>
    </row>
    <row r="1985" spans="1:25" ht="9.6" customHeight="1" x14ac:dyDescent="0.2">
      <c r="A1985" s="401" t="s">
        <v>4414</v>
      </c>
      <c r="B1985" s="402"/>
      <c r="C1985" s="401" t="s">
        <v>329</v>
      </c>
      <c r="D1985" s="403"/>
      <c r="E1985" s="403"/>
      <c r="F1985" s="403"/>
      <c r="G1985" s="403"/>
      <c r="H1985" s="403"/>
      <c r="I1985" s="403"/>
      <c r="J1985" s="403"/>
      <c r="K1985" s="403"/>
      <c r="L1985" s="403"/>
      <c r="M1985" s="403"/>
      <c r="N1985" s="403"/>
      <c r="O1985" s="402"/>
      <c r="P1985" s="404" t="s">
        <v>1965</v>
      </c>
      <c r="Q1985" s="405"/>
      <c r="R1985" s="427">
        <v>84.04</v>
      </c>
      <c r="S1985" s="428"/>
      <c r="T1985" s="429"/>
      <c r="U1985" s="427">
        <v>13.71</v>
      </c>
      <c r="V1985" s="428"/>
      <c r="W1985" s="429"/>
      <c r="X1985" s="178">
        <v>97.75</v>
      </c>
      <c r="Y1985" s="175" t="str">
        <f t="shared" si="30"/>
        <v>270234</v>
      </c>
    </row>
    <row r="1986" spans="1:25" ht="9.6" customHeight="1" x14ac:dyDescent="0.2">
      <c r="A1986" s="401" t="s">
        <v>4415</v>
      </c>
      <c r="B1986" s="402"/>
      <c r="C1986" s="401" t="s">
        <v>1723</v>
      </c>
      <c r="D1986" s="403"/>
      <c r="E1986" s="403"/>
      <c r="F1986" s="403"/>
      <c r="G1986" s="403"/>
      <c r="H1986" s="403"/>
      <c r="I1986" s="403"/>
      <c r="J1986" s="403"/>
      <c r="K1986" s="403"/>
      <c r="L1986" s="403"/>
      <c r="M1986" s="403"/>
      <c r="N1986" s="403"/>
      <c r="O1986" s="402"/>
      <c r="P1986" s="404" t="s">
        <v>1965</v>
      </c>
      <c r="Q1986" s="405"/>
      <c r="R1986" s="430">
        <v>102.82</v>
      </c>
      <c r="S1986" s="431"/>
      <c r="T1986" s="432"/>
      <c r="U1986" s="427">
        <v>13.71</v>
      </c>
      <c r="V1986" s="428"/>
      <c r="W1986" s="429"/>
      <c r="X1986" s="179">
        <v>116.53</v>
      </c>
      <c r="Y1986" s="175" t="str">
        <f t="shared" si="30"/>
        <v>270236</v>
      </c>
    </row>
    <row r="1987" spans="1:25" ht="9.6" customHeight="1" x14ac:dyDescent="0.2">
      <c r="A1987" s="401" t="s">
        <v>4416</v>
      </c>
      <c r="B1987" s="402"/>
      <c r="C1987" s="401" t="s">
        <v>55</v>
      </c>
      <c r="D1987" s="403"/>
      <c r="E1987" s="403"/>
      <c r="F1987" s="403"/>
      <c r="G1987" s="403"/>
      <c r="H1987" s="403"/>
      <c r="I1987" s="403"/>
      <c r="J1987" s="403"/>
      <c r="K1987" s="403"/>
      <c r="L1987" s="403"/>
      <c r="M1987" s="403"/>
      <c r="N1987" s="403"/>
      <c r="O1987" s="402"/>
      <c r="P1987" s="404" t="s">
        <v>1965</v>
      </c>
      <c r="Q1987" s="405"/>
      <c r="R1987" s="406">
        <v>1.85</v>
      </c>
      <c r="S1987" s="407"/>
      <c r="T1987" s="408"/>
      <c r="U1987" s="406">
        <v>2.95</v>
      </c>
      <c r="V1987" s="407"/>
      <c r="W1987" s="408"/>
      <c r="X1987" s="177">
        <v>4.8</v>
      </c>
      <c r="Y1987" s="175" t="str">
        <f t="shared" si="30"/>
        <v>270501</v>
      </c>
    </row>
    <row r="1988" spans="1:25" ht="19.350000000000001" customHeight="1" x14ac:dyDescent="0.2">
      <c r="A1988" s="401" t="s">
        <v>4417</v>
      </c>
      <c r="B1988" s="402"/>
      <c r="C1988" s="401" t="s">
        <v>4418</v>
      </c>
      <c r="D1988" s="403"/>
      <c r="E1988" s="403"/>
      <c r="F1988" s="403"/>
      <c r="G1988" s="403"/>
      <c r="H1988" s="403"/>
      <c r="I1988" s="403"/>
      <c r="J1988" s="403"/>
      <c r="K1988" s="403"/>
      <c r="L1988" s="403"/>
      <c r="M1988" s="403"/>
      <c r="N1988" s="403"/>
      <c r="O1988" s="402"/>
      <c r="P1988" s="404" t="s">
        <v>1965</v>
      </c>
      <c r="Q1988" s="405"/>
      <c r="R1988" s="406">
        <v>1.72</v>
      </c>
      <c r="S1988" s="407"/>
      <c r="T1988" s="408"/>
      <c r="U1988" s="406">
        <v>2.64</v>
      </c>
      <c r="V1988" s="407"/>
      <c r="W1988" s="408"/>
      <c r="X1988" s="177">
        <v>4.3600000000000003</v>
      </c>
      <c r="Y1988" s="175" t="str">
        <f t="shared" si="30"/>
        <v>270502</v>
      </c>
    </row>
    <row r="1989" spans="1:25" ht="9.6" customHeight="1" x14ac:dyDescent="0.2">
      <c r="A1989" s="401" t="s">
        <v>4419</v>
      </c>
      <c r="B1989" s="402"/>
      <c r="C1989" s="401" t="s">
        <v>1724</v>
      </c>
      <c r="D1989" s="403"/>
      <c r="E1989" s="403"/>
      <c r="F1989" s="403"/>
      <c r="G1989" s="403"/>
      <c r="H1989" s="403"/>
      <c r="I1989" s="403"/>
      <c r="J1989" s="403"/>
      <c r="K1989" s="403"/>
      <c r="L1989" s="403"/>
      <c r="M1989" s="403"/>
      <c r="N1989" s="403"/>
      <c r="O1989" s="402"/>
      <c r="P1989" s="404" t="s">
        <v>1965</v>
      </c>
      <c r="Q1989" s="405"/>
      <c r="R1989" s="430">
        <v>100.77</v>
      </c>
      <c r="S1989" s="431"/>
      <c r="T1989" s="432"/>
      <c r="U1989" s="427">
        <v>13.71</v>
      </c>
      <c r="V1989" s="428"/>
      <c r="W1989" s="429"/>
      <c r="X1989" s="179">
        <v>114.48</v>
      </c>
      <c r="Y1989" s="175" t="str">
        <f t="shared" si="30"/>
        <v>270503</v>
      </c>
    </row>
    <row r="1990" spans="1:25" ht="9.6" customHeight="1" x14ac:dyDescent="0.2">
      <c r="A1990" s="401" t="s">
        <v>4420</v>
      </c>
      <c r="B1990" s="402"/>
      <c r="C1990" s="401" t="s">
        <v>1725</v>
      </c>
      <c r="D1990" s="403"/>
      <c r="E1990" s="403"/>
      <c r="F1990" s="403"/>
      <c r="G1990" s="403"/>
      <c r="H1990" s="403"/>
      <c r="I1990" s="403"/>
      <c r="J1990" s="403"/>
      <c r="K1990" s="403"/>
      <c r="L1990" s="403"/>
      <c r="M1990" s="403"/>
      <c r="N1990" s="403"/>
      <c r="O1990" s="402"/>
      <c r="P1990" s="404" t="s">
        <v>1965</v>
      </c>
      <c r="Q1990" s="405"/>
      <c r="R1990" s="427">
        <v>83.27</v>
      </c>
      <c r="S1990" s="428"/>
      <c r="T1990" s="429"/>
      <c r="U1990" s="427">
        <v>13.71</v>
      </c>
      <c r="V1990" s="428"/>
      <c r="W1990" s="429"/>
      <c r="X1990" s="178">
        <v>96.98</v>
      </c>
      <c r="Y1990" s="175" t="str">
        <f t="shared" si="30"/>
        <v>270504</v>
      </c>
    </row>
    <row r="1991" spans="1:25" ht="9.6" customHeight="1" x14ac:dyDescent="0.2">
      <c r="A1991" s="401" t="s">
        <v>4421</v>
      </c>
      <c r="B1991" s="402"/>
      <c r="C1991" s="401" t="s">
        <v>1726</v>
      </c>
      <c r="D1991" s="403"/>
      <c r="E1991" s="403"/>
      <c r="F1991" s="403"/>
      <c r="G1991" s="403"/>
      <c r="H1991" s="403"/>
      <c r="I1991" s="403"/>
      <c r="J1991" s="403"/>
      <c r="K1991" s="403"/>
      <c r="L1991" s="403"/>
      <c r="M1991" s="403"/>
      <c r="N1991" s="403"/>
      <c r="O1991" s="402"/>
      <c r="P1991" s="404" t="s">
        <v>1965</v>
      </c>
      <c r="Q1991" s="405"/>
      <c r="R1991" s="430">
        <v>118.27</v>
      </c>
      <c r="S1991" s="431"/>
      <c r="T1991" s="432"/>
      <c r="U1991" s="427">
        <v>13.71</v>
      </c>
      <c r="V1991" s="428"/>
      <c r="W1991" s="429"/>
      <c r="X1991" s="179">
        <v>131.97999999999999</v>
      </c>
      <c r="Y1991" s="175" t="str">
        <f t="shared" si="30"/>
        <v>270601</v>
      </c>
    </row>
    <row r="1992" spans="1:25" ht="9.6" customHeight="1" x14ac:dyDescent="0.2">
      <c r="A1992" s="401" t="s">
        <v>4422</v>
      </c>
      <c r="B1992" s="402"/>
      <c r="C1992" s="401" t="s">
        <v>1727</v>
      </c>
      <c r="D1992" s="403"/>
      <c r="E1992" s="403"/>
      <c r="F1992" s="403"/>
      <c r="G1992" s="403"/>
      <c r="H1992" s="403"/>
      <c r="I1992" s="403"/>
      <c r="J1992" s="403"/>
      <c r="K1992" s="403"/>
      <c r="L1992" s="403"/>
      <c r="M1992" s="403"/>
      <c r="N1992" s="403"/>
      <c r="O1992" s="402"/>
      <c r="P1992" s="404" t="s">
        <v>1965</v>
      </c>
      <c r="Q1992" s="405"/>
      <c r="R1992" s="427">
        <v>82.79</v>
      </c>
      <c r="S1992" s="428"/>
      <c r="T1992" s="429"/>
      <c r="U1992" s="427">
        <v>18.28</v>
      </c>
      <c r="V1992" s="428"/>
      <c r="W1992" s="429"/>
      <c r="X1992" s="179">
        <v>101.07</v>
      </c>
      <c r="Y1992" s="175" t="str">
        <f t="shared" si="30"/>
        <v>270602</v>
      </c>
    </row>
    <row r="1993" spans="1:25" ht="9.6" customHeight="1" x14ac:dyDescent="0.2">
      <c r="A1993" s="401" t="s">
        <v>4423</v>
      </c>
      <c r="B1993" s="402"/>
      <c r="C1993" s="401" t="s">
        <v>1728</v>
      </c>
      <c r="D1993" s="403"/>
      <c r="E1993" s="403"/>
      <c r="F1993" s="403"/>
      <c r="G1993" s="403"/>
      <c r="H1993" s="403"/>
      <c r="I1993" s="403"/>
      <c r="J1993" s="403"/>
      <c r="K1993" s="403"/>
      <c r="L1993" s="403"/>
      <c r="M1993" s="403"/>
      <c r="N1993" s="403"/>
      <c r="O1993" s="402"/>
      <c r="P1993" s="404" t="s">
        <v>1965</v>
      </c>
      <c r="Q1993" s="405"/>
      <c r="R1993" s="427">
        <v>35.36</v>
      </c>
      <c r="S1993" s="428"/>
      <c r="T1993" s="429"/>
      <c r="U1993" s="406">
        <v>0</v>
      </c>
      <c r="V1993" s="407"/>
      <c r="W1993" s="408"/>
      <c r="X1993" s="178">
        <v>35.36</v>
      </c>
      <c r="Y1993" s="175" t="str">
        <f t="shared" ref="Y1993:Y2056" si="31">TRIM($A1993)</f>
        <v>270603</v>
      </c>
    </row>
    <row r="1994" spans="1:25" ht="9.6" customHeight="1" x14ac:dyDescent="0.2">
      <c r="A1994" s="401" t="s">
        <v>4424</v>
      </c>
      <c r="B1994" s="402"/>
      <c r="C1994" s="401" t="s">
        <v>1729</v>
      </c>
      <c r="D1994" s="403"/>
      <c r="E1994" s="403"/>
      <c r="F1994" s="403"/>
      <c r="G1994" s="403"/>
      <c r="H1994" s="403"/>
      <c r="I1994" s="403"/>
      <c r="J1994" s="403"/>
      <c r="K1994" s="403"/>
      <c r="L1994" s="403"/>
      <c r="M1994" s="403"/>
      <c r="N1994" s="403"/>
      <c r="O1994" s="402"/>
      <c r="P1994" s="404" t="s">
        <v>2352</v>
      </c>
      <c r="Q1994" s="405"/>
      <c r="R1994" s="406">
        <v>2.5299999999999998</v>
      </c>
      <c r="S1994" s="407"/>
      <c r="T1994" s="408"/>
      <c r="U1994" s="406">
        <v>3.48</v>
      </c>
      <c r="V1994" s="407"/>
      <c r="W1994" s="408"/>
      <c r="X1994" s="177">
        <v>6.01</v>
      </c>
      <c r="Y1994" s="175" t="str">
        <f t="shared" si="31"/>
        <v>270619</v>
      </c>
    </row>
    <row r="1995" spans="1:25" ht="19.350000000000001" customHeight="1" x14ac:dyDescent="0.2">
      <c r="A1995" s="401" t="s">
        <v>4425</v>
      </c>
      <c r="B1995" s="402"/>
      <c r="C1995" s="401" t="s">
        <v>4426</v>
      </c>
      <c r="D1995" s="403"/>
      <c r="E1995" s="403"/>
      <c r="F1995" s="403"/>
      <c r="G1995" s="403"/>
      <c r="H1995" s="403"/>
      <c r="I1995" s="403"/>
      <c r="J1995" s="403"/>
      <c r="K1995" s="403"/>
      <c r="L1995" s="403"/>
      <c r="M1995" s="403"/>
      <c r="N1995" s="403"/>
      <c r="O1995" s="402"/>
      <c r="P1995" s="404" t="s">
        <v>1965</v>
      </c>
      <c r="Q1995" s="405"/>
      <c r="R1995" s="430">
        <v>103.34</v>
      </c>
      <c r="S1995" s="431"/>
      <c r="T1995" s="432"/>
      <c r="U1995" s="406">
        <v>3.3</v>
      </c>
      <c r="V1995" s="407"/>
      <c r="W1995" s="408"/>
      <c r="X1995" s="179">
        <v>106.64</v>
      </c>
      <c r="Y1995" s="175" t="str">
        <f t="shared" si="31"/>
        <v>270620</v>
      </c>
    </row>
    <row r="1996" spans="1:25" ht="19.350000000000001" customHeight="1" x14ac:dyDescent="0.2">
      <c r="A1996" s="401" t="s">
        <v>4427</v>
      </c>
      <c r="B1996" s="402"/>
      <c r="C1996" s="401" t="s">
        <v>4428</v>
      </c>
      <c r="D1996" s="403"/>
      <c r="E1996" s="403"/>
      <c r="F1996" s="403"/>
      <c r="G1996" s="403"/>
      <c r="H1996" s="403"/>
      <c r="I1996" s="403"/>
      <c r="J1996" s="403"/>
      <c r="K1996" s="403"/>
      <c r="L1996" s="403"/>
      <c r="M1996" s="403"/>
      <c r="N1996" s="403"/>
      <c r="O1996" s="402"/>
      <c r="P1996" s="404" t="s">
        <v>1965</v>
      </c>
      <c r="Q1996" s="405"/>
      <c r="R1996" s="430">
        <v>123.58</v>
      </c>
      <c r="S1996" s="431"/>
      <c r="T1996" s="432"/>
      <c r="U1996" s="406">
        <v>6.47</v>
      </c>
      <c r="V1996" s="407"/>
      <c r="W1996" s="408"/>
      <c r="X1996" s="179">
        <v>130.05000000000001</v>
      </c>
      <c r="Y1996" s="175" t="str">
        <f t="shared" si="31"/>
        <v>270621</v>
      </c>
    </row>
    <row r="1997" spans="1:25" ht="9.6" customHeight="1" x14ac:dyDescent="0.2">
      <c r="A1997" s="401" t="s">
        <v>4429</v>
      </c>
      <c r="B1997" s="402"/>
      <c r="C1997" s="401" t="s">
        <v>330</v>
      </c>
      <c r="D1997" s="403"/>
      <c r="E1997" s="403"/>
      <c r="F1997" s="403"/>
      <c r="G1997" s="403"/>
      <c r="H1997" s="403"/>
      <c r="I1997" s="403"/>
      <c r="J1997" s="403"/>
      <c r="K1997" s="403"/>
      <c r="L1997" s="403"/>
      <c r="M1997" s="403"/>
      <c r="N1997" s="403"/>
      <c r="O1997" s="402"/>
      <c r="P1997" s="404" t="s">
        <v>2036</v>
      </c>
      <c r="Q1997" s="405"/>
      <c r="R1997" s="430">
        <v>523.98</v>
      </c>
      <c r="S1997" s="431"/>
      <c r="T1997" s="432"/>
      <c r="U1997" s="427">
        <v>79.319999999999993</v>
      </c>
      <c r="V1997" s="428"/>
      <c r="W1997" s="429"/>
      <c r="X1997" s="179">
        <v>603.29999999999995</v>
      </c>
      <c r="Y1997" s="175" t="str">
        <f t="shared" si="31"/>
        <v>270701</v>
      </c>
    </row>
    <row r="1998" spans="1:25" ht="9.6" customHeight="1" x14ac:dyDescent="0.2">
      <c r="A1998" s="401" t="s">
        <v>4430</v>
      </c>
      <c r="B1998" s="402"/>
      <c r="C1998" s="401" t="s">
        <v>331</v>
      </c>
      <c r="D1998" s="403"/>
      <c r="E1998" s="403"/>
      <c r="F1998" s="403"/>
      <c r="G1998" s="403"/>
      <c r="H1998" s="403"/>
      <c r="I1998" s="403"/>
      <c r="J1998" s="403"/>
      <c r="K1998" s="403"/>
      <c r="L1998" s="403"/>
      <c r="M1998" s="403"/>
      <c r="N1998" s="403"/>
      <c r="O1998" s="402"/>
      <c r="P1998" s="404" t="s">
        <v>2036</v>
      </c>
      <c r="Q1998" s="405"/>
      <c r="R1998" s="430">
        <v>159.21</v>
      </c>
      <c r="S1998" s="431"/>
      <c r="T1998" s="432"/>
      <c r="U1998" s="427">
        <v>75.349999999999994</v>
      </c>
      <c r="V1998" s="428"/>
      <c r="W1998" s="429"/>
      <c r="X1998" s="179">
        <v>234.56</v>
      </c>
      <c r="Y1998" s="175" t="str">
        <f t="shared" si="31"/>
        <v>270702</v>
      </c>
    </row>
    <row r="1999" spans="1:25" ht="28.9" customHeight="1" x14ac:dyDescent="0.2">
      <c r="A1999" s="401" t="s">
        <v>4431</v>
      </c>
      <c r="B1999" s="402"/>
      <c r="C1999" s="401" t="s">
        <v>4432</v>
      </c>
      <c r="D1999" s="403"/>
      <c r="E1999" s="403"/>
      <c r="F1999" s="403"/>
      <c r="G1999" s="403"/>
      <c r="H1999" s="403"/>
      <c r="I1999" s="403"/>
      <c r="J1999" s="403"/>
      <c r="K1999" s="403"/>
      <c r="L1999" s="403"/>
      <c r="M1999" s="403"/>
      <c r="N1999" s="403"/>
      <c r="O1999" s="402"/>
      <c r="P1999" s="404" t="s">
        <v>2036</v>
      </c>
      <c r="Q1999" s="405"/>
      <c r="R1999" s="427">
        <v>11.61</v>
      </c>
      <c r="S1999" s="428"/>
      <c r="T1999" s="429"/>
      <c r="U1999" s="427">
        <v>20.14</v>
      </c>
      <c r="V1999" s="428"/>
      <c r="W1999" s="429"/>
      <c r="X1999" s="178">
        <v>31.75</v>
      </c>
      <c r="Y1999" s="175" t="str">
        <f t="shared" si="31"/>
        <v>270704</v>
      </c>
    </row>
    <row r="2000" spans="1:25" ht="28.9" customHeight="1" x14ac:dyDescent="0.2">
      <c r="A2000" s="401" t="s">
        <v>4433</v>
      </c>
      <c r="B2000" s="402"/>
      <c r="C2000" s="401" t="s">
        <v>4434</v>
      </c>
      <c r="D2000" s="403"/>
      <c r="E2000" s="403"/>
      <c r="F2000" s="403"/>
      <c r="G2000" s="403"/>
      <c r="H2000" s="403"/>
      <c r="I2000" s="403"/>
      <c r="J2000" s="403"/>
      <c r="K2000" s="403"/>
      <c r="L2000" s="403"/>
      <c r="M2000" s="403"/>
      <c r="N2000" s="403"/>
      <c r="O2000" s="402"/>
      <c r="P2000" s="404" t="s">
        <v>2036</v>
      </c>
      <c r="Q2000" s="405"/>
      <c r="R2000" s="427">
        <v>32.76</v>
      </c>
      <c r="S2000" s="428"/>
      <c r="T2000" s="429"/>
      <c r="U2000" s="427">
        <v>20.14</v>
      </c>
      <c r="V2000" s="428"/>
      <c r="W2000" s="429"/>
      <c r="X2000" s="178">
        <v>52.9</v>
      </c>
      <c r="Y2000" s="175" t="str">
        <f t="shared" si="31"/>
        <v>270705</v>
      </c>
    </row>
    <row r="2001" spans="1:25" ht="28.9" customHeight="1" x14ac:dyDescent="0.2">
      <c r="A2001" s="401" t="s">
        <v>4435</v>
      </c>
      <c r="B2001" s="402"/>
      <c r="C2001" s="401" t="s">
        <v>4436</v>
      </c>
      <c r="D2001" s="403"/>
      <c r="E2001" s="403"/>
      <c r="F2001" s="403"/>
      <c r="G2001" s="403"/>
      <c r="H2001" s="403"/>
      <c r="I2001" s="403"/>
      <c r="J2001" s="403"/>
      <c r="K2001" s="403"/>
      <c r="L2001" s="403"/>
      <c r="M2001" s="403"/>
      <c r="N2001" s="403"/>
      <c r="O2001" s="402"/>
      <c r="P2001" s="404" t="s">
        <v>2036</v>
      </c>
      <c r="Q2001" s="405"/>
      <c r="R2001" s="430">
        <v>340.2</v>
      </c>
      <c r="S2001" s="431"/>
      <c r="T2001" s="432"/>
      <c r="U2001" s="427">
        <v>63.54</v>
      </c>
      <c r="V2001" s="428"/>
      <c r="W2001" s="429"/>
      <c r="X2001" s="179">
        <v>403.74</v>
      </c>
      <c r="Y2001" s="175" t="str">
        <f t="shared" si="31"/>
        <v>270720</v>
      </c>
    </row>
    <row r="2002" spans="1:25" ht="19.350000000000001" customHeight="1" x14ac:dyDescent="0.2">
      <c r="A2002" s="401" t="s">
        <v>4437</v>
      </c>
      <c r="B2002" s="402"/>
      <c r="C2002" s="401" t="s">
        <v>4438</v>
      </c>
      <c r="D2002" s="403"/>
      <c r="E2002" s="403"/>
      <c r="F2002" s="403"/>
      <c r="G2002" s="403"/>
      <c r="H2002" s="403"/>
      <c r="I2002" s="403"/>
      <c r="J2002" s="403"/>
      <c r="K2002" s="403"/>
      <c r="L2002" s="403"/>
      <c r="M2002" s="403"/>
      <c r="N2002" s="403"/>
      <c r="O2002" s="402"/>
      <c r="P2002" s="404" t="s">
        <v>3208</v>
      </c>
      <c r="Q2002" s="405"/>
      <c r="R2002" s="433">
        <v>1665.29</v>
      </c>
      <c r="S2002" s="434"/>
      <c r="T2002" s="435"/>
      <c r="U2002" s="430">
        <v>132.57</v>
      </c>
      <c r="V2002" s="431"/>
      <c r="W2002" s="432"/>
      <c r="X2002" s="180">
        <v>1797.86</v>
      </c>
      <c r="Y2002" s="175" t="str">
        <f t="shared" si="31"/>
        <v>270802</v>
      </c>
    </row>
    <row r="2003" spans="1:25" ht="9.6" customHeight="1" x14ac:dyDescent="0.2">
      <c r="A2003" s="401" t="s">
        <v>4439</v>
      </c>
      <c r="B2003" s="402"/>
      <c r="C2003" s="401" t="s">
        <v>1730</v>
      </c>
      <c r="D2003" s="403"/>
      <c r="E2003" s="403"/>
      <c r="F2003" s="403"/>
      <c r="G2003" s="403"/>
      <c r="H2003" s="403"/>
      <c r="I2003" s="403"/>
      <c r="J2003" s="403"/>
      <c r="K2003" s="403"/>
      <c r="L2003" s="403"/>
      <c r="M2003" s="403"/>
      <c r="N2003" s="403"/>
      <c r="O2003" s="402"/>
      <c r="P2003" s="404" t="s">
        <v>2081</v>
      </c>
      <c r="Q2003" s="405"/>
      <c r="R2003" s="433">
        <v>1617.68</v>
      </c>
      <c r="S2003" s="434"/>
      <c r="T2003" s="435"/>
      <c r="U2003" s="406">
        <v>6.83</v>
      </c>
      <c r="V2003" s="407"/>
      <c r="W2003" s="408"/>
      <c r="X2003" s="180">
        <v>1624.51</v>
      </c>
      <c r="Y2003" s="175" t="str">
        <f t="shared" si="31"/>
        <v>270804</v>
      </c>
    </row>
    <row r="2004" spans="1:25" ht="9.6" customHeight="1" x14ac:dyDescent="0.2">
      <c r="A2004" s="401" t="s">
        <v>4440</v>
      </c>
      <c r="B2004" s="402"/>
      <c r="C2004" s="401" t="s">
        <v>1731</v>
      </c>
      <c r="D2004" s="403"/>
      <c r="E2004" s="403"/>
      <c r="F2004" s="403"/>
      <c r="G2004" s="403"/>
      <c r="H2004" s="403"/>
      <c r="I2004" s="403"/>
      <c r="J2004" s="403"/>
      <c r="K2004" s="403"/>
      <c r="L2004" s="403"/>
      <c r="M2004" s="403"/>
      <c r="N2004" s="403"/>
      <c r="O2004" s="402"/>
      <c r="P2004" s="404" t="s">
        <v>2001</v>
      </c>
      <c r="Q2004" s="405"/>
      <c r="R2004" s="430">
        <v>613.83000000000004</v>
      </c>
      <c r="S2004" s="431"/>
      <c r="T2004" s="432"/>
      <c r="U2004" s="406">
        <v>6.83</v>
      </c>
      <c r="V2004" s="407"/>
      <c r="W2004" s="408"/>
      <c r="X2004" s="179">
        <v>620.66</v>
      </c>
      <c r="Y2004" s="175" t="str">
        <f t="shared" si="31"/>
        <v>270805</v>
      </c>
    </row>
    <row r="2005" spans="1:25" ht="9.6" customHeight="1" x14ac:dyDescent="0.2">
      <c r="A2005" s="401" t="s">
        <v>4441</v>
      </c>
      <c r="B2005" s="402"/>
      <c r="C2005" s="401" t="s">
        <v>1732</v>
      </c>
      <c r="D2005" s="403"/>
      <c r="E2005" s="403"/>
      <c r="F2005" s="403"/>
      <c r="G2005" s="403"/>
      <c r="H2005" s="403"/>
      <c r="I2005" s="403"/>
      <c r="J2005" s="403"/>
      <c r="K2005" s="403"/>
      <c r="L2005" s="403"/>
      <c r="M2005" s="403"/>
      <c r="N2005" s="403"/>
      <c r="O2005" s="402"/>
      <c r="P2005" s="404" t="s">
        <v>2001</v>
      </c>
      <c r="Q2005" s="405"/>
      <c r="R2005" s="430">
        <v>901.18</v>
      </c>
      <c r="S2005" s="431"/>
      <c r="T2005" s="432"/>
      <c r="U2005" s="406">
        <v>6.83</v>
      </c>
      <c r="V2005" s="407"/>
      <c r="W2005" s="408"/>
      <c r="X2005" s="179">
        <v>908.01</v>
      </c>
      <c r="Y2005" s="175" t="str">
        <f t="shared" si="31"/>
        <v>270806</v>
      </c>
    </row>
    <row r="2006" spans="1:25" ht="9.6" customHeight="1" x14ac:dyDescent="0.2">
      <c r="A2006" s="401" t="s">
        <v>4442</v>
      </c>
      <c r="B2006" s="402"/>
      <c r="C2006" s="401" t="s">
        <v>4443</v>
      </c>
      <c r="D2006" s="403"/>
      <c r="E2006" s="403"/>
      <c r="F2006" s="403"/>
      <c r="G2006" s="403"/>
      <c r="H2006" s="403"/>
      <c r="I2006" s="403"/>
      <c r="J2006" s="403"/>
      <c r="K2006" s="403"/>
      <c r="L2006" s="403"/>
      <c r="M2006" s="403"/>
      <c r="N2006" s="403"/>
      <c r="O2006" s="402"/>
      <c r="P2006" s="404" t="s">
        <v>2001</v>
      </c>
      <c r="Q2006" s="405"/>
      <c r="R2006" s="430">
        <v>564.67999999999995</v>
      </c>
      <c r="S2006" s="431"/>
      <c r="T2006" s="432"/>
      <c r="U2006" s="427">
        <v>11.82</v>
      </c>
      <c r="V2006" s="428"/>
      <c r="W2006" s="429"/>
      <c r="X2006" s="179">
        <v>576.5</v>
      </c>
      <c r="Y2006" s="175" t="str">
        <f t="shared" si="31"/>
        <v>270807</v>
      </c>
    </row>
    <row r="2007" spans="1:25" ht="9.6" customHeight="1" x14ac:dyDescent="0.2">
      <c r="A2007" s="401" t="s">
        <v>4444</v>
      </c>
      <c r="B2007" s="402"/>
      <c r="C2007" s="401" t="s">
        <v>1733</v>
      </c>
      <c r="D2007" s="403"/>
      <c r="E2007" s="403"/>
      <c r="F2007" s="403"/>
      <c r="G2007" s="403"/>
      <c r="H2007" s="403"/>
      <c r="I2007" s="403"/>
      <c r="J2007" s="403"/>
      <c r="K2007" s="403"/>
      <c r="L2007" s="403"/>
      <c r="M2007" s="403"/>
      <c r="N2007" s="403"/>
      <c r="O2007" s="402"/>
      <c r="P2007" s="404" t="s">
        <v>2001</v>
      </c>
      <c r="Q2007" s="405"/>
      <c r="R2007" s="430">
        <v>310.61</v>
      </c>
      <c r="S2007" s="431"/>
      <c r="T2007" s="432"/>
      <c r="U2007" s="427">
        <v>11.82</v>
      </c>
      <c r="V2007" s="428"/>
      <c r="W2007" s="429"/>
      <c r="X2007" s="179">
        <v>322.43</v>
      </c>
      <c r="Y2007" s="175" t="str">
        <f t="shared" si="31"/>
        <v>270808</v>
      </c>
    </row>
    <row r="2008" spans="1:25" ht="9.6" customHeight="1" x14ac:dyDescent="0.2">
      <c r="A2008" s="401" t="s">
        <v>4445</v>
      </c>
      <c r="B2008" s="402"/>
      <c r="C2008" s="401" t="s">
        <v>1735</v>
      </c>
      <c r="D2008" s="403"/>
      <c r="E2008" s="403"/>
      <c r="F2008" s="403"/>
      <c r="G2008" s="403"/>
      <c r="H2008" s="403"/>
      <c r="I2008" s="403"/>
      <c r="J2008" s="403"/>
      <c r="K2008" s="403"/>
      <c r="L2008" s="403"/>
      <c r="M2008" s="403"/>
      <c r="N2008" s="403"/>
      <c r="O2008" s="402"/>
      <c r="P2008" s="404" t="s">
        <v>2001</v>
      </c>
      <c r="Q2008" s="405"/>
      <c r="R2008" s="430">
        <v>489.9</v>
      </c>
      <c r="S2008" s="431"/>
      <c r="T2008" s="432"/>
      <c r="U2008" s="406">
        <v>6.83</v>
      </c>
      <c r="V2008" s="407"/>
      <c r="W2008" s="408"/>
      <c r="X2008" s="179">
        <v>496.73</v>
      </c>
      <c r="Y2008" s="175" t="str">
        <f t="shared" si="31"/>
        <v>270809</v>
      </c>
    </row>
    <row r="2009" spans="1:25" ht="9.6" customHeight="1" x14ac:dyDescent="0.2">
      <c r="A2009" s="401" t="s">
        <v>4446</v>
      </c>
      <c r="B2009" s="402"/>
      <c r="C2009" s="401" t="s">
        <v>1736</v>
      </c>
      <c r="D2009" s="403"/>
      <c r="E2009" s="403"/>
      <c r="F2009" s="403"/>
      <c r="G2009" s="403"/>
      <c r="H2009" s="403"/>
      <c r="I2009" s="403"/>
      <c r="J2009" s="403"/>
      <c r="K2009" s="403"/>
      <c r="L2009" s="403"/>
      <c r="M2009" s="403"/>
      <c r="N2009" s="403"/>
      <c r="O2009" s="402"/>
      <c r="P2009" s="404" t="s">
        <v>2001</v>
      </c>
      <c r="Q2009" s="405"/>
      <c r="R2009" s="430">
        <v>823.45</v>
      </c>
      <c r="S2009" s="431"/>
      <c r="T2009" s="432"/>
      <c r="U2009" s="406">
        <v>6.83</v>
      </c>
      <c r="V2009" s="407"/>
      <c r="W2009" s="408"/>
      <c r="X2009" s="179">
        <v>830.28</v>
      </c>
      <c r="Y2009" s="175" t="str">
        <f t="shared" si="31"/>
        <v>270810</v>
      </c>
    </row>
    <row r="2010" spans="1:25" ht="9.6" customHeight="1" x14ac:dyDescent="0.2">
      <c r="A2010" s="401" t="s">
        <v>4447</v>
      </c>
      <c r="B2010" s="402"/>
      <c r="C2010" s="401" t="s">
        <v>1737</v>
      </c>
      <c r="D2010" s="403"/>
      <c r="E2010" s="403"/>
      <c r="F2010" s="403"/>
      <c r="G2010" s="403"/>
      <c r="H2010" s="403"/>
      <c r="I2010" s="403"/>
      <c r="J2010" s="403"/>
      <c r="K2010" s="403"/>
      <c r="L2010" s="403"/>
      <c r="M2010" s="403"/>
      <c r="N2010" s="403"/>
      <c r="O2010" s="402"/>
      <c r="P2010" s="404" t="s">
        <v>2001</v>
      </c>
      <c r="Q2010" s="405"/>
      <c r="R2010" s="430">
        <v>313.07</v>
      </c>
      <c r="S2010" s="431"/>
      <c r="T2010" s="432"/>
      <c r="U2010" s="430">
        <v>589.14</v>
      </c>
      <c r="V2010" s="431"/>
      <c r="W2010" s="432"/>
      <c r="X2010" s="179">
        <v>902.21</v>
      </c>
      <c r="Y2010" s="175" t="str">
        <f t="shared" si="31"/>
        <v>270811</v>
      </c>
    </row>
    <row r="2011" spans="1:25" ht="19.350000000000001" customHeight="1" x14ac:dyDescent="0.2">
      <c r="A2011" s="401" t="s">
        <v>4448</v>
      </c>
      <c r="B2011" s="402"/>
      <c r="C2011" s="401" t="s">
        <v>4449</v>
      </c>
      <c r="D2011" s="403"/>
      <c r="E2011" s="403"/>
      <c r="F2011" s="403"/>
      <c r="G2011" s="403"/>
      <c r="H2011" s="403"/>
      <c r="I2011" s="403"/>
      <c r="J2011" s="403"/>
      <c r="K2011" s="403"/>
      <c r="L2011" s="403"/>
      <c r="M2011" s="403"/>
      <c r="N2011" s="403"/>
      <c r="O2011" s="402"/>
      <c r="P2011" s="404" t="s">
        <v>3208</v>
      </c>
      <c r="Q2011" s="405"/>
      <c r="R2011" s="433">
        <v>6085.84</v>
      </c>
      <c r="S2011" s="434"/>
      <c r="T2011" s="435"/>
      <c r="U2011" s="433">
        <v>1303.08</v>
      </c>
      <c r="V2011" s="434"/>
      <c r="W2011" s="435"/>
      <c r="X2011" s="180">
        <v>7388.92</v>
      </c>
      <c r="Y2011" s="175" t="str">
        <f t="shared" si="31"/>
        <v>270889</v>
      </c>
    </row>
    <row r="2012" spans="1:25" ht="19.350000000000001" customHeight="1" x14ac:dyDescent="0.2">
      <c r="A2012" s="401" t="s">
        <v>4450</v>
      </c>
      <c r="B2012" s="402"/>
      <c r="C2012" s="401" t="s">
        <v>4451</v>
      </c>
      <c r="D2012" s="403"/>
      <c r="E2012" s="403"/>
      <c r="F2012" s="403"/>
      <c r="G2012" s="403"/>
      <c r="H2012" s="403"/>
      <c r="I2012" s="403"/>
      <c r="J2012" s="403"/>
      <c r="K2012" s="403"/>
      <c r="L2012" s="403"/>
      <c r="M2012" s="403"/>
      <c r="N2012" s="403"/>
      <c r="O2012" s="402"/>
      <c r="P2012" s="404" t="s">
        <v>3208</v>
      </c>
      <c r="Q2012" s="405"/>
      <c r="R2012" s="433">
        <v>8607.82</v>
      </c>
      <c r="S2012" s="434"/>
      <c r="T2012" s="435"/>
      <c r="U2012" s="430">
        <v>761.16</v>
      </c>
      <c r="V2012" s="431"/>
      <c r="W2012" s="432"/>
      <c r="X2012" s="180">
        <v>9368.98</v>
      </c>
      <c r="Y2012" s="175" t="str">
        <f t="shared" si="31"/>
        <v>270890</v>
      </c>
    </row>
    <row r="2013" spans="1:25" ht="19.350000000000001" customHeight="1" x14ac:dyDescent="0.2">
      <c r="A2013" s="401" t="s">
        <v>4452</v>
      </c>
      <c r="B2013" s="402"/>
      <c r="C2013" s="401" t="s">
        <v>4453</v>
      </c>
      <c r="D2013" s="403"/>
      <c r="E2013" s="403"/>
      <c r="F2013" s="403"/>
      <c r="G2013" s="403"/>
      <c r="H2013" s="403"/>
      <c r="I2013" s="403"/>
      <c r="J2013" s="403"/>
      <c r="K2013" s="403"/>
      <c r="L2013" s="403"/>
      <c r="M2013" s="403"/>
      <c r="N2013" s="403"/>
      <c r="O2013" s="402"/>
      <c r="P2013" s="404" t="s">
        <v>3208</v>
      </c>
      <c r="Q2013" s="405"/>
      <c r="R2013" s="433">
        <v>4121.51</v>
      </c>
      <c r="S2013" s="434"/>
      <c r="T2013" s="435"/>
      <c r="U2013" s="430">
        <v>827.67</v>
      </c>
      <c r="V2013" s="431"/>
      <c r="W2013" s="432"/>
      <c r="X2013" s="180">
        <v>4949.18</v>
      </c>
      <c r="Y2013" s="175" t="str">
        <f t="shared" si="31"/>
        <v>270891</v>
      </c>
    </row>
    <row r="2014" spans="1:25" ht="19.350000000000001" customHeight="1" x14ac:dyDescent="0.2">
      <c r="A2014" s="401" t="s">
        <v>4454</v>
      </c>
      <c r="B2014" s="402"/>
      <c r="C2014" s="401" t="s">
        <v>4455</v>
      </c>
      <c r="D2014" s="403"/>
      <c r="E2014" s="403"/>
      <c r="F2014" s="403"/>
      <c r="G2014" s="403"/>
      <c r="H2014" s="403"/>
      <c r="I2014" s="403"/>
      <c r="J2014" s="403"/>
      <c r="K2014" s="403"/>
      <c r="L2014" s="403"/>
      <c r="M2014" s="403"/>
      <c r="N2014" s="403"/>
      <c r="O2014" s="402"/>
      <c r="P2014" s="404" t="s">
        <v>3208</v>
      </c>
      <c r="Q2014" s="405"/>
      <c r="R2014" s="433">
        <v>9488.43</v>
      </c>
      <c r="S2014" s="434"/>
      <c r="T2014" s="435"/>
      <c r="U2014" s="430">
        <v>946.18</v>
      </c>
      <c r="V2014" s="431"/>
      <c r="W2014" s="432"/>
      <c r="X2014" s="181">
        <v>10434.61</v>
      </c>
      <c r="Y2014" s="175" t="str">
        <f t="shared" si="31"/>
        <v>270892</v>
      </c>
    </row>
    <row r="2015" spans="1:25" ht="19.350000000000001" customHeight="1" x14ac:dyDescent="0.2">
      <c r="A2015" s="401" t="s">
        <v>4456</v>
      </c>
      <c r="B2015" s="402"/>
      <c r="C2015" s="401" t="s">
        <v>4457</v>
      </c>
      <c r="D2015" s="403"/>
      <c r="E2015" s="403"/>
      <c r="F2015" s="403"/>
      <c r="G2015" s="403"/>
      <c r="H2015" s="403"/>
      <c r="I2015" s="403"/>
      <c r="J2015" s="403"/>
      <c r="K2015" s="403"/>
      <c r="L2015" s="403"/>
      <c r="M2015" s="403"/>
      <c r="N2015" s="403"/>
      <c r="O2015" s="402"/>
      <c r="P2015" s="404" t="s">
        <v>3208</v>
      </c>
      <c r="Q2015" s="405"/>
      <c r="R2015" s="433">
        <v>3491.59</v>
      </c>
      <c r="S2015" s="434"/>
      <c r="T2015" s="435"/>
      <c r="U2015" s="430">
        <v>247.85</v>
      </c>
      <c r="V2015" s="431"/>
      <c r="W2015" s="432"/>
      <c r="X2015" s="180">
        <v>3739.44</v>
      </c>
      <c r="Y2015" s="175" t="str">
        <f t="shared" si="31"/>
        <v>271098</v>
      </c>
    </row>
    <row r="2016" spans="1:25" ht="19.350000000000001" customHeight="1" x14ac:dyDescent="0.2">
      <c r="A2016" s="401" t="s">
        <v>4458</v>
      </c>
      <c r="B2016" s="402"/>
      <c r="C2016" s="401" t="s">
        <v>4459</v>
      </c>
      <c r="D2016" s="403"/>
      <c r="E2016" s="403"/>
      <c r="F2016" s="403"/>
      <c r="G2016" s="403"/>
      <c r="H2016" s="403"/>
      <c r="I2016" s="403"/>
      <c r="J2016" s="403"/>
      <c r="K2016" s="403"/>
      <c r="L2016" s="403"/>
      <c r="M2016" s="403"/>
      <c r="N2016" s="403"/>
      <c r="O2016" s="402"/>
      <c r="P2016" s="404" t="s">
        <v>3208</v>
      </c>
      <c r="Q2016" s="405"/>
      <c r="R2016" s="433">
        <v>2089.63</v>
      </c>
      <c r="S2016" s="434"/>
      <c r="T2016" s="435"/>
      <c r="U2016" s="430">
        <v>247.85</v>
      </c>
      <c r="V2016" s="431"/>
      <c r="W2016" s="432"/>
      <c r="X2016" s="180">
        <v>2337.48</v>
      </c>
      <c r="Y2016" s="175" t="str">
        <f t="shared" si="31"/>
        <v>271099</v>
      </c>
    </row>
    <row r="2017" spans="1:25" ht="19.350000000000001" customHeight="1" x14ac:dyDescent="0.2">
      <c r="A2017" s="401" t="s">
        <v>4460</v>
      </c>
      <c r="B2017" s="402"/>
      <c r="C2017" s="401" t="s">
        <v>4461</v>
      </c>
      <c r="D2017" s="403"/>
      <c r="E2017" s="403"/>
      <c r="F2017" s="403"/>
      <c r="G2017" s="403"/>
      <c r="H2017" s="403"/>
      <c r="I2017" s="403"/>
      <c r="J2017" s="403"/>
      <c r="K2017" s="403"/>
      <c r="L2017" s="403"/>
      <c r="M2017" s="403"/>
      <c r="N2017" s="403"/>
      <c r="O2017" s="402"/>
      <c r="P2017" s="404" t="s">
        <v>3208</v>
      </c>
      <c r="Q2017" s="405"/>
      <c r="R2017" s="433">
        <v>3953.86</v>
      </c>
      <c r="S2017" s="434"/>
      <c r="T2017" s="435"/>
      <c r="U2017" s="430">
        <v>247.85</v>
      </c>
      <c r="V2017" s="431"/>
      <c r="W2017" s="432"/>
      <c r="X2017" s="180">
        <v>4201.71</v>
      </c>
      <c r="Y2017" s="175" t="str">
        <f t="shared" si="31"/>
        <v>271100</v>
      </c>
    </row>
    <row r="2018" spans="1:25" ht="19.350000000000001" customHeight="1" x14ac:dyDescent="0.2">
      <c r="A2018" s="401" t="s">
        <v>4462</v>
      </c>
      <c r="B2018" s="402"/>
      <c r="C2018" s="401" t="s">
        <v>4463</v>
      </c>
      <c r="D2018" s="403"/>
      <c r="E2018" s="403"/>
      <c r="F2018" s="403"/>
      <c r="G2018" s="403"/>
      <c r="H2018" s="403"/>
      <c r="I2018" s="403"/>
      <c r="J2018" s="403"/>
      <c r="K2018" s="403"/>
      <c r="L2018" s="403"/>
      <c r="M2018" s="403"/>
      <c r="N2018" s="403"/>
      <c r="O2018" s="402"/>
      <c r="P2018" s="404" t="s">
        <v>3208</v>
      </c>
      <c r="Q2018" s="405"/>
      <c r="R2018" s="433">
        <v>4248.18</v>
      </c>
      <c r="S2018" s="434"/>
      <c r="T2018" s="435"/>
      <c r="U2018" s="430">
        <v>176.33</v>
      </c>
      <c r="V2018" s="431"/>
      <c r="W2018" s="432"/>
      <c r="X2018" s="180">
        <v>4424.51</v>
      </c>
      <c r="Y2018" s="175" t="str">
        <f t="shared" si="31"/>
        <v>271101</v>
      </c>
    </row>
    <row r="2019" spans="1:25" ht="19.350000000000001" customHeight="1" x14ac:dyDescent="0.2">
      <c r="A2019" s="401" t="s">
        <v>4464</v>
      </c>
      <c r="B2019" s="402"/>
      <c r="C2019" s="401" t="s">
        <v>4465</v>
      </c>
      <c r="D2019" s="403"/>
      <c r="E2019" s="403"/>
      <c r="F2019" s="403"/>
      <c r="G2019" s="403"/>
      <c r="H2019" s="403"/>
      <c r="I2019" s="403"/>
      <c r="J2019" s="403"/>
      <c r="K2019" s="403"/>
      <c r="L2019" s="403"/>
      <c r="M2019" s="403"/>
      <c r="N2019" s="403"/>
      <c r="O2019" s="402"/>
      <c r="P2019" s="404" t="s">
        <v>3208</v>
      </c>
      <c r="Q2019" s="405"/>
      <c r="R2019" s="433">
        <v>1627.36</v>
      </c>
      <c r="S2019" s="434"/>
      <c r="T2019" s="435"/>
      <c r="U2019" s="430">
        <v>247.85</v>
      </c>
      <c r="V2019" s="431"/>
      <c r="W2019" s="432"/>
      <c r="X2019" s="180">
        <v>1875.21</v>
      </c>
      <c r="Y2019" s="175" t="str">
        <f t="shared" si="31"/>
        <v>271102</v>
      </c>
    </row>
    <row r="2020" spans="1:25" ht="9.6" customHeight="1" x14ac:dyDescent="0.2">
      <c r="A2020" s="401" t="s">
        <v>4466</v>
      </c>
      <c r="B2020" s="402"/>
      <c r="C2020" s="401" t="s">
        <v>1738</v>
      </c>
      <c r="D2020" s="403"/>
      <c r="E2020" s="403"/>
      <c r="F2020" s="403"/>
      <c r="G2020" s="403"/>
      <c r="H2020" s="403"/>
      <c r="I2020" s="403"/>
      <c r="J2020" s="403"/>
      <c r="K2020" s="403"/>
      <c r="L2020" s="403"/>
      <c r="M2020" s="403"/>
      <c r="N2020" s="403"/>
      <c r="O2020" s="402"/>
      <c r="P2020" s="404" t="s">
        <v>3208</v>
      </c>
      <c r="Q2020" s="405"/>
      <c r="R2020" s="433">
        <v>1381.49</v>
      </c>
      <c r="S2020" s="434"/>
      <c r="T2020" s="435"/>
      <c r="U2020" s="427">
        <v>80.709999999999994</v>
      </c>
      <c r="V2020" s="428"/>
      <c r="W2020" s="429"/>
      <c r="X2020" s="180">
        <v>1462.2</v>
      </c>
      <c r="Y2020" s="175" t="str">
        <f t="shared" si="31"/>
        <v>271103</v>
      </c>
    </row>
    <row r="2021" spans="1:25" ht="19.350000000000001" customHeight="1" x14ac:dyDescent="0.2">
      <c r="A2021" s="401" t="s">
        <v>4467</v>
      </c>
      <c r="B2021" s="402"/>
      <c r="C2021" s="401" t="s">
        <v>4468</v>
      </c>
      <c r="D2021" s="403"/>
      <c r="E2021" s="403"/>
      <c r="F2021" s="403"/>
      <c r="G2021" s="403"/>
      <c r="H2021" s="403"/>
      <c r="I2021" s="403"/>
      <c r="J2021" s="403"/>
      <c r="K2021" s="403"/>
      <c r="L2021" s="403"/>
      <c r="M2021" s="403"/>
      <c r="N2021" s="403"/>
      <c r="O2021" s="402"/>
      <c r="P2021" s="404" t="s">
        <v>3208</v>
      </c>
      <c r="Q2021" s="405"/>
      <c r="R2021" s="433">
        <v>8250.0300000000007</v>
      </c>
      <c r="S2021" s="434"/>
      <c r="T2021" s="435"/>
      <c r="U2021" s="430">
        <v>871.42</v>
      </c>
      <c r="V2021" s="431"/>
      <c r="W2021" s="432"/>
      <c r="X2021" s="180">
        <v>9121.4500000000007</v>
      </c>
      <c r="Y2021" s="175" t="str">
        <f t="shared" si="31"/>
        <v>271105</v>
      </c>
    </row>
    <row r="2022" spans="1:25" ht="19.350000000000001" customHeight="1" x14ac:dyDescent="0.2">
      <c r="A2022" s="401" t="s">
        <v>4469</v>
      </c>
      <c r="B2022" s="402"/>
      <c r="C2022" s="401" t="s">
        <v>4470</v>
      </c>
      <c r="D2022" s="403"/>
      <c r="E2022" s="403"/>
      <c r="F2022" s="403"/>
      <c r="G2022" s="403"/>
      <c r="H2022" s="403"/>
      <c r="I2022" s="403"/>
      <c r="J2022" s="403"/>
      <c r="K2022" s="403"/>
      <c r="L2022" s="403"/>
      <c r="M2022" s="403"/>
      <c r="N2022" s="403"/>
      <c r="O2022" s="402"/>
      <c r="P2022" s="404" t="s">
        <v>3208</v>
      </c>
      <c r="Q2022" s="405"/>
      <c r="R2022" s="433">
        <v>6162.56</v>
      </c>
      <c r="S2022" s="434"/>
      <c r="T2022" s="435"/>
      <c r="U2022" s="430">
        <v>794.3</v>
      </c>
      <c r="V2022" s="431"/>
      <c r="W2022" s="432"/>
      <c r="X2022" s="180">
        <v>6956.86</v>
      </c>
      <c r="Y2022" s="175" t="str">
        <f t="shared" si="31"/>
        <v>271106</v>
      </c>
    </row>
    <row r="2023" spans="1:25" ht="9.6" customHeight="1" x14ac:dyDescent="0.2">
      <c r="A2023" s="401" t="s">
        <v>4471</v>
      </c>
      <c r="B2023" s="402"/>
      <c r="C2023" s="401" t="s">
        <v>1739</v>
      </c>
      <c r="D2023" s="403"/>
      <c r="E2023" s="403"/>
      <c r="F2023" s="403"/>
      <c r="G2023" s="403"/>
      <c r="H2023" s="403"/>
      <c r="I2023" s="403"/>
      <c r="J2023" s="403"/>
      <c r="K2023" s="403"/>
      <c r="L2023" s="403"/>
      <c r="M2023" s="403"/>
      <c r="N2023" s="403"/>
      <c r="O2023" s="402"/>
      <c r="P2023" s="404" t="s">
        <v>2001</v>
      </c>
      <c r="Q2023" s="405"/>
      <c r="R2023" s="430">
        <v>453.26</v>
      </c>
      <c r="S2023" s="431"/>
      <c r="T2023" s="432"/>
      <c r="U2023" s="430">
        <v>666.9</v>
      </c>
      <c r="V2023" s="431"/>
      <c r="W2023" s="432"/>
      <c r="X2023" s="180">
        <v>1120.1600000000001</v>
      </c>
      <c r="Y2023" s="175" t="str">
        <f t="shared" si="31"/>
        <v>271201</v>
      </c>
    </row>
    <row r="2024" spans="1:25" ht="9.6" customHeight="1" x14ac:dyDescent="0.2">
      <c r="A2024" s="401" t="s">
        <v>4472</v>
      </c>
      <c r="B2024" s="402"/>
      <c r="C2024" s="401" t="s">
        <v>1740</v>
      </c>
      <c r="D2024" s="403"/>
      <c r="E2024" s="403"/>
      <c r="F2024" s="403"/>
      <c r="G2024" s="403"/>
      <c r="H2024" s="403"/>
      <c r="I2024" s="403"/>
      <c r="J2024" s="403"/>
      <c r="K2024" s="403"/>
      <c r="L2024" s="403"/>
      <c r="M2024" s="403"/>
      <c r="N2024" s="403"/>
      <c r="O2024" s="402"/>
      <c r="P2024" s="404" t="s">
        <v>2001</v>
      </c>
      <c r="Q2024" s="405"/>
      <c r="R2024" s="433">
        <v>1199.6099999999999</v>
      </c>
      <c r="S2024" s="434"/>
      <c r="T2024" s="435"/>
      <c r="U2024" s="430">
        <v>666.9</v>
      </c>
      <c r="V2024" s="431"/>
      <c r="W2024" s="432"/>
      <c r="X2024" s="180">
        <v>1866.51</v>
      </c>
      <c r="Y2024" s="175" t="str">
        <f t="shared" si="31"/>
        <v>271204</v>
      </c>
    </row>
    <row r="2025" spans="1:25" ht="9.6" customHeight="1" x14ac:dyDescent="0.2">
      <c r="A2025" s="401" t="s">
        <v>4473</v>
      </c>
      <c r="B2025" s="402"/>
      <c r="C2025" s="401" t="s">
        <v>1741</v>
      </c>
      <c r="D2025" s="403"/>
      <c r="E2025" s="403"/>
      <c r="F2025" s="403"/>
      <c r="G2025" s="403"/>
      <c r="H2025" s="403"/>
      <c r="I2025" s="403"/>
      <c r="J2025" s="403"/>
      <c r="K2025" s="403"/>
      <c r="L2025" s="403"/>
      <c r="M2025" s="403"/>
      <c r="N2025" s="403"/>
      <c r="O2025" s="402"/>
      <c r="P2025" s="404" t="s">
        <v>2001</v>
      </c>
      <c r="Q2025" s="405"/>
      <c r="R2025" s="433">
        <v>1294.23</v>
      </c>
      <c r="S2025" s="434"/>
      <c r="T2025" s="435"/>
      <c r="U2025" s="433">
        <v>1151.48</v>
      </c>
      <c r="V2025" s="434"/>
      <c r="W2025" s="435"/>
      <c r="X2025" s="180">
        <v>2445.71</v>
      </c>
      <c r="Y2025" s="175" t="str">
        <f t="shared" si="31"/>
        <v>271208</v>
      </c>
    </row>
    <row r="2026" spans="1:25" ht="9.6" customHeight="1" x14ac:dyDescent="0.2">
      <c r="A2026" s="401" t="s">
        <v>4474</v>
      </c>
      <c r="B2026" s="402"/>
      <c r="C2026" s="401" t="s">
        <v>1742</v>
      </c>
      <c r="D2026" s="403"/>
      <c r="E2026" s="403"/>
      <c r="F2026" s="403"/>
      <c r="G2026" s="403"/>
      <c r="H2026" s="403"/>
      <c r="I2026" s="403"/>
      <c r="J2026" s="403"/>
      <c r="K2026" s="403"/>
      <c r="L2026" s="403"/>
      <c r="M2026" s="403"/>
      <c r="N2026" s="403"/>
      <c r="O2026" s="402"/>
      <c r="P2026" s="404" t="s">
        <v>1965</v>
      </c>
      <c r="Q2026" s="405"/>
      <c r="R2026" s="427">
        <v>75.349999999999994</v>
      </c>
      <c r="S2026" s="428"/>
      <c r="T2026" s="429"/>
      <c r="U2026" s="430">
        <v>111.14</v>
      </c>
      <c r="V2026" s="431"/>
      <c r="W2026" s="432"/>
      <c r="X2026" s="179">
        <v>186.49</v>
      </c>
      <c r="Y2026" s="175" t="str">
        <f t="shared" si="31"/>
        <v>271210</v>
      </c>
    </row>
    <row r="2027" spans="1:25" ht="19.350000000000001" customHeight="1" x14ac:dyDescent="0.2">
      <c r="A2027" s="401" t="s">
        <v>4475</v>
      </c>
      <c r="B2027" s="402"/>
      <c r="C2027" s="401" t="s">
        <v>4476</v>
      </c>
      <c r="D2027" s="403"/>
      <c r="E2027" s="403"/>
      <c r="F2027" s="403"/>
      <c r="G2027" s="403"/>
      <c r="H2027" s="403"/>
      <c r="I2027" s="403"/>
      <c r="J2027" s="403"/>
      <c r="K2027" s="403"/>
      <c r="L2027" s="403"/>
      <c r="M2027" s="403"/>
      <c r="N2027" s="403"/>
      <c r="O2027" s="402"/>
      <c r="P2027" s="404" t="s">
        <v>2036</v>
      </c>
      <c r="Q2027" s="405"/>
      <c r="R2027" s="430">
        <v>187.28</v>
      </c>
      <c r="S2027" s="431"/>
      <c r="T2027" s="432"/>
      <c r="U2027" s="430">
        <v>151.09</v>
      </c>
      <c r="V2027" s="431"/>
      <c r="W2027" s="432"/>
      <c r="X2027" s="179">
        <v>338.37</v>
      </c>
      <c r="Y2027" s="175" t="str">
        <f t="shared" si="31"/>
        <v>271303</v>
      </c>
    </row>
    <row r="2028" spans="1:25" ht="9.6" customHeight="1" x14ac:dyDescent="0.2">
      <c r="A2028" s="401" t="s">
        <v>4477</v>
      </c>
      <c r="B2028" s="402"/>
      <c r="C2028" s="401" t="s">
        <v>1743</v>
      </c>
      <c r="D2028" s="403"/>
      <c r="E2028" s="403"/>
      <c r="F2028" s="403"/>
      <c r="G2028" s="403"/>
      <c r="H2028" s="403"/>
      <c r="I2028" s="403"/>
      <c r="J2028" s="403"/>
      <c r="K2028" s="403"/>
      <c r="L2028" s="403"/>
      <c r="M2028" s="403"/>
      <c r="N2028" s="403"/>
      <c r="O2028" s="402"/>
      <c r="P2028" s="404" t="s">
        <v>1965</v>
      </c>
      <c r="Q2028" s="405"/>
      <c r="R2028" s="430">
        <v>297.32</v>
      </c>
      <c r="S2028" s="431"/>
      <c r="T2028" s="432"/>
      <c r="U2028" s="427">
        <v>67.34</v>
      </c>
      <c r="V2028" s="428"/>
      <c r="W2028" s="429"/>
      <c r="X2028" s="179">
        <v>364.66</v>
      </c>
      <c r="Y2028" s="175" t="str">
        <f t="shared" si="31"/>
        <v>271304</v>
      </c>
    </row>
    <row r="2029" spans="1:25" ht="9.6" customHeight="1" x14ac:dyDescent="0.2">
      <c r="A2029" s="401" t="s">
        <v>4478</v>
      </c>
      <c r="B2029" s="402"/>
      <c r="C2029" s="401" t="s">
        <v>1744</v>
      </c>
      <c r="D2029" s="403"/>
      <c r="E2029" s="403"/>
      <c r="F2029" s="403"/>
      <c r="G2029" s="403"/>
      <c r="H2029" s="403"/>
      <c r="I2029" s="403"/>
      <c r="J2029" s="403"/>
      <c r="K2029" s="403"/>
      <c r="L2029" s="403"/>
      <c r="M2029" s="403"/>
      <c r="N2029" s="403"/>
      <c r="O2029" s="402"/>
      <c r="P2029" s="404" t="s">
        <v>2036</v>
      </c>
      <c r="Q2029" s="405"/>
      <c r="R2029" s="427">
        <v>35.29</v>
      </c>
      <c r="S2029" s="428"/>
      <c r="T2029" s="429"/>
      <c r="U2029" s="427">
        <v>93.33</v>
      </c>
      <c r="V2029" s="428"/>
      <c r="W2029" s="429"/>
      <c r="X2029" s="179">
        <v>128.62</v>
      </c>
      <c r="Y2029" s="175" t="str">
        <f t="shared" si="31"/>
        <v>271305</v>
      </c>
    </row>
    <row r="2030" spans="1:25" ht="9.6" customHeight="1" x14ac:dyDescent="0.2">
      <c r="A2030" s="401" t="s">
        <v>4479</v>
      </c>
      <c r="B2030" s="402"/>
      <c r="C2030" s="401" t="s">
        <v>1745</v>
      </c>
      <c r="D2030" s="403"/>
      <c r="E2030" s="403"/>
      <c r="F2030" s="403"/>
      <c r="G2030" s="403"/>
      <c r="H2030" s="403"/>
      <c r="I2030" s="403"/>
      <c r="J2030" s="403"/>
      <c r="K2030" s="403"/>
      <c r="L2030" s="403"/>
      <c r="M2030" s="403"/>
      <c r="N2030" s="403"/>
      <c r="O2030" s="402"/>
      <c r="P2030" s="404" t="s">
        <v>2352</v>
      </c>
      <c r="Q2030" s="405"/>
      <c r="R2030" s="427">
        <v>61.43</v>
      </c>
      <c r="S2030" s="428"/>
      <c r="T2030" s="429"/>
      <c r="U2030" s="430">
        <v>133.58000000000001</v>
      </c>
      <c r="V2030" s="431"/>
      <c r="W2030" s="432"/>
      <c r="X2030" s="179">
        <v>195.01</v>
      </c>
      <c r="Y2030" s="175" t="str">
        <f t="shared" si="31"/>
        <v>271306</v>
      </c>
    </row>
    <row r="2031" spans="1:25" ht="19.350000000000001" customHeight="1" x14ac:dyDescent="0.2">
      <c r="A2031" s="401" t="s">
        <v>4480</v>
      </c>
      <c r="B2031" s="402"/>
      <c r="C2031" s="401" t="s">
        <v>4481</v>
      </c>
      <c r="D2031" s="403"/>
      <c r="E2031" s="403"/>
      <c r="F2031" s="403"/>
      <c r="G2031" s="403"/>
      <c r="H2031" s="403"/>
      <c r="I2031" s="403"/>
      <c r="J2031" s="403"/>
      <c r="K2031" s="403"/>
      <c r="L2031" s="403"/>
      <c r="M2031" s="403"/>
      <c r="N2031" s="403"/>
      <c r="O2031" s="402"/>
      <c r="P2031" s="404" t="s">
        <v>2352</v>
      </c>
      <c r="Q2031" s="405"/>
      <c r="R2031" s="430">
        <v>234.05</v>
      </c>
      <c r="S2031" s="431"/>
      <c r="T2031" s="432"/>
      <c r="U2031" s="430">
        <v>166.82</v>
      </c>
      <c r="V2031" s="431"/>
      <c r="W2031" s="432"/>
      <c r="X2031" s="179">
        <v>400.87</v>
      </c>
      <c r="Y2031" s="175" t="str">
        <f t="shared" si="31"/>
        <v>271307</v>
      </c>
    </row>
    <row r="2032" spans="1:25" ht="9.6" customHeight="1" x14ac:dyDescent="0.2">
      <c r="A2032" s="401" t="s">
        <v>4482</v>
      </c>
      <c r="B2032" s="402"/>
      <c r="C2032" s="401" t="s">
        <v>1746</v>
      </c>
      <c r="D2032" s="403"/>
      <c r="E2032" s="403"/>
      <c r="F2032" s="403"/>
      <c r="G2032" s="403"/>
      <c r="H2032" s="403"/>
      <c r="I2032" s="403"/>
      <c r="J2032" s="403"/>
      <c r="K2032" s="403"/>
      <c r="L2032" s="403"/>
      <c r="M2032" s="403"/>
      <c r="N2032" s="403"/>
      <c r="O2032" s="402"/>
      <c r="P2032" s="404" t="s">
        <v>2036</v>
      </c>
      <c r="Q2032" s="405"/>
      <c r="R2032" s="430">
        <v>820.65</v>
      </c>
      <c r="S2032" s="431"/>
      <c r="T2032" s="432"/>
      <c r="U2032" s="430">
        <v>113.29</v>
      </c>
      <c r="V2032" s="431"/>
      <c r="W2032" s="432"/>
      <c r="X2032" s="179">
        <v>933.94</v>
      </c>
      <c r="Y2032" s="175" t="str">
        <f t="shared" si="31"/>
        <v>271408</v>
      </c>
    </row>
    <row r="2033" spans="1:25" ht="9.6" customHeight="1" x14ac:dyDescent="0.2">
      <c r="A2033" s="401" t="s">
        <v>4483</v>
      </c>
      <c r="B2033" s="402"/>
      <c r="C2033" s="401" t="s">
        <v>1747</v>
      </c>
      <c r="D2033" s="403"/>
      <c r="E2033" s="403"/>
      <c r="F2033" s="403"/>
      <c r="G2033" s="403"/>
      <c r="H2033" s="403"/>
      <c r="I2033" s="403"/>
      <c r="J2033" s="403"/>
      <c r="K2033" s="403"/>
      <c r="L2033" s="403"/>
      <c r="M2033" s="403"/>
      <c r="N2033" s="403"/>
      <c r="O2033" s="402"/>
      <c r="P2033" s="404" t="s">
        <v>2036</v>
      </c>
      <c r="Q2033" s="405"/>
      <c r="R2033" s="430">
        <v>824.39</v>
      </c>
      <c r="S2033" s="431"/>
      <c r="T2033" s="432"/>
      <c r="U2033" s="430">
        <v>229.73</v>
      </c>
      <c r="V2033" s="431"/>
      <c r="W2033" s="432"/>
      <c r="X2033" s="180">
        <v>1054.1199999999999</v>
      </c>
      <c r="Y2033" s="175" t="str">
        <f t="shared" si="31"/>
        <v>271409</v>
      </c>
    </row>
    <row r="2034" spans="1:25" ht="9.6" customHeight="1" x14ac:dyDescent="0.2">
      <c r="A2034" s="401" t="s">
        <v>4484</v>
      </c>
      <c r="B2034" s="402"/>
      <c r="C2034" s="401" t="s">
        <v>1748</v>
      </c>
      <c r="D2034" s="403"/>
      <c r="E2034" s="403"/>
      <c r="F2034" s="403"/>
      <c r="G2034" s="403"/>
      <c r="H2034" s="403"/>
      <c r="I2034" s="403"/>
      <c r="J2034" s="403"/>
      <c r="K2034" s="403"/>
      <c r="L2034" s="403"/>
      <c r="M2034" s="403"/>
      <c r="N2034" s="403"/>
      <c r="O2034" s="402"/>
      <c r="P2034" s="404" t="s">
        <v>2036</v>
      </c>
      <c r="Q2034" s="405"/>
      <c r="R2034" s="427">
        <v>20.32</v>
      </c>
      <c r="S2034" s="428"/>
      <c r="T2034" s="429"/>
      <c r="U2034" s="427">
        <v>49.61</v>
      </c>
      <c r="V2034" s="428"/>
      <c r="W2034" s="429"/>
      <c r="X2034" s="178">
        <v>69.930000000000007</v>
      </c>
      <c r="Y2034" s="175" t="str">
        <f t="shared" si="31"/>
        <v>271417</v>
      </c>
    </row>
    <row r="2035" spans="1:25" ht="19.350000000000001" customHeight="1" x14ac:dyDescent="0.2">
      <c r="A2035" s="401" t="s">
        <v>4485</v>
      </c>
      <c r="B2035" s="402"/>
      <c r="C2035" s="401" t="s">
        <v>4486</v>
      </c>
      <c r="D2035" s="403"/>
      <c r="E2035" s="403"/>
      <c r="F2035" s="403"/>
      <c r="G2035" s="403"/>
      <c r="H2035" s="403"/>
      <c r="I2035" s="403"/>
      <c r="J2035" s="403"/>
      <c r="K2035" s="403"/>
      <c r="L2035" s="403"/>
      <c r="M2035" s="403"/>
      <c r="N2035" s="403"/>
      <c r="O2035" s="402"/>
      <c r="P2035" s="404" t="s">
        <v>2001</v>
      </c>
      <c r="Q2035" s="405"/>
      <c r="R2035" s="430">
        <v>482.49</v>
      </c>
      <c r="S2035" s="431"/>
      <c r="T2035" s="432"/>
      <c r="U2035" s="430">
        <v>919.74</v>
      </c>
      <c r="V2035" s="431"/>
      <c r="W2035" s="432"/>
      <c r="X2035" s="180">
        <v>1402.23</v>
      </c>
      <c r="Y2035" s="175" t="str">
        <f t="shared" si="31"/>
        <v>271507</v>
      </c>
    </row>
    <row r="2036" spans="1:25" ht="19.350000000000001" customHeight="1" x14ac:dyDescent="0.2">
      <c r="A2036" s="401" t="s">
        <v>4487</v>
      </c>
      <c r="B2036" s="402"/>
      <c r="C2036" s="401" t="s">
        <v>4488</v>
      </c>
      <c r="D2036" s="403"/>
      <c r="E2036" s="403"/>
      <c r="F2036" s="403"/>
      <c r="G2036" s="403"/>
      <c r="H2036" s="403"/>
      <c r="I2036" s="403"/>
      <c r="J2036" s="403"/>
      <c r="K2036" s="403"/>
      <c r="L2036" s="403"/>
      <c r="M2036" s="403"/>
      <c r="N2036" s="403"/>
      <c r="O2036" s="402"/>
      <c r="P2036" s="404" t="s">
        <v>2352</v>
      </c>
      <c r="Q2036" s="405"/>
      <c r="R2036" s="430">
        <v>319.66000000000003</v>
      </c>
      <c r="S2036" s="431"/>
      <c r="T2036" s="432"/>
      <c r="U2036" s="430">
        <v>422.83</v>
      </c>
      <c r="V2036" s="431"/>
      <c r="W2036" s="432"/>
      <c r="X2036" s="179">
        <v>742.49</v>
      </c>
      <c r="Y2036" s="175" t="str">
        <f t="shared" si="31"/>
        <v>271508</v>
      </c>
    </row>
    <row r="2037" spans="1:25" ht="19.350000000000001" customHeight="1" x14ac:dyDescent="0.2">
      <c r="A2037" s="401" t="s">
        <v>4489</v>
      </c>
      <c r="B2037" s="402"/>
      <c r="C2037" s="401" t="s">
        <v>4490</v>
      </c>
      <c r="D2037" s="403"/>
      <c r="E2037" s="403"/>
      <c r="F2037" s="403"/>
      <c r="G2037" s="403"/>
      <c r="H2037" s="403"/>
      <c r="I2037" s="403"/>
      <c r="J2037" s="403"/>
      <c r="K2037" s="403"/>
      <c r="L2037" s="403"/>
      <c r="M2037" s="403"/>
      <c r="N2037" s="403"/>
      <c r="O2037" s="402"/>
      <c r="P2037" s="404" t="s">
        <v>2352</v>
      </c>
      <c r="Q2037" s="405"/>
      <c r="R2037" s="430">
        <v>337.06</v>
      </c>
      <c r="S2037" s="431"/>
      <c r="T2037" s="432"/>
      <c r="U2037" s="430">
        <v>679.84</v>
      </c>
      <c r="V2037" s="431"/>
      <c r="W2037" s="432"/>
      <c r="X2037" s="180">
        <v>1016.9</v>
      </c>
      <c r="Y2037" s="175" t="str">
        <f t="shared" si="31"/>
        <v>271509</v>
      </c>
    </row>
    <row r="2038" spans="1:25" ht="9.6" customHeight="1" x14ac:dyDescent="0.2">
      <c r="A2038" s="401" t="s">
        <v>4491</v>
      </c>
      <c r="B2038" s="402"/>
      <c r="C2038" s="401" t="s">
        <v>1749</v>
      </c>
      <c r="D2038" s="403"/>
      <c r="E2038" s="403"/>
      <c r="F2038" s="403"/>
      <c r="G2038" s="403"/>
      <c r="H2038" s="403"/>
      <c r="I2038" s="403"/>
      <c r="J2038" s="403"/>
      <c r="K2038" s="403"/>
      <c r="L2038" s="403"/>
      <c r="M2038" s="403"/>
      <c r="N2038" s="403"/>
      <c r="O2038" s="402"/>
      <c r="P2038" s="404" t="s">
        <v>2001</v>
      </c>
      <c r="Q2038" s="405"/>
      <c r="R2038" s="427">
        <v>21.41</v>
      </c>
      <c r="S2038" s="428"/>
      <c r="T2038" s="429"/>
      <c r="U2038" s="427">
        <v>11.75</v>
      </c>
      <c r="V2038" s="428"/>
      <c r="W2038" s="429"/>
      <c r="X2038" s="178">
        <v>33.159999999999997</v>
      </c>
      <c r="Y2038" s="175" t="str">
        <f t="shared" si="31"/>
        <v>271605</v>
      </c>
    </row>
    <row r="2039" spans="1:25" ht="9.6" customHeight="1" x14ac:dyDescent="0.2">
      <c r="A2039" s="401" t="s">
        <v>4492</v>
      </c>
      <c r="B2039" s="402"/>
      <c r="C2039" s="401" t="s">
        <v>1750</v>
      </c>
      <c r="D2039" s="403"/>
      <c r="E2039" s="403"/>
      <c r="F2039" s="403"/>
      <c r="G2039" s="403"/>
      <c r="H2039" s="403"/>
      <c r="I2039" s="403"/>
      <c r="J2039" s="403"/>
      <c r="K2039" s="403"/>
      <c r="L2039" s="403"/>
      <c r="M2039" s="403"/>
      <c r="N2039" s="403"/>
      <c r="O2039" s="402"/>
      <c r="P2039" s="404" t="s">
        <v>1965</v>
      </c>
      <c r="Q2039" s="405"/>
      <c r="R2039" s="430">
        <v>462.18</v>
      </c>
      <c r="S2039" s="431"/>
      <c r="T2039" s="432"/>
      <c r="U2039" s="427">
        <v>67.34</v>
      </c>
      <c r="V2039" s="428"/>
      <c r="W2039" s="429"/>
      <c r="X2039" s="179">
        <v>529.52</v>
      </c>
      <c r="Y2039" s="175" t="str">
        <f t="shared" si="31"/>
        <v>271608</v>
      </c>
    </row>
    <row r="2040" spans="1:25" ht="9.6" customHeight="1" x14ac:dyDescent="0.2">
      <c r="A2040" s="401" t="s">
        <v>4493</v>
      </c>
      <c r="B2040" s="402"/>
      <c r="C2040" s="401" t="s">
        <v>1751</v>
      </c>
      <c r="D2040" s="403"/>
      <c r="E2040" s="403"/>
      <c r="F2040" s="403"/>
      <c r="G2040" s="403"/>
      <c r="H2040" s="403"/>
      <c r="I2040" s="403"/>
      <c r="J2040" s="403"/>
      <c r="K2040" s="403"/>
      <c r="L2040" s="403"/>
      <c r="M2040" s="403"/>
      <c r="N2040" s="403"/>
      <c r="O2040" s="402"/>
      <c r="P2040" s="404" t="s">
        <v>1965</v>
      </c>
      <c r="Q2040" s="405"/>
      <c r="R2040" s="427">
        <v>89.31</v>
      </c>
      <c r="S2040" s="428"/>
      <c r="T2040" s="429"/>
      <c r="U2040" s="430">
        <v>169.17</v>
      </c>
      <c r="V2040" s="431"/>
      <c r="W2040" s="432"/>
      <c r="X2040" s="179">
        <v>258.48</v>
      </c>
      <c r="Y2040" s="175" t="str">
        <f t="shared" si="31"/>
        <v>271609</v>
      </c>
    </row>
    <row r="2041" spans="1:25" ht="9.6" customHeight="1" x14ac:dyDescent="0.2">
      <c r="A2041" s="401" t="s">
        <v>4494</v>
      </c>
      <c r="B2041" s="402"/>
      <c r="C2041" s="401" t="s">
        <v>1752</v>
      </c>
      <c r="D2041" s="403"/>
      <c r="E2041" s="403"/>
      <c r="F2041" s="403"/>
      <c r="G2041" s="403"/>
      <c r="H2041" s="403"/>
      <c r="I2041" s="403"/>
      <c r="J2041" s="403"/>
      <c r="K2041" s="403"/>
      <c r="L2041" s="403"/>
      <c r="M2041" s="403"/>
      <c r="N2041" s="403"/>
      <c r="O2041" s="402"/>
      <c r="P2041" s="404" t="s">
        <v>1965</v>
      </c>
      <c r="Q2041" s="405"/>
      <c r="R2041" s="430">
        <v>165.34</v>
      </c>
      <c r="S2041" s="431"/>
      <c r="T2041" s="432"/>
      <c r="U2041" s="430">
        <v>169.17</v>
      </c>
      <c r="V2041" s="431"/>
      <c r="W2041" s="432"/>
      <c r="X2041" s="179">
        <v>334.51</v>
      </c>
      <c r="Y2041" s="175" t="str">
        <f t="shared" si="31"/>
        <v>271701</v>
      </c>
    </row>
    <row r="2042" spans="1:25" ht="9.6" customHeight="1" x14ac:dyDescent="0.2">
      <c r="A2042" s="401" t="s">
        <v>4495</v>
      </c>
      <c r="B2042" s="402"/>
      <c r="C2042" s="401" t="s">
        <v>1753</v>
      </c>
      <c r="D2042" s="403"/>
      <c r="E2042" s="403"/>
      <c r="F2042" s="403"/>
      <c r="G2042" s="403"/>
      <c r="H2042" s="403"/>
      <c r="I2042" s="403"/>
      <c r="J2042" s="403"/>
      <c r="K2042" s="403"/>
      <c r="L2042" s="403"/>
      <c r="M2042" s="403"/>
      <c r="N2042" s="403"/>
      <c r="O2042" s="402"/>
      <c r="P2042" s="404" t="s">
        <v>1965</v>
      </c>
      <c r="Q2042" s="405"/>
      <c r="R2042" s="430">
        <v>687.21</v>
      </c>
      <c r="S2042" s="431"/>
      <c r="T2042" s="432"/>
      <c r="U2042" s="427">
        <v>67.34</v>
      </c>
      <c r="V2042" s="428"/>
      <c r="W2042" s="429"/>
      <c r="X2042" s="179">
        <v>754.55</v>
      </c>
      <c r="Y2042" s="175" t="str">
        <f t="shared" si="31"/>
        <v>271702</v>
      </c>
    </row>
    <row r="2043" spans="1:25" ht="28.9" customHeight="1" x14ac:dyDescent="0.2">
      <c r="A2043" s="401" t="s">
        <v>4496</v>
      </c>
      <c r="B2043" s="402"/>
      <c r="C2043" s="401" t="s">
        <v>4497</v>
      </c>
      <c r="D2043" s="403"/>
      <c r="E2043" s="403"/>
      <c r="F2043" s="403"/>
      <c r="G2043" s="403"/>
      <c r="H2043" s="403"/>
      <c r="I2043" s="403"/>
      <c r="J2043" s="403"/>
      <c r="K2043" s="403"/>
      <c r="L2043" s="403"/>
      <c r="M2043" s="403"/>
      <c r="N2043" s="403"/>
      <c r="O2043" s="402"/>
      <c r="P2043" s="404" t="s">
        <v>2036</v>
      </c>
      <c r="Q2043" s="405"/>
      <c r="R2043" s="427">
        <v>32.67</v>
      </c>
      <c r="S2043" s="428"/>
      <c r="T2043" s="429"/>
      <c r="U2043" s="427">
        <v>32.85</v>
      </c>
      <c r="V2043" s="428"/>
      <c r="W2043" s="429"/>
      <c r="X2043" s="178">
        <v>65.52</v>
      </c>
      <c r="Y2043" s="175" t="str">
        <f t="shared" si="31"/>
        <v>271708</v>
      </c>
    </row>
    <row r="2044" spans="1:25" ht="38.65" customHeight="1" x14ac:dyDescent="0.2">
      <c r="A2044" s="401" t="s">
        <v>4498</v>
      </c>
      <c r="B2044" s="402"/>
      <c r="C2044" s="401" t="s">
        <v>4499</v>
      </c>
      <c r="D2044" s="403"/>
      <c r="E2044" s="403"/>
      <c r="F2044" s="403"/>
      <c r="G2044" s="403"/>
      <c r="H2044" s="403"/>
      <c r="I2044" s="403"/>
      <c r="J2044" s="403"/>
      <c r="K2044" s="403"/>
      <c r="L2044" s="403"/>
      <c r="M2044" s="403"/>
      <c r="N2044" s="403"/>
      <c r="O2044" s="402"/>
      <c r="P2044" s="404" t="s">
        <v>2036</v>
      </c>
      <c r="Q2044" s="405"/>
      <c r="R2044" s="427">
        <v>28.05</v>
      </c>
      <c r="S2044" s="428"/>
      <c r="T2044" s="429"/>
      <c r="U2044" s="427">
        <v>28.45</v>
      </c>
      <c r="V2044" s="428"/>
      <c r="W2044" s="429"/>
      <c r="X2044" s="178">
        <v>56.5</v>
      </c>
      <c r="Y2044" s="175" t="str">
        <f t="shared" si="31"/>
        <v>271711</v>
      </c>
    </row>
    <row r="2045" spans="1:25" ht="38.65" customHeight="1" x14ac:dyDescent="0.2">
      <c r="A2045" s="401" t="s">
        <v>4500</v>
      </c>
      <c r="B2045" s="402"/>
      <c r="C2045" s="401" t="s">
        <v>4501</v>
      </c>
      <c r="D2045" s="403"/>
      <c r="E2045" s="403"/>
      <c r="F2045" s="403"/>
      <c r="G2045" s="403"/>
      <c r="H2045" s="403"/>
      <c r="I2045" s="403"/>
      <c r="J2045" s="403"/>
      <c r="K2045" s="403"/>
      <c r="L2045" s="403"/>
      <c r="M2045" s="403"/>
      <c r="N2045" s="403"/>
      <c r="O2045" s="402"/>
      <c r="P2045" s="404" t="s">
        <v>2036</v>
      </c>
      <c r="Q2045" s="405"/>
      <c r="R2045" s="427">
        <v>28.8</v>
      </c>
      <c r="S2045" s="428"/>
      <c r="T2045" s="429"/>
      <c r="U2045" s="427">
        <v>28.45</v>
      </c>
      <c r="V2045" s="428"/>
      <c r="W2045" s="429"/>
      <c r="X2045" s="178">
        <v>57.25</v>
      </c>
      <c r="Y2045" s="175" t="str">
        <f t="shared" si="31"/>
        <v>271712</v>
      </c>
    </row>
    <row r="2046" spans="1:25" ht="28.9" customHeight="1" x14ac:dyDescent="0.2">
      <c r="A2046" s="401" t="s">
        <v>4502</v>
      </c>
      <c r="B2046" s="402"/>
      <c r="C2046" s="401" t="s">
        <v>4503</v>
      </c>
      <c r="D2046" s="403"/>
      <c r="E2046" s="403"/>
      <c r="F2046" s="403"/>
      <c r="G2046" s="403"/>
      <c r="H2046" s="403"/>
      <c r="I2046" s="403"/>
      <c r="J2046" s="403"/>
      <c r="K2046" s="403"/>
      <c r="L2046" s="403"/>
      <c r="M2046" s="403"/>
      <c r="N2046" s="403"/>
      <c r="O2046" s="402"/>
      <c r="P2046" s="404" t="s">
        <v>2352</v>
      </c>
      <c r="Q2046" s="405"/>
      <c r="R2046" s="427">
        <v>23.39</v>
      </c>
      <c r="S2046" s="428"/>
      <c r="T2046" s="429"/>
      <c r="U2046" s="427">
        <v>24.12</v>
      </c>
      <c r="V2046" s="428"/>
      <c r="W2046" s="429"/>
      <c r="X2046" s="178">
        <v>47.51</v>
      </c>
      <c r="Y2046" s="175" t="str">
        <f t="shared" si="31"/>
        <v>271713</v>
      </c>
    </row>
    <row r="2047" spans="1:25" ht="38.65" customHeight="1" x14ac:dyDescent="0.2">
      <c r="A2047" s="401" t="s">
        <v>4504</v>
      </c>
      <c r="B2047" s="402"/>
      <c r="C2047" s="401" t="s">
        <v>4505</v>
      </c>
      <c r="D2047" s="403"/>
      <c r="E2047" s="403"/>
      <c r="F2047" s="403"/>
      <c r="G2047" s="403"/>
      <c r="H2047" s="403"/>
      <c r="I2047" s="403"/>
      <c r="J2047" s="403"/>
      <c r="K2047" s="403"/>
      <c r="L2047" s="403"/>
      <c r="M2047" s="403"/>
      <c r="N2047" s="403"/>
      <c r="O2047" s="402"/>
      <c r="P2047" s="404" t="s">
        <v>2036</v>
      </c>
      <c r="Q2047" s="405"/>
      <c r="R2047" s="427">
        <v>10.84</v>
      </c>
      <c r="S2047" s="428"/>
      <c r="T2047" s="429"/>
      <c r="U2047" s="427">
        <v>13.84</v>
      </c>
      <c r="V2047" s="428"/>
      <c r="W2047" s="429"/>
      <c r="X2047" s="178">
        <v>24.68</v>
      </c>
      <c r="Y2047" s="175" t="str">
        <f t="shared" si="31"/>
        <v>271714</v>
      </c>
    </row>
    <row r="2048" spans="1:25" ht="28.9" customHeight="1" x14ac:dyDescent="0.2">
      <c r="A2048" s="401" t="s">
        <v>4506</v>
      </c>
      <c r="B2048" s="402"/>
      <c r="C2048" s="401" t="s">
        <v>4507</v>
      </c>
      <c r="D2048" s="403"/>
      <c r="E2048" s="403"/>
      <c r="F2048" s="403"/>
      <c r="G2048" s="403"/>
      <c r="H2048" s="403"/>
      <c r="I2048" s="403"/>
      <c r="J2048" s="403"/>
      <c r="K2048" s="403"/>
      <c r="L2048" s="403"/>
      <c r="M2048" s="403"/>
      <c r="N2048" s="403"/>
      <c r="O2048" s="402"/>
      <c r="P2048" s="404" t="s">
        <v>2036</v>
      </c>
      <c r="Q2048" s="405"/>
      <c r="R2048" s="427">
        <v>22.76</v>
      </c>
      <c r="S2048" s="428"/>
      <c r="T2048" s="429"/>
      <c r="U2048" s="427">
        <v>24.12</v>
      </c>
      <c r="V2048" s="428"/>
      <c r="W2048" s="429"/>
      <c r="X2048" s="178">
        <v>46.88</v>
      </c>
      <c r="Y2048" s="175" t="str">
        <f t="shared" si="31"/>
        <v>271715</v>
      </c>
    </row>
    <row r="2049" spans="1:25" ht="9.6" customHeight="1" x14ac:dyDescent="0.2">
      <c r="A2049" s="401" t="s">
        <v>4508</v>
      </c>
      <c r="B2049" s="402"/>
      <c r="C2049" s="401" t="s">
        <v>1754</v>
      </c>
      <c r="D2049" s="403"/>
      <c r="E2049" s="403"/>
      <c r="F2049" s="403"/>
      <c r="G2049" s="403"/>
      <c r="H2049" s="403"/>
      <c r="I2049" s="403"/>
      <c r="J2049" s="403"/>
      <c r="K2049" s="403"/>
      <c r="L2049" s="403"/>
      <c r="M2049" s="403"/>
      <c r="N2049" s="403"/>
      <c r="O2049" s="402"/>
      <c r="P2049" s="404" t="s">
        <v>1965</v>
      </c>
      <c r="Q2049" s="405"/>
      <c r="R2049" s="430">
        <v>331.38</v>
      </c>
      <c r="S2049" s="431"/>
      <c r="T2049" s="432"/>
      <c r="U2049" s="430">
        <v>246.18</v>
      </c>
      <c r="V2049" s="431"/>
      <c r="W2049" s="432"/>
      <c r="X2049" s="179">
        <v>577.55999999999995</v>
      </c>
      <c r="Y2049" s="175" t="str">
        <f t="shared" si="31"/>
        <v>271716</v>
      </c>
    </row>
    <row r="2050" spans="1:25" ht="9.6" customHeight="1" x14ac:dyDescent="0.2">
      <c r="A2050" s="401" t="s">
        <v>4509</v>
      </c>
      <c r="B2050" s="402"/>
      <c r="C2050" s="401" t="s">
        <v>1755</v>
      </c>
      <c r="D2050" s="403"/>
      <c r="E2050" s="403"/>
      <c r="F2050" s="403"/>
      <c r="G2050" s="403"/>
      <c r="H2050" s="403"/>
      <c r="I2050" s="403"/>
      <c r="J2050" s="403"/>
      <c r="K2050" s="403"/>
      <c r="L2050" s="403"/>
      <c r="M2050" s="403"/>
      <c r="N2050" s="403"/>
      <c r="O2050" s="402"/>
      <c r="P2050" s="404" t="s">
        <v>1965</v>
      </c>
      <c r="Q2050" s="405"/>
      <c r="R2050" s="430">
        <v>721.27</v>
      </c>
      <c r="S2050" s="431"/>
      <c r="T2050" s="432"/>
      <c r="U2050" s="430">
        <v>246.18</v>
      </c>
      <c r="V2050" s="431"/>
      <c r="W2050" s="432"/>
      <c r="X2050" s="179">
        <v>967.45</v>
      </c>
      <c r="Y2050" s="175" t="str">
        <f t="shared" si="31"/>
        <v>271717</v>
      </c>
    </row>
    <row r="2051" spans="1:25" ht="9.6" customHeight="1" x14ac:dyDescent="0.2">
      <c r="A2051" s="401" t="s">
        <v>4510</v>
      </c>
      <c r="B2051" s="402"/>
      <c r="C2051" s="401" t="s">
        <v>1756</v>
      </c>
      <c r="D2051" s="403"/>
      <c r="E2051" s="403"/>
      <c r="F2051" s="403"/>
      <c r="G2051" s="403"/>
      <c r="H2051" s="403"/>
      <c r="I2051" s="403"/>
      <c r="J2051" s="403"/>
      <c r="K2051" s="403"/>
      <c r="L2051" s="403"/>
      <c r="M2051" s="403"/>
      <c r="N2051" s="403"/>
      <c r="O2051" s="402"/>
      <c r="P2051" s="404" t="s">
        <v>1965</v>
      </c>
      <c r="Q2051" s="405"/>
      <c r="R2051" s="430">
        <v>422.01</v>
      </c>
      <c r="S2051" s="431"/>
      <c r="T2051" s="432"/>
      <c r="U2051" s="430">
        <v>246.18</v>
      </c>
      <c r="V2051" s="431"/>
      <c r="W2051" s="432"/>
      <c r="X2051" s="179">
        <v>668.19</v>
      </c>
      <c r="Y2051" s="175" t="str">
        <f t="shared" si="31"/>
        <v>271718</v>
      </c>
    </row>
    <row r="2052" spans="1:25" ht="9.6" customHeight="1" x14ac:dyDescent="0.2">
      <c r="A2052" s="401" t="s">
        <v>4511</v>
      </c>
      <c r="B2052" s="402"/>
      <c r="C2052" s="401" t="s">
        <v>1757</v>
      </c>
      <c r="D2052" s="403"/>
      <c r="E2052" s="403"/>
      <c r="F2052" s="403"/>
      <c r="G2052" s="403"/>
      <c r="H2052" s="403"/>
      <c r="I2052" s="403"/>
      <c r="J2052" s="403"/>
      <c r="K2052" s="403"/>
      <c r="L2052" s="403"/>
      <c r="M2052" s="403"/>
      <c r="N2052" s="403"/>
      <c r="O2052" s="402"/>
      <c r="P2052" s="404" t="s">
        <v>1965</v>
      </c>
      <c r="Q2052" s="405"/>
      <c r="R2052" s="430">
        <v>117.38</v>
      </c>
      <c r="S2052" s="431"/>
      <c r="T2052" s="432"/>
      <c r="U2052" s="427">
        <v>33.46</v>
      </c>
      <c r="V2052" s="428"/>
      <c r="W2052" s="429"/>
      <c r="X2052" s="179">
        <v>150.84</v>
      </c>
      <c r="Y2052" s="175" t="str">
        <f t="shared" si="31"/>
        <v>271801</v>
      </c>
    </row>
    <row r="2053" spans="1:25" ht="9.6" customHeight="1" x14ac:dyDescent="0.2">
      <c r="A2053" s="401" t="s">
        <v>4512</v>
      </c>
      <c r="B2053" s="402"/>
      <c r="C2053" s="401" t="s">
        <v>1758</v>
      </c>
      <c r="D2053" s="403"/>
      <c r="E2053" s="403"/>
      <c r="F2053" s="403"/>
      <c r="G2053" s="403"/>
      <c r="H2053" s="403"/>
      <c r="I2053" s="403"/>
      <c r="J2053" s="403"/>
      <c r="K2053" s="403"/>
      <c r="L2053" s="403"/>
      <c r="M2053" s="403"/>
      <c r="N2053" s="403"/>
      <c r="O2053" s="402"/>
      <c r="P2053" s="404" t="s">
        <v>1965</v>
      </c>
      <c r="Q2053" s="405"/>
      <c r="R2053" s="430">
        <v>130.09</v>
      </c>
      <c r="S2053" s="431"/>
      <c r="T2053" s="432"/>
      <c r="U2053" s="427">
        <v>33.46</v>
      </c>
      <c r="V2053" s="428"/>
      <c r="W2053" s="429"/>
      <c r="X2053" s="179">
        <v>163.55000000000001</v>
      </c>
      <c r="Y2053" s="175" t="str">
        <f t="shared" si="31"/>
        <v>271802</v>
      </c>
    </row>
    <row r="2054" spans="1:25" ht="9.6" customHeight="1" x14ac:dyDescent="0.2">
      <c r="A2054" s="401" t="s">
        <v>4513</v>
      </c>
      <c r="B2054" s="402"/>
      <c r="C2054" s="401" t="s">
        <v>1759</v>
      </c>
      <c r="D2054" s="403"/>
      <c r="E2054" s="403"/>
      <c r="F2054" s="403"/>
      <c r="G2054" s="403"/>
      <c r="H2054" s="403"/>
      <c r="I2054" s="403"/>
      <c r="J2054" s="403"/>
      <c r="K2054" s="403"/>
      <c r="L2054" s="403"/>
      <c r="M2054" s="403"/>
      <c r="N2054" s="403"/>
      <c r="O2054" s="402"/>
      <c r="P2054" s="404" t="s">
        <v>1965</v>
      </c>
      <c r="Q2054" s="405"/>
      <c r="R2054" s="430">
        <v>121.7</v>
      </c>
      <c r="S2054" s="431"/>
      <c r="T2054" s="432"/>
      <c r="U2054" s="427">
        <v>33.46</v>
      </c>
      <c r="V2054" s="428"/>
      <c r="W2054" s="429"/>
      <c r="X2054" s="179">
        <v>155.16</v>
      </c>
      <c r="Y2054" s="175" t="str">
        <f t="shared" si="31"/>
        <v>271803</v>
      </c>
    </row>
    <row r="2055" spans="1:25" ht="9.6" customHeight="1" x14ac:dyDescent="0.2">
      <c r="A2055" s="401" t="s">
        <v>4514</v>
      </c>
      <c r="B2055" s="402"/>
      <c r="C2055" s="401" t="s">
        <v>1760</v>
      </c>
      <c r="D2055" s="403"/>
      <c r="E2055" s="403"/>
      <c r="F2055" s="403"/>
      <c r="G2055" s="403"/>
      <c r="H2055" s="403"/>
      <c r="I2055" s="403"/>
      <c r="J2055" s="403"/>
      <c r="K2055" s="403"/>
      <c r="L2055" s="403"/>
      <c r="M2055" s="403"/>
      <c r="N2055" s="403"/>
      <c r="O2055" s="402"/>
      <c r="P2055" s="404" t="s">
        <v>2036</v>
      </c>
      <c r="Q2055" s="405"/>
      <c r="R2055" s="430">
        <v>626.85</v>
      </c>
      <c r="S2055" s="431"/>
      <c r="T2055" s="432"/>
      <c r="U2055" s="406">
        <v>0</v>
      </c>
      <c r="V2055" s="407"/>
      <c r="W2055" s="408"/>
      <c r="X2055" s="179">
        <v>626.85</v>
      </c>
      <c r="Y2055" s="175" t="str">
        <f t="shared" si="31"/>
        <v>271850</v>
      </c>
    </row>
    <row r="2056" spans="1:25" ht="9.6" customHeight="1" x14ac:dyDescent="0.2">
      <c r="A2056" s="401" t="s">
        <v>4515</v>
      </c>
      <c r="B2056" s="402"/>
      <c r="C2056" s="401" t="s">
        <v>1761</v>
      </c>
      <c r="D2056" s="403"/>
      <c r="E2056" s="403"/>
      <c r="F2056" s="403"/>
      <c r="G2056" s="403"/>
      <c r="H2056" s="403"/>
      <c r="I2056" s="403"/>
      <c r="J2056" s="403"/>
      <c r="K2056" s="403"/>
      <c r="L2056" s="403"/>
      <c r="M2056" s="403"/>
      <c r="N2056" s="403"/>
      <c r="O2056" s="402"/>
      <c r="P2056" s="404" t="s">
        <v>2036</v>
      </c>
      <c r="Q2056" s="405"/>
      <c r="R2056" s="430">
        <v>616.65</v>
      </c>
      <c r="S2056" s="431"/>
      <c r="T2056" s="432"/>
      <c r="U2056" s="406">
        <v>0</v>
      </c>
      <c r="V2056" s="407"/>
      <c r="W2056" s="408"/>
      <c r="X2056" s="179">
        <v>616.65</v>
      </c>
      <c r="Y2056" s="175" t="str">
        <f t="shared" si="31"/>
        <v>271851</v>
      </c>
    </row>
    <row r="2057" spans="1:25" ht="9.6" customHeight="1" x14ac:dyDescent="0.2">
      <c r="A2057" s="401" t="s">
        <v>4516</v>
      </c>
      <c r="B2057" s="402"/>
      <c r="C2057" s="401" t="s">
        <v>1762</v>
      </c>
      <c r="D2057" s="403"/>
      <c r="E2057" s="403"/>
      <c r="F2057" s="403"/>
      <c r="G2057" s="403"/>
      <c r="H2057" s="403"/>
      <c r="I2057" s="403"/>
      <c r="J2057" s="403"/>
      <c r="K2057" s="403"/>
      <c r="L2057" s="403"/>
      <c r="M2057" s="403"/>
      <c r="N2057" s="403"/>
      <c r="O2057" s="402"/>
      <c r="P2057" s="404" t="s">
        <v>2036</v>
      </c>
      <c r="Q2057" s="405"/>
      <c r="R2057" s="430">
        <v>694.7</v>
      </c>
      <c r="S2057" s="431"/>
      <c r="T2057" s="432"/>
      <c r="U2057" s="406">
        <v>0</v>
      </c>
      <c r="V2057" s="407"/>
      <c r="W2057" s="408"/>
      <c r="X2057" s="179">
        <v>694.7</v>
      </c>
      <c r="Y2057" s="175" t="str">
        <f t="shared" ref="Y2057:Y2059" si="32">TRIM($A2057)</f>
        <v>271852</v>
      </c>
    </row>
    <row r="2058" spans="1:25" ht="9.6" customHeight="1" x14ac:dyDescent="0.2">
      <c r="A2058" s="401" t="s">
        <v>4517</v>
      </c>
      <c r="B2058" s="402"/>
      <c r="C2058" s="401" t="s">
        <v>4518</v>
      </c>
      <c r="D2058" s="403"/>
      <c r="E2058" s="403"/>
      <c r="F2058" s="403"/>
      <c r="G2058" s="403"/>
      <c r="H2058" s="403"/>
      <c r="I2058" s="403"/>
      <c r="J2058" s="403"/>
      <c r="K2058" s="403"/>
      <c r="L2058" s="403"/>
      <c r="M2058" s="403"/>
      <c r="N2058" s="403"/>
      <c r="O2058" s="402"/>
      <c r="P2058" s="404" t="s">
        <v>2036</v>
      </c>
      <c r="Q2058" s="405"/>
      <c r="R2058" s="433">
        <v>1199.43</v>
      </c>
      <c r="S2058" s="434"/>
      <c r="T2058" s="435"/>
      <c r="U2058" s="406">
        <v>0</v>
      </c>
      <c r="V2058" s="407"/>
      <c r="W2058" s="408"/>
      <c r="X2058" s="180">
        <v>1199.43</v>
      </c>
      <c r="Y2058" s="175" t="str">
        <f t="shared" si="32"/>
        <v>271853</v>
      </c>
    </row>
    <row r="2059" spans="1:25" ht="9.6" customHeight="1" x14ac:dyDescent="0.2">
      <c r="A2059" s="401" t="s">
        <v>4519</v>
      </c>
      <c r="B2059" s="402"/>
      <c r="C2059" s="401" t="s">
        <v>1763</v>
      </c>
      <c r="D2059" s="403"/>
      <c r="E2059" s="403"/>
      <c r="F2059" s="403"/>
      <c r="G2059" s="403"/>
      <c r="H2059" s="403"/>
      <c r="I2059" s="403"/>
      <c r="J2059" s="403"/>
      <c r="K2059" s="403"/>
      <c r="L2059" s="403"/>
      <c r="M2059" s="403"/>
      <c r="N2059" s="403"/>
      <c r="O2059" s="402"/>
      <c r="P2059" s="404" t="s">
        <v>1965</v>
      </c>
      <c r="Q2059" s="405"/>
      <c r="R2059" s="433">
        <v>2297.2600000000002</v>
      </c>
      <c r="S2059" s="434"/>
      <c r="T2059" s="435"/>
      <c r="U2059" s="406">
        <v>0</v>
      </c>
      <c r="V2059" s="407"/>
      <c r="W2059" s="408"/>
      <c r="X2059" s="180">
        <v>2297.2600000000002</v>
      </c>
      <c r="Y2059" s="175" t="str">
        <f t="shared" si="32"/>
        <v>271900</v>
      </c>
    </row>
    <row r="2060" spans="1:25" ht="11.45" customHeight="1" x14ac:dyDescent="0.2">
      <c r="A2060" s="439" t="s">
        <v>4520</v>
      </c>
      <c r="B2060" s="439"/>
      <c r="C2060" s="439"/>
      <c r="D2060" s="439"/>
      <c r="E2060" s="439"/>
      <c r="F2060" s="439"/>
      <c r="G2060" s="439"/>
      <c r="H2060" s="439"/>
      <c r="I2060" s="439"/>
      <c r="J2060" s="439"/>
      <c r="K2060" s="439"/>
      <c r="L2060" s="439"/>
      <c r="M2060" s="440"/>
      <c r="N2060" s="440"/>
      <c r="O2060" s="440"/>
      <c r="P2060" s="440"/>
      <c r="Q2060" s="440"/>
      <c r="R2060" s="440"/>
      <c r="S2060" s="440"/>
      <c r="T2060" s="440"/>
      <c r="U2060" s="440"/>
      <c r="V2060" s="440"/>
      <c r="W2060" s="440"/>
      <c r="X2060" s="440"/>
    </row>
  </sheetData>
  <mergeCells count="10204">
    <mergeCell ref="A2060:L2060"/>
    <mergeCell ref="M2060:X2060"/>
    <mergeCell ref="A2058:B2058"/>
    <mergeCell ref="C2058:O2058"/>
    <mergeCell ref="P2058:Q2058"/>
    <mergeCell ref="R2058:T2058"/>
    <mergeCell ref="U2058:W2058"/>
    <mergeCell ref="A2059:B2059"/>
    <mergeCell ref="C2059:O2059"/>
    <mergeCell ref="P2059:Q2059"/>
    <mergeCell ref="R2059:T2059"/>
    <mergeCell ref="U2059:W2059"/>
    <mergeCell ref="A2056:B2056"/>
    <mergeCell ref="C2056:O2056"/>
    <mergeCell ref="P2056:Q2056"/>
    <mergeCell ref="R2056:T2056"/>
    <mergeCell ref="U2056:W2056"/>
    <mergeCell ref="A2057:B2057"/>
    <mergeCell ref="C2057:O2057"/>
    <mergeCell ref="P2057:Q2057"/>
    <mergeCell ref="R2057:T2057"/>
    <mergeCell ref="U2057:W2057"/>
    <mergeCell ref="A2054:B2054"/>
    <mergeCell ref="C2054:O2054"/>
    <mergeCell ref="P2054:Q2054"/>
    <mergeCell ref="R2054:T2054"/>
    <mergeCell ref="U2054:W2054"/>
    <mergeCell ref="A2055:B2055"/>
    <mergeCell ref="C2055:O2055"/>
    <mergeCell ref="P2055:Q2055"/>
    <mergeCell ref="R2055:T2055"/>
    <mergeCell ref="U2055:W2055"/>
    <mergeCell ref="A2052:B2052"/>
    <mergeCell ref="C2052:O2052"/>
    <mergeCell ref="P2052:Q2052"/>
    <mergeCell ref="R2052:T2052"/>
    <mergeCell ref="U2052:W2052"/>
    <mergeCell ref="A2053:B2053"/>
    <mergeCell ref="C2053:O2053"/>
    <mergeCell ref="P2053:Q2053"/>
    <mergeCell ref="R2053:T2053"/>
    <mergeCell ref="U2053:W2053"/>
    <mergeCell ref="A2050:B2050"/>
    <mergeCell ref="C2050:O2050"/>
    <mergeCell ref="P2050:Q2050"/>
    <mergeCell ref="R2050:T2050"/>
    <mergeCell ref="U2050:W2050"/>
    <mergeCell ref="A2051:B2051"/>
    <mergeCell ref="C2051:O2051"/>
    <mergeCell ref="P2051:Q2051"/>
    <mergeCell ref="R2051:T2051"/>
    <mergeCell ref="U2051:W2051"/>
    <mergeCell ref="A2048:B2048"/>
    <mergeCell ref="C2048:O2048"/>
    <mergeCell ref="P2048:Q2048"/>
    <mergeCell ref="R2048:T2048"/>
    <mergeCell ref="U2048:W2048"/>
    <mergeCell ref="A2049:B2049"/>
    <mergeCell ref="C2049:O2049"/>
    <mergeCell ref="P2049:Q2049"/>
    <mergeCell ref="R2049:T2049"/>
    <mergeCell ref="U2049:W2049"/>
    <mergeCell ref="A2046:B2046"/>
    <mergeCell ref="C2046:O2046"/>
    <mergeCell ref="P2046:Q2046"/>
    <mergeCell ref="R2046:T2046"/>
    <mergeCell ref="U2046:W2046"/>
    <mergeCell ref="A2047:B2047"/>
    <mergeCell ref="C2047:O2047"/>
    <mergeCell ref="P2047:Q2047"/>
    <mergeCell ref="R2047:T2047"/>
    <mergeCell ref="U2047:W2047"/>
    <mergeCell ref="A2044:B2044"/>
    <mergeCell ref="C2044:O2044"/>
    <mergeCell ref="P2044:Q2044"/>
    <mergeCell ref="R2044:T2044"/>
    <mergeCell ref="U2044:W2044"/>
    <mergeCell ref="A2045:B2045"/>
    <mergeCell ref="C2045:O2045"/>
    <mergeCell ref="P2045:Q2045"/>
    <mergeCell ref="R2045:T2045"/>
    <mergeCell ref="U2045:W2045"/>
    <mergeCell ref="A2042:B2042"/>
    <mergeCell ref="C2042:O2042"/>
    <mergeCell ref="P2042:Q2042"/>
    <mergeCell ref="R2042:T2042"/>
    <mergeCell ref="U2042:W2042"/>
    <mergeCell ref="A2043:B2043"/>
    <mergeCell ref="C2043:O2043"/>
    <mergeCell ref="P2043:Q2043"/>
    <mergeCell ref="R2043:T2043"/>
    <mergeCell ref="U2043:W2043"/>
    <mergeCell ref="A2040:B2040"/>
    <mergeCell ref="C2040:O2040"/>
    <mergeCell ref="P2040:Q2040"/>
    <mergeCell ref="R2040:T2040"/>
    <mergeCell ref="U2040:W2040"/>
    <mergeCell ref="A2041:B2041"/>
    <mergeCell ref="C2041:O2041"/>
    <mergeCell ref="P2041:Q2041"/>
    <mergeCell ref="R2041:T2041"/>
    <mergeCell ref="U2041:W2041"/>
    <mergeCell ref="A2038:B2038"/>
    <mergeCell ref="C2038:O2038"/>
    <mergeCell ref="P2038:Q2038"/>
    <mergeCell ref="R2038:T2038"/>
    <mergeCell ref="U2038:W2038"/>
    <mergeCell ref="A2039:B2039"/>
    <mergeCell ref="C2039:O2039"/>
    <mergeCell ref="P2039:Q2039"/>
    <mergeCell ref="R2039:T2039"/>
    <mergeCell ref="U2039:W2039"/>
    <mergeCell ref="A2036:B2036"/>
    <mergeCell ref="C2036:O2036"/>
    <mergeCell ref="P2036:Q2036"/>
    <mergeCell ref="R2036:T2036"/>
    <mergeCell ref="U2036:W2036"/>
    <mergeCell ref="A2037:B2037"/>
    <mergeCell ref="C2037:O2037"/>
    <mergeCell ref="P2037:Q2037"/>
    <mergeCell ref="R2037:T2037"/>
    <mergeCell ref="U2037:W2037"/>
    <mergeCell ref="A2034:B2034"/>
    <mergeCell ref="C2034:O2034"/>
    <mergeCell ref="P2034:Q2034"/>
    <mergeCell ref="R2034:T2034"/>
    <mergeCell ref="U2034:W2034"/>
    <mergeCell ref="A2035:B2035"/>
    <mergeCell ref="C2035:O2035"/>
    <mergeCell ref="P2035:Q2035"/>
    <mergeCell ref="R2035:T2035"/>
    <mergeCell ref="U2035:W2035"/>
    <mergeCell ref="A2032:B2032"/>
    <mergeCell ref="C2032:O2032"/>
    <mergeCell ref="P2032:Q2032"/>
    <mergeCell ref="R2032:T2032"/>
    <mergeCell ref="U2032:W2032"/>
    <mergeCell ref="A2033:B2033"/>
    <mergeCell ref="C2033:O2033"/>
    <mergeCell ref="P2033:Q2033"/>
    <mergeCell ref="R2033:T2033"/>
    <mergeCell ref="U2033:W2033"/>
    <mergeCell ref="A2030:B2030"/>
    <mergeCell ref="C2030:O2030"/>
    <mergeCell ref="P2030:Q2030"/>
    <mergeCell ref="R2030:T2030"/>
    <mergeCell ref="U2030:W2030"/>
    <mergeCell ref="A2031:B2031"/>
    <mergeCell ref="C2031:O2031"/>
    <mergeCell ref="P2031:Q2031"/>
    <mergeCell ref="R2031:T2031"/>
    <mergeCell ref="U2031:W2031"/>
    <mergeCell ref="A2028:B2028"/>
    <mergeCell ref="C2028:O2028"/>
    <mergeCell ref="P2028:Q2028"/>
    <mergeCell ref="R2028:T2028"/>
    <mergeCell ref="U2028:W2028"/>
    <mergeCell ref="A2029:B2029"/>
    <mergeCell ref="C2029:O2029"/>
    <mergeCell ref="P2029:Q2029"/>
    <mergeCell ref="R2029:T2029"/>
    <mergeCell ref="U2029:W2029"/>
    <mergeCell ref="A2026:B2026"/>
    <mergeCell ref="C2026:O2026"/>
    <mergeCell ref="P2026:Q2026"/>
    <mergeCell ref="R2026:T2026"/>
    <mergeCell ref="U2026:W2026"/>
    <mergeCell ref="A2027:B2027"/>
    <mergeCell ref="C2027:O2027"/>
    <mergeCell ref="P2027:Q2027"/>
    <mergeCell ref="R2027:T2027"/>
    <mergeCell ref="U2027:W2027"/>
    <mergeCell ref="A2024:B2024"/>
    <mergeCell ref="C2024:O2024"/>
    <mergeCell ref="P2024:Q2024"/>
    <mergeCell ref="R2024:T2024"/>
    <mergeCell ref="U2024:W2024"/>
    <mergeCell ref="A2025:B2025"/>
    <mergeCell ref="C2025:O2025"/>
    <mergeCell ref="P2025:Q2025"/>
    <mergeCell ref="R2025:T2025"/>
    <mergeCell ref="U2025:W2025"/>
    <mergeCell ref="A2022:B2022"/>
    <mergeCell ref="C2022:O2022"/>
    <mergeCell ref="P2022:Q2022"/>
    <mergeCell ref="R2022:T2022"/>
    <mergeCell ref="U2022:W2022"/>
    <mergeCell ref="A2023:B2023"/>
    <mergeCell ref="C2023:O2023"/>
    <mergeCell ref="P2023:Q2023"/>
    <mergeCell ref="R2023:T2023"/>
    <mergeCell ref="U2023:W2023"/>
    <mergeCell ref="A2020:B2020"/>
    <mergeCell ref="C2020:O2020"/>
    <mergeCell ref="P2020:Q2020"/>
    <mergeCell ref="R2020:T2020"/>
    <mergeCell ref="U2020:W2020"/>
    <mergeCell ref="A2021:B2021"/>
    <mergeCell ref="C2021:O2021"/>
    <mergeCell ref="P2021:Q2021"/>
    <mergeCell ref="R2021:T2021"/>
    <mergeCell ref="U2021:W2021"/>
    <mergeCell ref="A2018:B2018"/>
    <mergeCell ref="C2018:O2018"/>
    <mergeCell ref="P2018:Q2018"/>
    <mergeCell ref="R2018:T2018"/>
    <mergeCell ref="U2018:W2018"/>
    <mergeCell ref="A2019:B2019"/>
    <mergeCell ref="C2019:O2019"/>
    <mergeCell ref="P2019:Q2019"/>
    <mergeCell ref="R2019:T2019"/>
    <mergeCell ref="U2019:W2019"/>
    <mergeCell ref="A2016:B2016"/>
    <mergeCell ref="C2016:O2016"/>
    <mergeCell ref="P2016:Q2016"/>
    <mergeCell ref="R2016:T2016"/>
    <mergeCell ref="U2016:W2016"/>
    <mergeCell ref="A2017:B2017"/>
    <mergeCell ref="C2017:O2017"/>
    <mergeCell ref="P2017:Q2017"/>
    <mergeCell ref="R2017:T2017"/>
    <mergeCell ref="U2017:W2017"/>
    <mergeCell ref="A2014:B2014"/>
    <mergeCell ref="C2014:O2014"/>
    <mergeCell ref="P2014:Q2014"/>
    <mergeCell ref="R2014:T2014"/>
    <mergeCell ref="U2014:W2014"/>
    <mergeCell ref="A2015:B2015"/>
    <mergeCell ref="C2015:O2015"/>
    <mergeCell ref="P2015:Q2015"/>
    <mergeCell ref="R2015:T2015"/>
    <mergeCell ref="U2015:W2015"/>
    <mergeCell ref="A2012:B2012"/>
    <mergeCell ref="C2012:O2012"/>
    <mergeCell ref="P2012:Q2012"/>
    <mergeCell ref="R2012:T2012"/>
    <mergeCell ref="U2012:W2012"/>
    <mergeCell ref="A2013:B2013"/>
    <mergeCell ref="C2013:O2013"/>
    <mergeCell ref="P2013:Q2013"/>
    <mergeCell ref="R2013:T2013"/>
    <mergeCell ref="U2013:W2013"/>
    <mergeCell ref="A2010:B2010"/>
    <mergeCell ref="C2010:O2010"/>
    <mergeCell ref="P2010:Q2010"/>
    <mergeCell ref="R2010:T2010"/>
    <mergeCell ref="U2010:W2010"/>
    <mergeCell ref="A2011:B2011"/>
    <mergeCell ref="C2011:O2011"/>
    <mergeCell ref="P2011:Q2011"/>
    <mergeCell ref="R2011:T2011"/>
    <mergeCell ref="U2011:W2011"/>
    <mergeCell ref="A2008:B2008"/>
    <mergeCell ref="C2008:O2008"/>
    <mergeCell ref="P2008:Q2008"/>
    <mergeCell ref="R2008:T2008"/>
    <mergeCell ref="U2008:W2008"/>
    <mergeCell ref="A2009:B2009"/>
    <mergeCell ref="C2009:O2009"/>
    <mergeCell ref="P2009:Q2009"/>
    <mergeCell ref="R2009:T2009"/>
    <mergeCell ref="U2009:W2009"/>
    <mergeCell ref="A2006:B2006"/>
    <mergeCell ref="C2006:O2006"/>
    <mergeCell ref="P2006:Q2006"/>
    <mergeCell ref="R2006:T2006"/>
    <mergeCell ref="U2006:W2006"/>
    <mergeCell ref="A2007:B2007"/>
    <mergeCell ref="C2007:O2007"/>
    <mergeCell ref="P2007:Q2007"/>
    <mergeCell ref="R2007:T2007"/>
    <mergeCell ref="U2007:W2007"/>
    <mergeCell ref="A2004:B2004"/>
    <mergeCell ref="C2004:O2004"/>
    <mergeCell ref="P2004:Q2004"/>
    <mergeCell ref="R2004:T2004"/>
    <mergeCell ref="U2004:W2004"/>
    <mergeCell ref="A2005:B2005"/>
    <mergeCell ref="C2005:O2005"/>
    <mergeCell ref="P2005:Q2005"/>
    <mergeCell ref="R2005:T2005"/>
    <mergeCell ref="U2005:W2005"/>
    <mergeCell ref="A2002:B2002"/>
    <mergeCell ref="C2002:O2002"/>
    <mergeCell ref="P2002:Q2002"/>
    <mergeCell ref="R2002:T2002"/>
    <mergeCell ref="U2002:W2002"/>
    <mergeCell ref="A2003:B2003"/>
    <mergeCell ref="C2003:O2003"/>
    <mergeCell ref="P2003:Q2003"/>
    <mergeCell ref="R2003:T2003"/>
    <mergeCell ref="U2003:W2003"/>
    <mergeCell ref="A2000:B2000"/>
    <mergeCell ref="C2000:O2000"/>
    <mergeCell ref="P2000:Q2000"/>
    <mergeCell ref="R2000:T2000"/>
    <mergeCell ref="U2000:W2000"/>
    <mergeCell ref="A2001:B2001"/>
    <mergeCell ref="C2001:O2001"/>
    <mergeCell ref="P2001:Q2001"/>
    <mergeCell ref="R2001:T2001"/>
    <mergeCell ref="U2001:W2001"/>
    <mergeCell ref="A1998:B1998"/>
    <mergeCell ref="C1998:O1998"/>
    <mergeCell ref="P1998:Q1998"/>
    <mergeCell ref="R1998:T1998"/>
    <mergeCell ref="U1998:W1998"/>
    <mergeCell ref="A1999:B1999"/>
    <mergeCell ref="C1999:O1999"/>
    <mergeCell ref="P1999:Q1999"/>
    <mergeCell ref="R1999:T1999"/>
    <mergeCell ref="U1999:W1999"/>
    <mergeCell ref="A1996:B1996"/>
    <mergeCell ref="C1996:O1996"/>
    <mergeCell ref="P1996:Q1996"/>
    <mergeCell ref="R1996:T1996"/>
    <mergeCell ref="U1996:W1996"/>
    <mergeCell ref="A1997:B1997"/>
    <mergeCell ref="C1997:O1997"/>
    <mergeCell ref="P1997:Q1997"/>
    <mergeCell ref="R1997:T1997"/>
    <mergeCell ref="U1997:W1997"/>
    <mergeCell ref="A1994:B1994"/>
    <mergeCell ref="C1994:O1994"/>
    <mergeCell ref="P1994:Q1994"/>
    <mergeCell ref="R1994:T1994"/>
    <mergeCell ref="U1994:W1994"/>
    <mergeCell ref="A1995:B1995"/>
    <mergeCell ref="C1995:O1995"/>
    <mergeCell ref="P1995:Q1995"/>
    <mergeCell ref="R1995:T1995"/>
    <mergeCell ref="U1995:W1995"/>
    <mergeCell ref="A1992:B1992"/>
    <mergeCell ref="C1992:O1992"/>
    <mergeCell ref="P1992:Q1992"/>
    <mergeCell ref="R1992:T1992"/>
    <mergeCell ref="U1992:W1992"/>
    <mergeCell ref="A1993:B1993"/>
    <mergeCell ref="C1993:O1993"/>
    <mergeCell ref="P1993:Q1993"/>
    <mergeCell ref="R1993:T1993"/>
    <mergeCell ref="U1993:W1993"/>
    <mergeCell ref="A1990:B1990"/>
    <mergeCell ref="C1990:O1990"/>
    <mergeCell ref="P1990:Q1990"/>
    <mergeCell ref="R1990:T1990"/>
    <mergeCell ref="U1990:W1990"/>
    <mergeCell ref="A1991:B1991"/>
    <mergeCell ref="C1991:O1991"/>
    <mergeCell ref="P1991:Q1991"/>
    <mergeCell ref="R1991:T1991"/>
    <mergeCell ref="U1991:W1991"/>
    <mergeCell ref="A1988:B1988"/>
    <mergeCell ref="C1988:O1988"/>
    <mergeCell ref="P1988:Q1988"/>
    <mergeCell ref="R1988:T1988"/>
    <mergeCell ref="U1988:W1988"/>
    <mergeCell ref="A1989:B1989"/>
    <mergeCell ref="C1989:O1989"/>
    <mergeCell ref="P1989:Q1989"/>
    <mergeCell ref="R1989:T1989"/>
    <mergeCell ref="U1989:W1989"/>
    <mergeCell ref="A1986:B1986"/>
    <mergeCell ref="C1986:O1986"/>
    <mergeCell ref="P1986:Q1986"/>
    <mergeCell ref="R1986:T1986"/>
    <mergeCell ref="U1986:W1986"/>
    <mergeCell ref="A1987:B1987"/>
    <mergeCell ref="C1987:O1987"/>
    <mergeCell ref="P1987:Q1987"/>
    <mergeCell ref="R1987:T1987"/>
    <mergeCell ref="U1987:W1987"/>
    <mergeCell ref="A1984:B1984"/>
    <mergeCell ref="C1984:O1984"/>
    <mergeCell ref="P1984:Q1984"/>
    <mergeCell ref="R1984:T1984"/>
    <mergeCell ref="U1984:W1984"/>
    <mergeCell ref="A1985:B1985"/>
    <mergeCell ref="C1985:O1985"/>
    <mergeCell ref="P1985:Q1985"/>
    <mergeCell ref="R1985:T1985"/>
    <mergeCell ref="U1985:W1985"/>
    <mergeCell ref="A1982:B1982"/>
    <mergeCell ref="C1982:O1982"/>
    <mergeCell ref="P1982:Q1982"/>
    <mergeCell ref="R1982:T1982"/>
    <mergeCell ref="U1982:W1982"/>
    <mergeCell ref="A1983:B1983"/>
    <mergeCell ref="C1983:O1983"/>
    <mergeCell ref="P1983:Q1983"/>
    <mergeCell ref="R1983:T1983"/>
    <mergeCell ref="U1983:W1983"/>
    <mergeCell ref="A1980:B1980"/>
    <mergeCell ref="C1980:O1980"/>
    <mergeCell ref="P1980:Q1980"/>
    <mergeCell ref="R1980:T1980"/>
    <mergeCell ref="U1980:W1980"/>
    <mergeCell ref="A1981:B1981"/>
    <mergeCell ref="C1981:O1981"/>
    <mergeCell ref="P1981:Q1981"/>
    <mergeCell ref="R1981:T1981"/>
    <mergeCell ref="U1981:W1981"/>
    <mergeCell ref="A1978:B1978"/>
    <mergeCell ref="C1978:O1978"/>
    <mergeCell ref="P1978:Q1978"/>
    <mergeCell ref="R1978:T1978"/>
    <mergeCell ref="U1978:W1978"/>
    <mergeCell ref="A1979:B1979"/>
    <mergeCell ref="C1979:O1979"/>
    <mergeCell ref="P1979:Q1979"/>
    <mergeCell ref="R1979:T1979"/>
    <mergeCell ref="U1979:W1979"/>
    <mergeCell ref="A1976:B1976"/>
    <mergeCell ref="C1976:O1976"/>
    <mergeCell ref="P1976:Q1976"/>
    <mergeCell ref="R1976:T1976"/>
    <mergeCell ref="U1976:W1976"/>
    <mergeCell ref="A1977:B1977"/>
    <mergeCell ref="C1977:O1977"/>
    <mergeCell ref="P1977:Q1977"/>
    <mergeCell ref="R1977:T1977"/>
    <mergeCell ref="U1977:W1977"/>
    <mergeCell ref="A1974:B1974"/>
    <mergeCell ref="C1974:O1974"/>
    <mergeCell ref="P1974:Q1974"/>
    <mergeCell ref="R1974:T1974"/>
    <mergeCell ref="U1974:W1974"/>
    <mergeCell ref="A1975:B1975"/>
    <mergeCell ref="C1975:O1975"/>
    <mergeCell ref="P1975:Q1975"/>
    <mergeCell ref="R1975:T1975"/>
    <mergeCell ref="U1975:W1975"/>
    <mergeCell ref="A1972:B1972"/>
    <mergeCell ref="C1972:O1972"/>
    <mergeCell ref="P1972:Q1972"/>
    <mergeCell ref="R1972:T1972"/>
    <mergeCell ref="U1972:W1972"/>
    <mergeCell ref="A1973:B1973"/>
    <mergeCell ref="C1973:O1973"/>
    <mergeCell ref="P1973:Q1973"/>
    <mergeCell ref="R1973:T1973"/>
    <mergeCell ref="U1973:W1973"/>
    <mergeCell ref="A1970:B1970"/>
    <mergeCell ref="C1970:O1970"/>
    <mergeCell ref="P1970:Q1970"/>
    <mergeCell ref="R1970:T1970"/>
    <mergeCell ref="U1970:W1970"/>
    <mergeCell ref="A1971:B1971"/>
    <mergeCell ref="C1971:X1971"/>
    <mergeCell ref="A1968:B1968"/>
    <mergeCell ref="C1968:O1968"/>
    <mergeCell ref="P1968:Q1968"/>
    <mergeCell ref="R1968:T1968"/>
    <mergeCell ref="U1968:W1968"/>
    <mergeCell ref="A1969:B1969"/>
    <mergeCell ref="C1969:O1969"/>
    <mergeCell ref="P1969:Q1969"/>
    <mergeCell ref="R1969:T1969"/>
    <mergeCell ref="U1969:W1969"/>
    <mergeCell ref="A1966:B1966"/>
    <mergeCell ref="C1966:O1966"/>
    <mergeCell ref="P1966:Q1966"/>
    <mergeCell ref="R1966:T1966"/>
    <mergeCell ref="U1966:W1966"/>
    <mergeCell ref="A1967:B1967"/>
    <mergeCell ref="C1967:O1967"/>
    <mergeCell ref="P1967:Q1967"/>
    <mergeCell ref="R1967:T1967"/>
    <mergeCell ref="U1967:W1967"/>
    <mergeCell ref="A1964:B1964"/>
    <mergeCell ref="C1964:O1964"/>
    <mergeCell ref="P1964:Q1964"/>
    <mergeCell ref="R1964:T1964"/>
    <mergeCell ref="U1964:W1964"/>
    <mergeCell ref="A1965:B1965"/>
    <mergeCell ref="C1965:O1965"/>
    <mergeCell ref="P1965:Q1965"/>
    <mergeCell ref="R1965:T1965"/>
    <mergeCell ref="U1965:W1965"/>
    <mergeCell ref="A1962:B1962"/>
    <mergeCell ref="C1962:O1962"/>
    <mergeCell ref="P1962:Q1962"/>
    <mergeCell ref="R1962:T1962"/>
    <mergeCell ref="U1962:W1962"/>
    <mergeCell ref="A1963:B1963"/>
    <mergeCell ref="C1963:O1963"/>
    <mergeCell ref="P1963:Q1963"/>
    <mergeCell ref="R1963:T1963"/>
    <mergeCell ref="U1963:W1963"/>
    <mergeCell ref="A1960:B1960"/>
    <mergeCell ref="C1960:O1960"/>
    <mergeCell ref="P1960:Q1960"/>
    <mergeCell ref="R1960:T1960"/>
    <mergeCell ref="U1960:W1960"/>
    <mergeCell ref="A1961:B1961"/>
    <mergeCell ref="C1961:O1961"/>
    <mergeCell ref="P1961:Q1961"/>
    <mergeCell ref="R1961:T1961"/>
    <mergeCell ref="U1961:W1961"/>
    <mergeCell ref="A1958:B1958"/>
    <mergeCell ref="C1958:O1958"/>
    <mergeCell ref="P1958:Q1958"/>
    <mergeCell ref="R1958:T1958"/>
    <mergeCell ref="U1958:W1958"/>
    <mergeCell ref="A1959:B1959"/>
    <mergeCell ref="C1959:O1959"/>
    <mergeCell ref="P1959:Q1959"/>
    <mergeCell ref="R1959:T1959"/>
    <mergeCell ref="U1959:W1959"/>
    <mergeCell ref="A1956:B1956"/>
    <mergeCell ref="C1956:O1956"/>
    <mergeCell ref="P1956:Q1956"/>
    <mergeCell ref="R1956:T1956"/>
    <mergeCell ref="U1956:W1956"/>
    <mergeCell ref="A1957:B1957"/>
    <mergeCell ref="C1957:O1957"/>
    <mergeCell ref="P1957:Q1957"/>
    <mergeCell ref="R1957:T1957"/>
    <mergeCell ref="U1957:W1957"/>
    <mergeCell ref="A1954:B1954"/>
    <mergeCell ref="C1954:O1954"/>
    <mergeCell ref="P1954:Q1954"/>
    <mergeCell ref="R1954:T1954"/>
    <mergeCell ref="U1954:W1954"/>
    <mergeCell ref="A1955:B1955"/>
    <mergeCell ref="C1955:O1955"/>
    <mergeCell ref="P1955:Q1955"/>
    <mergeCell ref="R1955:T1955"/>
    <mergeCell ref="U1955:W1955"/>
    <mergeCell ref="A1952:B1952"/>
    <mergeCell ref="C1952:O1952"/>
    <mergeCell ref="P1952:Q1952"/>
    <mergeCell ref="R1952:T1952"/>
    <mergeCell ref="U1952:W1952"/>
    <mergeCell ref="A1953:B1953"/>
    <mergeCell ref="C1953:O1953"/>
    <mergeCell ref="P1953:Q1953"/>
    <mergeCell ref="R1953:T1953"/>
    <mergeCell ref="U1953:W1953"/>
    <mergeCell ref="A1950:B1950"/>
    <mergeCell ref="C1950:O1950"/>
    <mergeCell ref="P1950:Q1950"/>
    <mergeCell ref="R1950:T1950"/>
    <mergeCell ref="U1950:W1950"/>
    <mergeCell ref="A1951:B1951"/>
    <mergeCell ref="C1951:O1951"/>
    <mergeCell ref="P1951:Q1951"/>
    <mergeCell ref="R1951:T1951"/>
    <mergeCell ref="U1951:W1951"/>
    <mergeCell ref="A1948:B1948"/>
    <mergeCell ref="C1948:O1948"/>
    <mergeCell ref="P1948:Q1948"/>
    <mergeCell ref="R1948:T1948"/>
    <mergeCell ref="U1948:W1948"/>
    <mergeCell ref="A1949:B1949"/>
    <mergeCell ref="C1949:O1949"/>
    <mergeCell ref="P1949:Q1949"/>
    <mergeCell ref="R1949:T1949"/>
    <mergeCell ref="U1949:W1949"/>
    <mergeCell ref="A1946:B1946"/>
    <mergeCell ref="C1946:O1946"/>
    <mergeCell ref="P1946:Q1946"/>
    <mergeCell ref="R1946:T1946"/>
    <mergeCell ref="U1946:W1946"/>
    <mergeCell ref="A1947:B1947"/>
    <mergeCell ref="C1947:O1947"/>
    <mergeCell ref="P1947:Q1947"/>
    <mergeCell ref="R1947:T1947"/>
    <mergeCell ref="U1947:W1947"/>
    <mergeCell ref="A1944:B1944"/>
    <mergeCell ref="C1944:O1944"/>
    <mergeCell ref="P1944:Q1944"/>
    <mergeCell ref="R1944:T1944"/>
    <mergeCell ref="U1944:W1944"/>
    <mergeCell ref="A1945:B1945"/>
    <mergeCell ref="C1945:O1945"/>
    <mergeCell ref="P1945:Q1945"/>
    <mergeCell ref="R1945:T1945"/>
    <mergeCell ref="U1945:W1945"/>
    <mergeCell ref="A1942:B1942"/>
    <mergeCell ref="C1942:O1942"/>
    <mergeCell ref="P1942:Q1942"/>
    <mergeCell ref="R1942:T1942"/>
    <mergeCell ref="U1942:W1942"/>
    <mergeCell ref="A1943:B1943"/>
    <mergeCell ref="C1943:O1943"/>
    <mergeCell ref="P1943:Q1943"/>
    <mergeCell ref="R1943:T1943"/>
    <mergeCell ref="U1943:W1943"/>
    <mergeCell ref="A1940:B1940"/>
    <mergeCell ref="C1940:O1940"/>
    <mergeCell ref="P1940:Q1940"/>
    <mergeCell ref="R1940:T1940"/>
    <mergeCell ref="U1940:W1940"/>
    <mergeCell ref="A1941:B1941"/>
    <mergeCell ref="C1941:O1941"/>
    <mergeCell ref="P1941:Q1941"/>
    <mergeCell ref="R1941:T1941"/>
    <mergeCell ref="U1941:W1941"/>
    <mergeCell ref="A1938:B1938"/>
    <mergeCell ref="C1938:O1938"/>
    <mergeCell ref="P1938:Q1938"/>
    <mergeCell ref="R1938:T1938"/>
    <mergeCell ref="U1938:W1938"/>
    <mergeCell ref="A1939:B1939"/>
    <mergeCell ref="C1939:O1939"/>
    <mergeCell ref="P1939:Q1939"/>
    <mergeCell ref="R1939:T1939"/>
    <mergeCell ref="U1939:W1939"/>
    <mergeCell ref="A1936:B1936"/>
    <mergeCell ref="C1936:O1936"/>
    <mergeCell ref="P1936:Q1936"/>
    <mergeCell ref="R1936:T1936"/>
    <mergeCell ref="U1936:W1936"/>
    <mergeCell ref="A1937:B1937"/>
    <mergeCell ref="C1937:O1937"/>
    <mergeCell ref="P1937:Q1937"/>
    <mergeCell ref="R1937:T1937"/>
    <mergeCell ref="U1937:W1937"/>
    <mergeCell ref="A1934:B1934"/>
    <mergeCell ref="C1934:O1934"/>
    <mergeCell ref="P1934:Q1934"/>
    <mergeCell ref="R1934:T1934"/>
    <mergeCell ref="U1934:W1934"/>
    <mergeCell ref="A1935:B1935"/>
    <mergeCell ref="C1935:O1935"/>
    <mergeCell ref="P1935:Q1935"/>
    <mergeCell ref="R1935:T1935"/>
    <mergeCell ref="U1935:W1935"/>
    <mergeCell ref="A1932:B1932"/>
    <mergeCell ref="C1932:O1932"/>
    <mergeCell ref="P1932:Q1932"/>
    <mergeCell ref="R1932:T1932"/>
    <mergeCell ref="U1932:W1932"/>
    <mergeCell ref="A1933:B1933"/>
    <mergeCell ref="C1933:O1933"/>
    <mergeCell ref="P1933:Q1933"/>
    <mergeCell ref="R1933:T1933"/>
    <mergeCell ref="U1933:W1933"/>
    <mergeCell ref="A1930:B1930"/>
    <mergeCell ref="C1930:O1930"/>
    <mergeCell ref="P1930:Q1930"/>
    <mergeCell ref="R1930:T1930"/>
    <mergeCell ref="U1930:W1930"/>
    <mergeCell ref="A1931:B1931"/>
    <mergeCell ref="C1931:O1931"/>
    <mergeCell ref="P1931:Q1931"/>
    <mergeCell ref="R1931:T1931"/>
    <mergeCell ref="U1931:W1931"/>
    <mergeCell ref="A1928:B1928"/>
    <mergeCell ref="C1928:O1928"/>
    <mergeCell ref="P1928:Q1928"/>
    <mergeCell ref="R1928:T1928"/>
    <mergeCell ref="U1928:W1928"/>
    <mergeCell ref="A1929:B1929"/>
    <mergeCell ref="C1929:O1929"/>
    <mergeCell ref="P1929:Q1929"/>
    <mergeCell ref="R1929:T1929"/>
    <mergeCell ref="U1929:W1929"/>
    <mergeCell ref="A1926:B1926"/>
    <mergeCell ref="C1926:O1926"/>
    <mergeCell ref="P1926:Q1926"/>
    <mergeCell ref="R1926:T1926"/>
    <mergeCell ref="U1926:W1926"/>
    <mergeCell ref="A1927:B1927"/>
    <mergeCell ref="C1927:O1927"/>
    <mergeCell ref="P1927:Q1927"/>
    <mergeCell ref="R1927:T1927"/>
    <mergeCell ref="U1927:W1927"/>
    <mergeCell ref="A1924:B1924"/>
    <mergeCell ref="C1924:O1924"/>
    <mergeCell ref="P1924:Q1924"/>
    <mergeCell ref="R1924:T1924"/>
    <mergeCell ref="U1924:W1924"/>
    <mergeCell ref="A1925:B1925"/>
    <mergeCell ref="C1925:O1925"/>
    <mergeCell ref="P1925:Q1925"/>
    <mergeCell ref="R1925:T1925"/>
    <mergeCell ref="U1925:W1925"/>
    <mergeCell ref="A1922:B1922"/>
    <mergeCell ref="C1922:O1922"/>
    <mergeCell ref="P1922:Q1922"/>
    <mergeCell ref="R1922:T1922"/>
    <mergeCell ref="U1922:W1922"/>
    <mergeCell ref="A1923:B1923"/>
    <mergeCell ref="C1923:O1923"/>
    <mergeCell ref="P1923:Q1923"/>
    <mergeCell ref="R1923:T1923"/>
    <mergeCell ref="U1923:W1923"/>
    <mergeCell ref="A1920:B1920"/>
    <mergeCell ref="C1920:O1920"/>
    <mergeCell ref="P1920:Q1920"/>
    <mergeCell ref="R1920:T1920"/>
    <mergeCell ref="U1920:W1920"/>
    <mergeCell ref="A1921:B1921"/>
    <mergeCell ref="C1921:O1921"/>
    <mergeCell ref="P1921:Q1921"/>
    <mergeCell ref="R1921:T1921"/>
    <mergeCell ref="U1921:W1921"/>
    <mergeCell ref="A1918:B1918"/>
    <mergeCell ref="C1918:O1918"/>
    <mergeCell ref="P1918:Q1918"/>
    <mergeCell ref="R1918:T1918"/>
    <mergeCell ref="U1918:W1918"/>
    <mergeCell ref="A1919:B1919"/>
    <mergeCell ref="C1919:O1919"/>
    <mergeCell ref="P1919:Q1919"/>
    <mergeCell ref="R1919:T1919"/>
    <mergeCell ref="U1919:W1919"/>
    <mergeCell ref="A1916:B1916"/>
    <mergeCell ref="C1916:X1916"/>
    <mergeCell ref="A1917:B1917"/>
    <mergeCell ref="C1917:O1917"/>
    <mergeCell ref="P1917:Q1917"/>
    <mergeCell ref="R1917:T1917"/>
    <mergeCell ref="U1917:W1917"/>
    <mergeCell ref="A1914:B1914"/>
    <mergeCell ref="C1914:O1914"/>
    <mergeCell ref="P1914:Q1914"/>
    <mergeCell ref="R1914:T1914"/>
    <mergeCell ref="U1914:W1914"/>
    <mergeCell ref="A1915:B1915"/>
    <mergeCell ref="C1915:O1915"/>
    <mergeCell ref="P1915:Q1915"/>
    <mergeCell ref="R1915:T1915"/>
    <mergeCell ref="U1915:W1915"/>
    <mergeCell ref="A1912:B1912"/>
    <mergeCell ref="C1912:O1912"/>
    <mergeCell ref="P1912:Q1912"/>
    <mergeCell ref="R1912:T1912"/>
    <mergeCell ref="U1912:W1912"/>
    <mergeCell ref="A1913:B1913"/>
    <mergeCell ref="C1913:O1913"/>
    <mergeCell ref="P1913:Q1913"/>
    <mergeCell ref="R1913:T1913"/>
    <mergeCell ref="U1913:W1913"/>
    <mergeCell ref="A1910:B1910"/>
    <mergeCell ref="C1910:O1910"/>
    <mergeCell ref="P1910:Q1910"/>
    <mergeCell ref="R1910:T1910"/>
    <mergeCell ref="U1910:W1910"/>
    <mergeCell ref="A1911:B1911"/>
    <mergeCell ref="C1911:O1911"/>
    <mergeCell ref="P1911:Q1911"/>
    <mergeCell ref="R1911:T1911"/>
    <mergeCell ref="U1911:W1911"/>
    <mergeCell ref="A1908:B1908"/>
    <mergeCell ref="C1908:O1908"/>
    <mergeCell ref="P1908:Q1908"/>
    <mergeCell ref="R1908:T1908"/>
    <mergeCell ref="U1908:W1908"/>
    <mergeCell ref="A1909:B1909"/>
    <mergeCell ref="C1909:O1909"/>
    <mergeCell ref="P1909:Q1909"/>
    <mergeCell ref="R1909:T1909"/>
    <mergeCell ref="U1909:W1909"/>
    <mergeCell ref="A1906:B1906"/>
    <mergeCell ref="C1906:O1906"/>
    <mergeCell ref="P1906:Q1906"/>
    <mergeCell ref="R1906:T1906"/>
    <mergeCell ref="U1906:W1906"/>
    <mergeCell ref="A1907:B1907"/>
    <mergeCell ref="C1907:O1907"/>
    <mergeCell ref="P1907:Q1907"/>
    <mergeCell ref="R1907:T1907"/>
    <mergeCell ref="U1907:W1907"/>
    <mergeCell ref="A1904:B1904"/>
    <mergeCell ref="C1904:O1904"/>
    <mergeCell ref="P1904:Q1904"/>
    <mergeCell ref="R1904:T1904"/>
    <mergeCell ref="U1904:W1904"/>
    <mergeCell ref="A1905:B1905"/>
    <mergeCell ref="C1905:O1905"/>
    <mergeCell ref="P1905:Q1905"/>
    <mergeCell ref="R1905:T1905"/>
    <mergeCell ref="U1905:W1905"/>
    <mergeCell ref="A1902:B1902"/>
    <mergeCell ref="C1902:O1902"/>
    <mergeCell ref="P1902:Q1902"/>
    <mergeCell ref="R1902:T1902"/>
    <mergeCell ref="U1902:W1902"/>
    <mergeCell ref="A1903:B1903"/>
    <mergeCell ref="C1903:X1903"/>
    <mergeCell ref="A1900:B1900"/>
    <mergeCell ref="C1900:O1900"/>
    <mergeCell ref="P1900:Q1900"/>
    <mergeCell ref="R1900:T1900"/>
    <mergeCell ref="U1900:W1900"/>
    <mergeCell ref="A1901:B1901"/>
    <mergeCell ref="C1901:O1901"/>
    <mergeCell ref="P1901:Q1901"/>
    <mergeCell ref="R1901:T1901"/>
    <mergeCell ref="U1901:W1901"/>
    <mergeCell ref="A1898:B1898"/>
    <mergeCell ref="C1898:O1898"/>
    <mergeCell ref="P1898:Q1898"/>
    <mergeCell ref="R1898:T1898"/>
    <mergeCell ref="U1898:W1898"/>
    <mergeCell ref="A1899:B1899"/>
    <mergeCell ref="C1899:O1899"/>
    <mergeCell ref="P1899:Q1899"/>
    <mergeCell ref="R1899:T1899"/>
    <mergeCell ref="U1899:W1899"/>
    <mergeCell ref="A1896:B1896"/>
    <mergeCell ref="C1896:O1896"/>
    <mergeCell ref="P1896:Q1896"/>
    <mergeCell ref="R1896:T1896"/>
    <mergeCell ref="U1896:W1896"/>
    <mergeCell ref="A1897:B1897"/>
    <mergeCell ref="C1897:O1897"/>
    <mergeCell ref="P1897:Q1897"/>
    <mergeCell ref="R1897:T1897"/>
    <mergeCell ref="U1897:W1897"/>
    <mergeCell ref="A1894:B1894"/>
    <mergeCell ref="C1894:O1894"/>
    <mergeCell ref="P1894:Q1894"/>
    <mergeCell ref="R1894:T1894"/>
    <mergeCell ref="U1894:W1894"/>
    <mergeCell ref="A1895:B1895"/>
    <mergeCell ref="C1895:O1895"/>
    <mergeCell ref="P1895:Q1895"/>
    <mergeCell ref="R1895:T1895"/>
    <mergeCell ref="U1895:W1895"/>
    <mergeCell ref="A1892:B1892"/>
    <mergeCell ref="C1892:O1892"/>
    <mergeCell ref="P1892:Q1892"/>
    <mergeCell ref="R1892:T1892"/>
    <mergeCell ref="U1892:W1892"/>
    <mergeCell ref="A1893:B1893"/>
    <mergeCell ref="C1893:O1893"/>
    <mergeCell ref="P1893:Q1893"/>
    <mergeCell ref="R1893:T1893"/>
    <mergeCell ref="U1893:W1893"/>
    <mergeCell ref="A1890:B1890"/>
    <mergeCell ref="C1890:O1890"/>
    <mergeCell ref="P1890:Q1890"/>
    <mergeCell ref="R1890:T1890"/>
    <mergeCell ref="U1890:W1890"/>
    <mergeCell ref="A1891:B1891"/>
    <mergeCell ref="C1891:O1891"/>
    <mergeCell ref="P1891:Q1891"/>
    <mergeCell ref="R1891:T1891"/>
    <mergeCell ref="U1891:W1891"/>
    <mergeCell ref="A1888:B1888"/>
    <mergeCell ref="C1888:O1888"/>
    <mergeCell ref="P1888:Q1888"/>
    <mergeCell ref="R1888:T1888"/>
    <mergeCell ref="U1888:W1888"/>
    <mergeCell ref="A1889:B1889"/>
    <mergeCell ref="C1889:X1889"/>
    <mergeCell ref="A1886:B1886"/>
    <mergeCell ref="C1886:O1886"/>
    <mergeCell ref="P1886:Q1886"/>
    <mergeCell ref="R1886:T1886"/>
    <mergeCell ref="U1886:W1886"/>
    <mergeCell ref="A1887:B1887"/>
    <mergeCell ref="C1887:O1887"/>
    <mergeCell ref="P1887:Q1887"/>
    <mergeCell ref="R1887:T1887"/>
    <mergeCell ref="U1887:W1887"/>
    <mergeCell ref="A1884:B1884"/>
    <mergeCell ref="C1884:O1884"/>
    <mergeCell ref="P1884:Q1884"/>
    <mergeCell ref="R1884:T1884"/>
    <mergeCell ref="U1884:W1884"/>
    <mergeCell ref="A1885:B1885"/>
    <mergeCell ref="C1885:O1885"/>
    <mergeCell ref="P1885:Q1885"/>
    <mergeCell ref="R1885:T1885"/>
    <mergeCell ref="U1885:W1885"/>
    <mergeCell ref="A1882:B1882"/>
    <mergeCell ref="C1882:O1882"/>
    <mergeCell ref="P1882:Q1882"/>
    <mergeCell ref="R1882:T1882"/>
    <mergeCell ref="U1882:W1882"/>
    <mergeCell ref="A1883:B1883"/>
    <mergeCell ref="C1883:O1883"/>
    <mergeCell ref="P1883:Q1883"/>
    <mergeCell ref="R1883:T1883"/>
    <mergeCell ref="U1883:W1883"/>
    <mergeCell ref="A1880:B1880"/>
    <mergeCell ref="C1880:O1880"/>
    <mergeCell ref="P1880:Q1880"/>
    <mergeCell ref="R1880:T1880"/>
    <mergeCell ref="U1880:W1880"/>
    <mergeCell ref="A1881:B1881"/>
    <mergeCell ref="C1881:O1881"/>
    <mergeCell ref="P1881:Q1881"/>
    <mergeCell ref="R1881:T1881"/>
    <mergeCell ref="U1881:W1881"/>
    <mergeCell ref="A1878:B1878"/>
    <mergeCell ref="C1878:O1878"/>
    <mergeCell ref="P1878:Q1878"/>
    <mergeCell ref="R1878:T1878"/>
    <mergeCell ref="U1878:W1878"/>
    <mergeCell ref="A1879:B1879"/>
    <mergeCell ref="C1879:O1879"/>
    <mergeCell ref="P1879:Q1879"/>
    <mergeCell ref="R1879:T1879"/>
    <mergeCell ref="U1879:W1879"/>
    <mergeCell ref="A1876:B1876"/>
    <mergeCell ref="C1876:O1876"/>
    <mergeCell ref="P1876:Q1876"/>
    <mergeCell ref="R1876:T1876"/>
    <mergeCell ref="U1876:W1876"/>
    <mergeCell ref="A1877:B1877"/>
    <mergeCell ref="C1877:O1877"/>
    <mergeCell ref="P1877:Q1877"/>
    <mergeCell ref="R1877:T1877"/>
    <mergeCell ref="U1877:W1877"/>
    <mergeCell ref="A1874:B1874"/>
    <mergeCell ref="C1874:O1874"/>
    <mergeCell ref="P1874:Q1874"/>
    <mergeCell ref="R1874:T1874"/>
    <mergeCell ref="U1874:W1874"/>
    <mergeCell ref="A1875:B1875"/>
    <mergeCell ref="C1875:O1875"/>
    <mergeCell ref="P1875:Q1875"/>
    <mergeCell ref="R1875:T1875"/>
    <mergeCell ref="U1875:W1875"/>
    <mergeCell ref="A1872:B1872"/>
    <mergeCell ref="C1872:O1872"/>
    <mergeCell ref="P1872:Q1872"/>
    <mergeCell ref="R1872:T1872"/>
    <mergeCell ref="U1872:W1872"/>
    <mergeCell ref="A1873:B1873"/>
    <mergeCell ref="C1873:O1873"/>
    <mergeCell ref="P1873:Q1873"/>
    <mergeCell ref="R1873:T1873"/>
    <mergeCell ref="U1873:W1873"/>
    <mergeCell ref="A1870:B1870"/>
    <mergeCell ref="C1870:O1870"/>
    <mergeCell ref="P1870:Q1870"/>
    <mergeCell ref="R1870:T1870"/>
    <mergeCell ref="U1870:W1870"/>
    <mergeCell ref="A1871:B1871"/>
    <mergeCell ref="C1871:O1871"/>
    <mergeCell ref="P1871:Q1871"/>
    <mergeCell ref="R1871:T1871"/>
    <mergeCell ref="U1871:W1871"/>
    <mergeCell ref="A1868:B1868"/>
    <mergeCell ref="C1868:O1868"/>
    <mergeCell ref="P1868:Q1868"/>
    <mergeCell ref="R1868:T1868"/>
    <mergeCell ref="U1868:W1868"/>
    <mergeCell ref="A1869:B1869"/>
    <mergeCell ref="C1869:O1869"/>
    <mergeCell ref="P1869:Q1869"/>
    <mergeCell ref="R1869:T1869"/>
    <mergeCell ref="U1869:W1869"/>
    <mergeCell ref="A1866:B1866"/>
    <mergeCell ref="C1866:O1866"/>
    <mergeCell ref="P1866:Q1866"/>
    <mergeCell ref="R1866:T1866"/>
    <mergeCell ref="U1866:W1866"/>
    <mergeCell ref="A1867:B1867"/>
    <mergeCell ref="C1867:O1867"/>
    <mergeCell ref="P1867:Q1867"/>
    <mergeCell ref="R1867:T1867"/>
    <mergeCell ref="U1867:W1867"/>
    <mergeCell ref="A1864:B1864"/>
    <mergeCell ref="C1864:O1864"/>
    <mergeCell ref="P1864:Q1864"/>
    <mergeCell ref="R1864:T1864"/>
    <mergeCell ref="U1864:W1864"/>
    <mergeCell ref="A1865:B1865"/>
    <mergeCell ref="C1865:O1865"/>
    <mergeCell ref="P1865:Q1865"/>
    <mergeCell ref="R1865:T1865"/>
    <mergeCell ref="U1865:W1865"/>
    <mergeCell ref="A1862:B1862"/>
    <mergeCell ref="C1862:X1862"/>
    <mergeCell ref="A1863:B1863"/>
    <mergeCell ref="C1863:O1863"/>
    <mergeCell ref="P1863:Q1863"/>
    <mergeCell ref="R1863:T1863"/>
    <mergeCell ref="U1863:W1863"/>
    <mergeCell ref="A1860:B1860"/>
    <mergeCell ref="C1860:O1860"/>
    <mergeCell ref="P1860:Q1860"/>
    <mergeCell ref="R1860:T1860"/>
    <mergeCell ref="U1860:W1860"/>
    <mergeCell ref="A1861:B1861"/>
    <mergeCell ref="C1861:O1861"/>
    <mergeCell ref="P1861:Q1861"/>
    <mergeCell ref="R1861:T1861"/>
    <mergeCell ref="U1861:W1861"/>
    <mergeCell ref="A1858:B1858"/>
    <mergeCell ref="C1858:O1858"/>
    <mergeCell ref="P1858:Q1858"/>
    <mergeCell ref="R1858:T1858"/>
    <mergeCell ref="U1858:W1858"/>
    <mergeCell ref="A1859:B1859"/>
    <mergeCell ref="C1859:O1859"/>
    <mergeCell ref="P1859:Q1859"/>
    <mergeCell ref="R1859:T1859"/>
    <mergeCell ref="U1859:W1859"/>
    <mergeCell ref="A1856:B1856"/>
    <mergeCell ref="C1856:O1856"/>
    <mergeCell ref="P1856:Q1856"/>
    <mergeCell ref="R1856:T1856"/>
    <mergeCell ref="U1856:W1856"/>
    <mergeCell ref="A1857:B1857"/>
    <mergeCell ref="C1857:O1857"/>
    <mergeCell ref="P1857:Q1857"/>
    <mergeCell ref="R1857:T1857"/>
    <mergeCell ref="U1857:W1857"/>
    <mergeCell ref="A1854:B1854"/>
    <mergeCell ref="C1854:O1854"/>
    <mergeCell ref="P1854:Q1854"/>
    <mergeCell ref="R1854:T1854"/>
    <mergeCell ref="U1854:W1854"/>
    <mergeCell ref="A1855:B1855"/>
    <mergeCell ref="C1855:O1855"/>
    <mergeCell ref="P1855:Q1855"/>
    <mergeCell ref="R1855:T1855"/>
    <mergeCell ref="U1855:W1855"/>
    <mergeCell ref="A1852:B1852"/>
    <mergeCell ref="C1852:O1852"/>
    <mergeCell ref="P1852:Q1852"/>
    <mergeCell ref="R1852:T1852"/>
    <mergeCell ref="U1852:W1852"/>
    <mergeCell ref="A1853:B1853"/>
    <mergeCell ref="C1853:O1853"/>
    <mergeCell ref="P1853:Q1853"/>
    <mergeCell ref="R1853:T1853"/>
    <mergeCell ref="U1853:W1853"/>
    <mergeCell ref="A1850:B1850"/>
    <mergeCell ref="C1850:O1850"/>
    <mergeCell ref="P1850:Q1850"/>
    <mergeCell ref="R1850:T1850"/>
    <mergeCell ref="U1850:W1850"/>
    <mergeCell ref="A1851:B1851"/>
    <mergeCell ref="C1851:O1851"/>
    <mergeCell ref="P1851:Q1851"/>
    <mergeCell ref="R1851:T1851"/>
    <mergeCell ref="U1851:W1851"/>
    <mergeCell ref="A1848:B1848"/>
    <mergeCell ref="C1848:O1848"/>
    <mergeCell ref="P1848:Q1848"/>
    <mergeCell ref="R1848:T1848"/>
    <mergeCell ref="U1848:W1848"/>
    <mergeCell ref="A1849:B1849"/>
    <mergeCell ref="C1849:O1849"/>
    <mergeCell ref="P1849:Q1849"/>
    <mergeCell ref="R1849:T1849"/>
    <mergeCell ref="U1849:W1849"/>
    <mergeCell ref="A1846:B1846"/>
    <mergeCell ref="C1846:O1846"/>
    <mergeCell ref="P1846:Q1846"/>
    <mergeCell ref="R1846:T1846"/>
    <mergeCell ref="U1846:W1846"/>
    <mergeCell ref="A1847:B1847"/>
    <mergeCell ref="C1847:O1847"/>
    <mergeCell ref="P1847:Q1847"/>
    <mergeCell ref="R1847:T1847"/>
    <mergeCell ref="U1847:W1847"/>
    <mergeCell ref="A1844:B1844"/>
    <mergeCell ref="C1844:O1844"/>
    <mergeCell ref="P1844:Q1844"/>
    <mergeCell ref="R1844:T1844"/>
    <mergeCell ref="U1844:W1844"/>
    <mergeCell ref="A1845:B1845"/>
    <mergeCell ref="C1845:O1845"/>
    <mergeCell ref="P1845:Q1845"/>
    <mergeCell ref="R1845:T1845"/>
    <mergeCell ref="U1845:W1845"/>
    <mergeCell ref="A1842:B1842"/>
    <mergeCell ref="C1842:O1842"/>
    <mergeCell ref="P1842:Q1842"/>
    <mergeCell ref="R1842:T1842"/>
    <mergeCell ref="U1842:W1842"/>
    <mergeCell ref="A1843:B1843"/>
    <mergeCell ref="C1843:O1843"/>
    <mergeCell ref="P1843:Q1843"/>
    <mergeCell ref="R1843:T1843"/>
    <mergeCell ref="U1843:W1843"/>
    <mergeCell ref="A1840:B1840"/>
    <mergeCell ref="C1840:O1840"/>
    <mergeCell ref="P1840:Q1840"/>
    <mergeCell ref="R1840:T1840"/>
    <mergeCell ref="U1840:W1840"/>
    <mergeCell ref="A1841:B1841"/>
    <mergeCell ref="C1841:O1841"/>
    <mergeCell ref="P1841:Q1841"/>
    <mergeCell ref="R1841:T1841"/>
    <mergeCell ref="U1841:W1841"/>
    <mergeCell ref="A1838:B1838"/>
    <mergeCell ref="C1838:O1838"/>
    <mergeCell ref="P1838:Q1838"/>
    <mergeCell ref="R1838:T1838"/>
    <mergeCell ref="U1838:W1838"/>
    <mergeCell ref="A1839:B1839"/>
    <mergeCell ref="C1839:O1839"/>
    <mergeCell ref="P1839:Q1839"/>
    <mergeCell ref="R1839:T1839"/>
    <mergeCell ref="U1839:W1839"/>
    <mergeCell ref="A1836:B1836"/>
    <mergeCell ref="C1836:O1836"/>
    <mergeCell ref="P1836:Q1836"/>
    <mergeCell ref="R1836:T1836"/>
    <mergeCell ref="U1836:W1836"/>
    <mergeCell ref="A1837:B1837"/>
    <mergeCell ref="C1837:O1837"/>
    <mergeCell ref="P1837:Q1837"/>
    <mergeCell ref="R1837:T1837"/>
    <mergeCell ref="U1837:W1837"/>
    <mergeCell ref="A1834:B1834"/>
    <mergeCell ref="C1834:O1834"/>
    <mergeCell ref="P1834:Q1834"/>
    <mergeCell ref="R1834:T1834"/>
    <mergeCell ref="U1834:W1834"/>
    <mergeCell ref="A1835:B1835"/>
    <mergeCell ref="C1835:O1835"/>
    <mergeCell ref="P1835:Q1835"/>
    <mergeCell ref="R1835:T1835"/>
    <mergeCell ref="U1835:W1835"/>
    <mergeCell ref="A1832:B1832"/>
    <mergeCell ref="C1832:O1832"/>
    <mergeCell ref="P1832:Q1832"/>
    <mergeCell ref="R1832:T1832"/>
    <mergeCell ref="U1832:W1832"/>
    <mergeCell ref="A1833:B1833"/>
    <mergeCell ref="C1833:O1833"/>
    <mergeCell ref="P1833:Q1833"/>
    <mergeCell ref="R1833:T1833"/>
    <mergeCell ref="U1833:W1833"/>
    <mergeCell ref="A1830:B1830"/>
    <mergeCell ref="C1830:O1830"/>
    <mergeCell ref="P1830:Q1830"/>
    <mergeCell ref="R1830:T1830"/>
    <mergeCell ref="U1830:W1830"/>
    <mergeCell ref="A1831:B1831"/>
    <mergeCell ref="C1831:O1831"/>
    <mergeCell ref="P1831:Q1831"/>
    <mergeCell ref="R1831:T1831"/>
    <mergeCell ref="U1831:W1831"/>
    <mergeCell ref="A1828:B1828"/>
    <mergeCell ref="C1828:O1828"/>
    <mergeCell ref="P1828:Q1828"/>
    <mergeCell ref="R1828:T1828"/>
    <mergeCell ref="U1828:W1828"/>
    <mergeCell ref="A1829:B1829"/>
    <mergeCell ref="C1829:O1829"/>
    <mergeCell ref="P1829:Q1829"/>
    <mergeCell ref="R1829:T1829"/>
    <mergeCell ref="U1829:W1829"/>
    <mergeCell ref="A1826:B1826"/>
    <mergeCell ref="C1826:O1826"/>
    <mergeCell ref="P1826:Q1826"/>
    <mergeCell ref="R1826:T1826"/>
    <mergeCell ref="U1826:W1826"/>
    <mergeCell ref="A1827:B1827"/>
    <mergeCell ref="C1827:O1827"/>
    <mergeCell ref="P1827:Q1827"/>
    <mergeCell ref="R1827:T1827"/>
    <mergeCell ref="U1827:W1827"/>
    <mergeCell ref="A1824:B1824"/>
    <mergeCell ref="C1824:O1824"/>
    <mergeCell ref="P1824:Q1824"/>
    <mergeCell ref="R1824:T1824"/>
    <mergeCell ref="U1824:W1824"/>
    <mergeCell ref="A1825:B1825"/>
    <mergeCell ref="C1825:O1825"/>
    <mergeCell ref="P1825:Q1825"/>
    <mergeCell ref="R1825:T1825"/>
    <mergeCell ref="U1825:W1825"/>
    <mergeCell ref="A1822:B1822"/>
    <mergeCell ref="C1822:O1822"/>
    <mergeCell ref="P1822:Q1822"/>
    <mergeCell ref="R1822:T1822"/>
    <mergeCell ref="U1822:W1822"/>
    <mergeCell ref="A1823:B1823"/>
    <mergeCell ref="C1823:O1823"/>
    <mergeCell ref="P1823:Q1823"/>
    <mergeCell ref="R1823:T1823"/>
    <mergeCell ref="U1823:W1823"/>
    <mergeCell ref="A1820:B1820"/>
    <mergeCell ref="C1820:O1820"/>
    <mergeCell ref="P1820:Q1820"/>
    <mergeCell ref="R1820:T1820"/>
    <mergeCell ref="U1820:W1820"/>
    <mergeCell ref="A1821:B1821"/>
    <mergeCell ref="C1821:O1821"/>
    <mergeCell ref="P1821:Q1821"/>
    <mergeCell ref="R1821:T1821"/>
    <mergeCell ref="U1821:W1821"/>
    <mergeCell ref="A1818:B1818"/>
    <mergeCell ref="C1818:O1818"/>
    <mergeCell ref="P1818:Q1818"/>
    <mergeCell ref="R1818:T1818"/>
    <mergeCell ref="U1818:W1818"/>
    <mergeCell ref="A1819:B1819"/>
    <mergeCell ref="C1819:O1819"/>
    <mergeCell ref="P1819:Q1819"/>
    <mergeCell ref="R1819:T1819"/>
    <mergeCell ref="U1819:W1819"/>
    <mergeCell ref="A1816:B1816"/>
    <mergeCell ref="C1816:O1816"/>
    <mergeCell ref="P1816:Q1816"/>
    <mergeCell ref="R1816:T1816"/>
    <mergeCell ref="U1816:W1816"/>
    <mergeCell ref="A1817:B1817"/>
    <mergeCell ref="C1817:O1817"/>
    <mergeCell ref="P1817:Q1817"/>
    <mergeCell ref="R1817:T1817"/>
    <mergeCell ref="U1817:W1817"/>
    <mergeCell ref="A1814:B1814"/>
    <mergeCell ref="C1814:O1814"/>
    <mergeCell ref="P1814:Q1814"/>
    <mergeCell ref="R1814:T1814"/>
    <mergeCell ref="U1814:W1814"/>
    <mergeCell ref="A1815:B1815"/>
    <mergeCell ref="C1815:O1815"/>
    <mergeCell ref="P1815:Q1815"/>
    <mergeCell ref="R1815:T1815"/>
    <mergeCell ref="U1815:W1815"/>
    <mergeCell ref="A1812:B1812"/>
    <mergeCell ref="C1812:O1812"/>
    <mergeCell ref="P1812:Q1812"/>
    <mergeCell ref="R1812:T1812"/>
    <mergeCell ref="U1812:W1812"/>
    <mergeCell ref="A1813:B1813"/>
    <mergeCell ref="C1813:O1813"/>
    <mergeCell ref="P1813:Q1813"/>
    <mergeCell ref="R1813:T1813"/>
    <mergeCell ref="U1813:W1813"/>
    <mergeCell ref="A1810:B1810"/>
    <mergeCell ref="C1810:O1810"/>
    <mergeCell ref="P1810:Q1810"/>
    <mergeCell ref="R1810:T1810"/>
    <mergeCell ref="U1810:W1810"/>
    <mergeCell ref="A1811:B1811"/>
    <mergeCell ref="C1811:O1811"/>
    <mergeCell ref="P1811:Q1811"/>
    <mergeCell ref="R1811:T1811"/>
    <mergeCell ref="U1811:W1811"/>
    <mergeCell ref="A1808:B1808"/>
    <mergeCell ref="C1808:O1808"/>
    <mergeCell ref="P1808:Q1808"/>
    <mergeCell ref="R1808:T1808"/>
    <mergeCell ref="U1808:W1808"/>
    <mergeCell ref="A1809:B1809"/>
    <mergeCell ref="C1809:O1809"/>
    <mergeCell ref="P1809:Q1809"/>
    <mergeCell ref="R1809:T1809"/>
    <mergeCell ref="U1809:W1809"/>
    <mergeCell ref="A1806:B1806"/>
    <mergeCell ref="C1806:O1806"/>
    <mergeCell ref="P1806:Q1806"/>
    <mergeCell ref="R1806:T1806"/>
    <mergeCell ref="U1806:W1806"/>
    <mergeCell ref="A1807:B1807"/>
    <mergeCell ref="C1807:O1807"/>
    <mergeCell ref="P1807:Q1807"/>
    <mergeCell ref="R1807:T1807"/>
    <mergeCell ref="U1807:W1807"/>
    <mergeCell ref="A1804:B1804"/>
    <mergeCell ref="C1804:O1804"/>
    <mergeCell ref="P1804:Q1804"/>
    <mergeCell ref="R1804:T1804"/>
    <mergeCell ref="U1804:W1804"/>
    <mergeCell ref="A1805:B1805"/>
    <mergeCell ref="C1805:O1805"/>
    <mergeCell ref="P1805:Q1805"/>
    <mergeCell ref="R1805:T1805"/>
    <mergeCell ref="U1805:W1805"/>
    <mergeCell ref="A1802:B1802"/>
    <mergeCell ref="C1802:O1802"/>
    <mergeCell ref="P1802:Q1802"/>
    <mergeCell ref="R1802:T1802"/>
    <mergeCell ref="U1802:W1802"/>
    <mergeCell ref="A1803:B1803"/>
    <mergeCell ref="C1803:O1803"/>
    <mergeCell ref="P1803:Q1803"/>
    <mergeCell ref="R1803:T1803"/>
    <mergeCell ref="U1803:W1803"/>
    <mergeCell ref="A1800:B1800"/>
    <mergeCell ref="C1800:X1800"/>
    <mergeCell ref="A1801:B1801"/>
    <mergeCell ref="C1801:O1801"/>
    <mergeCell ref="P1801:Q1801"/>
    <mergeCell ref="R1801:T1801"/>
    <mergeCell ref="U1801:W1801"/>
    <mergeCell ref="A1798:B1798"/>
    <mergeCell ref="C1798:O1798"/>
    <mergeCell ref="P1798:Q1798"/>
    <mergeCell ref="R1798:T1798"/>
    <mergeCell ref="U1798:W1798"/>
    <mergeCell ref="A1799:B1799"/>
    <mergeCell ref="C1799:O1799"/>
    <mergeCell ref="P1799:Q1799"/>
    <mergeCell ref="R1799:T1799"/>
    <mergeCell ref="U1799:W1799"/>
    <mergeCell ref="A1796:B1796"/>
    <mergeCell ref="C1796:O1796"/>
    <mergeCell ref="P1796:Q1796"/>
    <mergeCell ref="R1796:T1796"/>
    <mergeCell ref="U1796:W1796"/>
    <mergeCell ref="A1797:B1797"/>
    <mergeCell ref="C1797:O1797"/>
    <mergeCell ref="P1797:Q1797"/>
    <mergeCell ref="R1797:T1797"/>
    <mergeCell ref="U1797:W1797"/>
    <mergeCell ref="A1794:B1794"/>
    <mergeCell ref="C1794:O1794"/>
    <mergeCell ref="P1794:Q1794"/>
    <mergeCell ref="R1794:T1794"/>
    <mergeCell ref="U1794:W1794"/>
    <mergeCell ref="A1795:B1795"/>
    <mergeCell ref="C1795:O1795"/>
    <mergeCell ref="P1795:Q1795"/>
    <mergeCell ref="R1795:T1795"/>
    <mergeCell ref="U1795:W1795"/>
    <mergeCell ref="A1792:B1792"/>
    <mergeCell ref="C1792:O1792"/>
    <mergeCell ref="P1792:Q1792"/>
    <mergeCell ref="R1792:T1792"/>
    <mergeCell ref="U1792:W1792"/>
    <mergeCell ref="A1793:B1793"/>
    <mergeCell ref="C1793:O1793"/>
    <mergeCell ref="P1793:Q1793"/>
    <mergeCell ref="R1793:T1793"/>
    <mergeCell ref="U1793:W1793"/>
    <mergeCell ref="A1790:B1790"/>
    <mergeCell ref="C1790:O1790"/>
    <mergeCell ref="P1790:Q1790"/>
    <mergeCell ref="R1790:T1790"/>
    <mergeCell ref="U1790:W1790"/>
    <mergeCell ref="A1791:B1791"/>
    <mergeCell ref="C1791:O1791"/>
    <mergeCell ref="P1791:Q1791"/>
    <mergeCell ref="R1791:T1791"/>
    <mergeCell ref="U1791:W1791"/>
    <mergeCell ref="A1788:B1788"/>
    <mergeCell ref="C1788:O1788"/>
    <mergeCell ref="P1788:Q1788"/>
    <mergeCell ref="R1788:T1788"/>
    <mergeCell ref="U1788:W1788"/>
    <mergeCell ref="A1789:B1789"/>
    <mergeCell ref="C1789:O1789"/>
    <mergeCell ref="P1789:Q1789"/>
    <mergeCell ref="R1789:T1789"/>
    <mergeCell ref="U1789:W1789"/>
    <mergeCell ref="A1786:B1786"/>
    <mergeCell ref="C1786:O1786"/>
    <mergeCell ref="P1786:Q1786"/>
    <mergeCell ref="R1786:T1786"/>
    <mergeCell ref="U1786:W1786"/>
    <mergeCell ref="A1787:B1787"/>
    <mergeCell ref="C1787:O1787"/>
    <mergeCell ref="P1787:Q1787"/>
    <mergeCell ref="R1787:T1787"/>
    <mergeCell ref="U1787:W1787"/>
    <mergeCell ref="A1784:B1784"/>
    <mergeCell ref="C1784:X1784"/>
    <mergeCell ref="A1785:B1785"/>
    <mergeCell ref="C1785:O1785"/>
    <mergeCell ref="P1785:Q1785"/>
    <mergeCell ref="R1785:T1785"/>
    <mergeCell ref="U1785:W1785"/>
    <mergeCell ref="A1782:B1782"/>
    <mergeCell ref="C1782:O1782"/>
    <mergeCell ref="P1782:Q1782"/>
    <mergeCell ref="R1782:T1782"/>
    <mergeCell ref="U1782:W1782"/>
    <mergeCell ref="A1783:B1783"/>
    <mergeCell ref="C1783:O1783"/>
    <mergeCell ref="P1783:Q1783"/>
    <mergeCell ref="R1783:T1783"/>
    <mergeCell ref="U1783:W1783"/>
    <mergeCell ref="A1780:B1780"/>
    <mergeCell ref="C1780:O1780"/>
    <mergeCell ref="P1780:Q1780"/>
    <mergeCell ref="R1780:T1780"/>
    <mergeCell ref="U1780:W1780"/>
    <mergeCell ref="A1781:B1781"/>
    <mergeCell ref="C1781:O1781"/>
    <mergeCell ref="P1781:Q1781"/>
    <mergeCell ref="R1781:T1781"/>
    <mergeCell ref="U1781:W1781"/>
    <mergeCell ref="A1778:B1778"/>
    <mergeCell ref="C1778:O1778"/>
    <mergeCell ref="P1778:Q1778"/>
    <mergeCell ref="R1778:T1778"/>
    <mergeCell ref="U1778:W1778"/>
    <mergeCell ref="A1779:B1779"/>
    <mergeCell ref="C1779:O1779"/>
    <mergeCell ref="P1779:Q1779"/>
    <mergeCell ref="R1779:T1779"/>
    <mergeCell ref="U1779:W1779"/>
    <mergeCell ref="A1776:B1776"/>
    <mergeCell ref="C1776:O1776"/>
    <mergeCell ref="P1776:Q1776"/>
    <mergeCell ref="R1776:T1776"/>
    <mergeCell ref="U1776:W1776"/>
    <mergeCell ref="A1777:B1777"/>
    <mergeCell ref="C1777:O1777"/>
    <mergeCell ref="P1777:Q1777"/>
    <mergeCell ref="R1777:T1777"/>
    <mergeCell ref="U1777:W1777"/>
    <mergeCell ref="A1774:B1774"/>
    <mergeCell ref="C1774:O1774"/>
    <mergeCell ref="P1774:Q1774"/>
    <mergeCell ref="R1774:T1774"/>
    <mergeCell ref="U1774:W1774"/>
    <mergeCell ref="A1775:B1775"/>
    <mergeCell ref="C1775:O1775"/>
    <mergeCell ref="P1775:Q1775"/>
    <mergeCell ref="R1775:T1775"/>
    <mergeCell ref="U1775:W1775"/>
    <mergeCell ref="A1772:B1772"/>
    <mergeCell ref="C1772:O1772"/>
    <mergeCell ref="P1772:Q1772"/>
    <mergeCell ref="R1772:T1772"/>
    <mergeCell ref="U1772:W1772"/>
    <mergeCell ref="A1773:B1773"/>
    <mergeCell ref="C1773:O1773"/>
    <mergeCell ref="P1773:Q1773"/>
    <mergeCell ref="R1773:T1773"/>
    <mergeCell ref="U1773:W1773"/>
    <mergeCell ref="A1770:B1770"/>
    <mergeCell ref="C1770:O1770"/>
    <mergeCell ref="P1770:Q1770"/>
    <mergeCell ref="R1770:T1770"/>
    <mergeCell ref="U1770:W1770"/>
    <mergeCell ref="A1771:B1771"/>
    <mergeCell ref="C1771:O1771"/>
    <mergeCell ref="P1771:Q1771"/>
    <mergeCell ref="R1771:T1771"/>
    <mergeCell ref="U1771:W1771"/>
    <mergeCell ref="A1768:B1768"/>
    <mergeCell ref="C1768:O1768"/>
    <mergeCell ref="P1768:Q1768"/>
    <mergeCell ref="R1768:T1768"/>
    <mergeCell ref="U1768:W1768"/>
    <mergeCell ref="A1769:B1769"/>
    <mergeCell ref="C1769:O1769"/>
    <mergeCell ref="P1769:Q1769"/>
    <mergeCell ref="R1769:T1769"/>
    <mergeCell ref="U1769:W1769"/>
    <mergeCell ref="A1766:B1766"/>
    <mergeCell ref="C1766:O1766"/>
    <mergeCell ref="P1766:Q1766"/>
    <mergeCell ref="R1766:T1766"/>
    <mergeCell ref="U1766:W1766"/>
    <mergeCell ref="A1767:B1767"/>
    <mergeCell ref="C1767:O1767"/>
    <mergeCell ref="P1767:Q1767"/>
    <mergeCell ref="R1767:T1767"/>
    <mergeCell ref="U1767:W1767"/>
    <mergeCell ref="A1764:B1764"/>
    <mergeCell ref="C1764:O1764"/>
    <mergeCell ref="P1764:Q1764"/>
    <mergeCell ref="R1764:T1764"/>
    <mergeCell ref="U1764:W1764"/>
    <mergeCell ref="A1765:B1765"/>
    <mergeCell ref="C1765:O1765"/>
    <mergeCell ref="P1765:Q1765"/>
    <mergeCell ref="R1765:T1765"/>
    <mergeCell ref="U1765:W1765"/>
    <mergeCell ref="A1762:B1762"/>
    <mergeCell ref="C1762:O1762"/>
    <mergeCell ref="P1762:Q1762"/>
    <mergeCell ref="R1762:T1762"/>
    <mergeCell ref="U1762:W1762"/>
    <mergeCell ref="A1763:B1763"/>
    <mergeCell ref="C1763:O1763"/>
    <mergeCell ref="P1763:Q1763"/>
    <mergeCell ref="R1763:T1763"/>
    <mergeCell ref="U1763:W1763"/>
    <mergeCell ref="A1760:B1760"/>
    <mergeCell ref="C1760:O1760"/>
    <mergeCell ref="P1760:Q1760"/>
    <mergeCell ref="R1760:T1760"/>
    <mergeCell ref="U1760:W1760"/>
    <mergeCell ref="A1761:B1761"/>
    <mergeCell ref="C1761:O1761"/>
    <mergeCell ref="P1761:Q1761"/>
    <mergeCell ref="R1761:T1761"/>
    <mergeCell ref="U1761:W1761"/>
    <mergeCell ref="A1758:B1758"/>
    <mergeCell ref="C1758:O1758"/>
    <mergeCell ref="P1758:Q1758"/>
    <mergeCell ref="R1758:T1758"/>
    <mergeCell ref="U1758:W1758"/>
    <mergeCell ref="A1759:B1759"/>
    <mergeCell ref="C1759:O1759"/>
    <mergeCell ref="P1759:Q1759"/>
    <mergeCell ref="R1759:T1759"/>
    <mergeCell ref="U1759:W1759"/>
    <mergeCell ref="A1756:B1756"/>
    <mergeCell ref="C1756:O1756"/>
    <mergeCell ref="P1756:Q1756"/>
    <mergeCell ref="R1756:T1756"/>
    <mergeCell ref="U1756:W1756"/>
    <mergeCell ref="A1757:B1757"/>
    <mergeCell ref="C1757:O1757"/>
    <mergeCell ref="P1757:Q1757"/>
    <mergeCell ref="R1757:T1757"/>
    <mergeCell ref="U1757:W1757"/>
    <mergeCell ref="A1754:B1754"/>
    <mergeCell ref="C1754:O1754"/>
    <mergeCell ref="P1754:Q1754"/>
    <mergeCell ref="R1754:T1754"/>
    <mergeCell ref="U1754:W1754"/>
    <mergeCell ref="A1755:B1755"/>
    <mergeCell ref="C1755:O1755"/>
    <mergeCell ref="P1755:Q1755"/>
    <mergeCell ref="R1755:T1755"/>
    <mergeCell ref="U1755:W1755"/>
    <mergeCell ref="A1752:B1752"/>
    <mergeCell ref="C1752:X1752"/>
    <mergeCell ref="A1753:B1753"/>
    <mergeCell ref="C1753:O1753"/>
    <mergeCell ref="P1753:Q1753"/>
    <mergeCell ref="R1753:T1753"/>
    <mergeCell ref="U1753:W1753"/>
    <mergeCell ref="A1750:B1750"/>
    <mergeCell ref="C1750:O1750"/>
    <mergeCell ref="P1750:Q1750"/>
    <mergeCell ref="R1750:T1750"/>
    <mergeCell ref="U1750:W1750"/>
    <mergeCell ref="A1751:B1751"/>
    <mergeCell ref="C1751:O1751"/>
    <mergeCell ref="P1751:Q1751"/>
    <mergeCell ref="R1751:T1751"/>
    <mergeCell ref="U1751:W1751"/>
    <mergeCell ref="A1748:B1748"/>
    <mergeCell ref="C1748:O1748"/>
    <mergeCell ref="P1748:Q1748"/>
    <mergeCell ref="R1748:T1748"/>
    <mergeCell ref="U1748:W1748"/>
    <mergeCell ref="A1749:B1749"/>
    <mergeCell ref="C1749:O1749"/>
    <mergeCell ref="P1749:Q1749"/>
    <mergeCell ref="R1749:T1749"/>
    <mergeCell ref="U1749:W1749"/>
    <mergeCell ref="A1746:B1746"/>
    <mergeCell ref="C1746:O1746"/>
    <mergeCell ref="P1746:Q1746"/>
    <mergeCell ref="R1746:T1746"/>
    <mergeCell ref="U1746:W1746"/>
    <mergeCell ref="A1747:B1747"/>
    <mergeCell ref="C1747:O1747"/>
    <mergeCell ref="P1747:Q1747"/>
    <mergeCell ref="R1747:T1747"/>
    <mergeCell ref="U1747:W1747"/>
    <mergeCell ref="A1744:B1744"/>
    <mergeCell ref="C1744:O1744"/>
    <mergeCell ref="P1744:Q1744"/>
    <mergeCell ref="R1744:T1744"/>
    <mergeCell ref="U1744:W1744"/>
    <mergeCell ref="A1745:B1745"/>
    <mergeCell ref="C1745:O1745"/>
    <mergeCell ref="P1745:Q1745"/>
    <mergeCell ref="R1745:T1745"/>
    <mergeCell ref="U1745:W1745"/>
    <mergeCell ref="A1742:B1742"/>
    <mergeCell ref="C1742:O1742"/>
    <mergeCell ref="P1742:Q1742"/>
    <mergeCell ref="R1742:T1742"/>
    <mergeCell ref="U1742:W1742"/>
    <mergeCell ref="A1743:B1743"/>
    <mergeCell ref="C1743:O1743"/>
    <mergeCell ref="P1743:Q1743"/>
    <mergeCell ref="R1743:T1743"/>
    <mergeCell ref="U1743:W1743"/>
    <mergeCell ref="A1740:B1740"/>
    <mergeCell ref="C1740:O1740"/>
    <mergeCell ref="P1740:Q1740"/>
    <mergeCell ref="R1740:T1740"/>
    <mergeCell ref="U1740:W1740"/>
    <mergeCell ref="A1741:B1741"/>
    <mergeCell ref="C1741:O1741"/>
    <mergeCell ref="P1741:Q1741"/>
    <mergeCell ref="R1741:T1741"/>
    <mergeCell ref="U1741:W1741"/>
    <mergeCell ref="A1738:B1738"/>
    <mergeCell ref="C1738:X1738"/>
    <mergeCell ref="A1739:B1739"/>
    <mergeCell ref="C1739:O1739"/>
    <mergeCell ref="P1739:Q1739"/>
    <mergeCell ref="R1739:T1739"/>
    <mergeCell ref="U1739:W1739"/>
    <mergeCell ref="A1736:B1736"/>
    <mergeCell ref="C1736:O1736"/>
    <mergeCell ref="P1736:Q1736"/>
    <mergeCell ref="R1736:T1736"/>
    <mergeCell ref="U1736:W1736"/>
    <mergeCell ref="A1737:B1737"/>
    <mergeCell ref="C1737:O1737"/>
    <mergeCell ref="P1737:Q1737"/>
    <mergeCell ref="R1737:T1737"/>
    <mergeCell ref="U1737:W1737"/>
    <mergeCell ref="A1734:B1734"/>
    <mergeCell ref="C1734:O1734"/>
    <mergeCell ref="P1734:Q1734"/>
    <mergeCell ref="R1734:T1734"/>
    <mergeCell ref="U1734:W1734"/>
    <mergeCell ref="A1735:B1735"/>
    <mergeCell ref="C1735:O1735"/>
    <mergeCell ref="P1735:Q1735"/>
    <mergeCell ref="R1735:T1735"/>
    <mergeCell ref="U1735:W1735"/>
    <mergeCell ref="A1732:B1732"/>
    <mergeCell ref="C1732:O1732"/>
    <mergeCell ref="P1732:Q1732"/>
    <mergeCell ref="R1732:T1732"/>
    <mergeCell ref="U1732:W1732"/>
    <mergeCell ref="A1733:B1733"/>
    <mergeCell ref="C1733:O1733"/>
    <mergeCell ref="P1733:Q1733"/>
    <mergeCell ref="R1733:T1733"/>
    <mergeCell ref="U1733:W1733"/>
    <mergeCell ref="A1730:B1730"/>
    <mergeCell ref="C1730:O1730"/>
    <mergeCell ref="P1730:Q1730"/>
    <mergeCell ref="R1730:T1730"/>
    <mergeCell ref="U1730:W1730"/>
    <mergeCell ref="A1731:B1731"/>
    <mergeCell ref="C1731:O1731"/>
    <mergeCell ref="P1731:Q1731"/>
    <mergeCell ref="R1731:T1731"/>
    <mergeCell ref="U1731:W1731"/>
    <mergeCell ref="A1728:B1728"/>
    <mergeCell ref="C1728:O1728"/>
    <mergeCell ref="P1728:Q1728"/>
    <mergeCell ref="R1728:T1728"/>
    <mergeCell ref="U1728:W1728"/>
    <mergeCell ref="A1729:B1729"/>
    <mergeCell ref="C1729:O1729"/>
    <mergeCell ref="P1729:Q1729"/>
    <mergeCell ref="R1729:T1729"/>
    <mergeCell ref="U1729:W1729"/>
    <mergeCell ref="A1726:B1726"/>
    <mergeCell ref="C1726:O1726"/>
    <mergeCell ref="P1726:Q1726"/>
    <mergeCell ref="R1726:T1726"/>
    <mergeCell ref="U1726:W1726"/>
    <mergeCell ref="A1727:B1727"/>
    <mergeCell ref="C1727:O1727"/>
    <mergeCell ref="P1727:Q1727"/>
    <mergeCell ref="R1727:T1727"/>
    <mergeCell ref="U1727:W1727"/>
    <mergeCell ref="A1724:B1724"/>
    <mergeCell ref="C1724:O1724"/>
    <mergeCell ref="P1724:Q1724"/>
    <mergeCell ref="R1724:T1724"/>
    <mergeCell ref="U1724:W1724"/>
    <mergeCell ref="A1725:B1725"/>
    <mergeCell ref="C1725:O1725"/>
    <mergeCell ref="P1725:Q1725"/>
    <mergeCell ref="R1725:T1725"/>
    <mergeCell ref="U1725:W1725"/>
    <mergeCell ref="A1722:B1722"/>
    <mergeCell ref="C1722:O1722"/>
    <mergeCell ref="P1722:Q1722"/>
    <mergeCell ref="R1722:T1722"/>
    <mergeCell ref="U1722:W1722"/>
    <mergeCell ref="A1723:B1723"/>
    <mergeCell ref="C1723:O1723"/>
    <mergeCell ref="P1723:Q1723"/>
    <mergeCell ref="R1723:T1723"/>
    <mergeCell ref="U1723:W1723"/>
    <mergeCell ref="A1720:B1720"/>
    <mergeCell ref="C1720:O1720"/>
    <mergeCell ref="P1720:Q1720"/>
    <mergeCell ref="R1720:T1720"/>
    <mergeCell ref="U1720:W1720"/>
    <mergeCell ref="A1721:B1721"/>
    <mergeCell ref="C1721:O1721"/>
    <mergeCell ref="P1721:Q1721"/>
    <mergeCell ref="R1721:T1721"/>
    <mergeCell ref="U1721:W1721"/>
    <mergeCell ref="A1718:B1718"/>
    <mergeCell ref="C1718:O1718"/>
    <mergeCell ref="P1718:Q1718"/>
    <mergeCell ref="R1718:T1718"/>
    <mergeCell ref="U1718:W1718"/>
    <mergeCell ref="A1719:B1719"/>
    <mergeCell ref="C1719:O1719"/>
    <mergeCell ref="P1719:Q1719"/>
    <mergeCell ref="R1719:T1719"/>
    <mergeCell ref="U1719:W1719"/>
    <mergeCell ref="A1716:B1716"/>
    <mergeCell ref="C1716:O1716"/>
    <mergeCell ref="P1716:Q1716"/>
    <mergeCell ref="R1716:T1716"/>
    <mergeCell ref="U1716:W1716"/>
    <mergeCell ref="A1717:B1717"/>
    <mergeCell ref="C1717:O1717"/>
    <mergeCell ref="P1717:Q1717"/>
    <mergeCell ref="R1717:T1717"/>
    <mergeCell ref="U1717:W1717"/>
    <mergeCell ref="A1714:B1714"/>
    <mergeCell ref="C1714:O1714"/>
    <mergeCell ref="P1714:Q1714"/>
    <mergeCell ref="R1714:T1714"/>
    <mergeCell ref="U1714:W1714"/>
    <mergeCell ref="A1715:B1715"/>
    <mergeCell ref="C1715:O1715"/>
    <mergeCell ref="P1715:Q1715"/>
    <mergeCell ref="R1715:T1715"/>
    <mergeCell ref="U1715:W1715"/>
    <mergeCell ref="A1712:B1712"/>
    <mergeCell ref="C1712:O1712"/>
    <mergeCell ref="P1712:Q1712"/>
    <mergeCell ref="R1712:T1712"/>
    <mergeCell ref="U1712:W1712"/>
    <mergeCell ref="A1713:B1713"/>
    <mergeCell ref="C1713:O1713"/>
    <mergeCell ref="P1713:Q1713"/>
    <mergeCell ref="R1713:T1713"/>
    <mergeCell ref="U1713:W1713"/>
    <mergeCell ref="A1710:B1710"/>
    <mergeCell ref="C1710:O1710"/>
    <mergeCell ref="P1710:Q1710"/>
    <mergeCell ref="R1710:T1710"/>
    <mergeCell ref="U1710:W1710"/>
    <mergeCell ref="A1711:B1711"/>
    <mergeCell ref="C1711:O1711"/>
    <mergeCell ref="P1711:Q1711"/>
    <mergeCell ref="R1711:T1711"/>
    <mergeCell ref="U1711:W1711"/>
    <mergeCell ref="A1708:B1708"/>
    <mergeCell ref="C1708:O1708"/>
    <mergeCell ref="P1708:Q1708"/>
    <mergeCell ref="R1708:T1708"/>
    <mergeCell ref="U1708:W1708"/>
    <mergeCell ref="A1709:B1709"/>
    <mergeCell ref="C1709:O1709"/>
    <mergeCell ref="P1709:Q1709"/>
    <mergeCell ref="R1709:T1709"/>
    <mergeCell ref="U1709:W1709"/>
    <mergeCell ref="A1706:B1706"/>
    <mergeCell ref="C1706:O1706"/>
    <mergeCell ref="P1706:Q1706"/>
    <mergeCell ref="R1706:T1706"/>
    <mergeCell ref="U1706:W1706"/>
    <mergeCell ref="A1707:B1707"/>
    <mergeCell ref="C1707:O1707"/>
    <mergeCell ref="P1707:Q1707"/>
    <mergeCell ref="R1707:T1707"/>
    <mergeCell ref="U1707:W1707"/>
    <mergeCell ref="A1704:B1704"/>
    <mergeCell ref="C1704:O1704"/>
    <mergeCell ref="P1704:Q1704"/>
    <mergeCell ref="R1704:T1704"/>
    <mergeCell ref="U1704:W1704"/>
    <mergeCell ref="A1705:B1705"/>
    <mergeCell ref="C1705:O1705"/>
    <mergeCell ref="P1705:Q1705"/>
    <mergeCell ref="R1705:T1705"/>
    <mergeCell ref="U1705:W1705"/>
    <mergeCell ref="A1702:B1702"/>
    <mergeCell ref="C1702:O1702"/>
    <mergeCell ref="P1702:Q1702"/>
    <mergeCell ref="R1702:T1702"/>
    <mergeCell ref="U1702:W1702"/>
    <mergeCell ref="A1703:B1703"/>
    <mergeCell ref="C1703:O1703"/>
    <mergeCell ref="P1703:Q1703"/>
    <mergeCell ref="R1703:T1703"/>
    <mergeCell ref="U1703:W1703"/>
    <mergeCell ref="A1700:B1700"/>
    <mergeCell ref="C1700:O1700"/>
    <mergeCell ref="P1700:Q1700"/>
    <mergeCell ref="R1700:T1700"/>
    <mergeCell ref="U1700:W1700"/>
    <mergeCell ref="A1701:B1701"/>
    <mergeCell ref="C1701:O1701"/>
    <mergeCell ref="P1701:Q1701"/>
    <mergeCell ref="R1701:T1701"/>
    <mergeCell ref="U1701:W1701"/>
    <mergeCell ref="A1698:B1698"/>
    <mergeCell ref="C1698:O1698"/>
    <mergeCell ref="P1698:Q1698"/>
    <mergeCell ref="R1698:T1698"/>
    <mergeCell ref="U1698:W1698"/>
    <mergeCell ref="A1699:B1699"/>
    <mergeCell ref="C1699:O1699"/>
    <mergeCell ref="P1699:Q1699"/>
    <mergeCell ref="R1699:T1699"/>
    <mergeCell ref="U1699:W1699"/>
    <mergeCell ref="A1696:B1696"/>
    <mergeCell ref="C1696:O1696"/>
    <mergeCell ref="P1696:Q1696"/>
    <mergeCell ref="R1696:T1696"/>
    <mergeCell ref="U1696:W1696"/>
    <mergeCell ref="A1697:B1697"/>
    <mergeCell ref="C1697:O1697"/>
    <mergeCell ref="P1697:Q1697"/>
    <mergeCell ref="R1697:T1697"/>
    <mergeCell ref="U1697:W1697"/>
    <mergeCell ref="A1694:B1694"/>
    <mergeCell ref="C1694:O1694"/>
    <mergeCell ref="P1694:Q1694"/>
    <mergeCell ref="R1694:T1694"/>
    <mergeCell ref="U1694:W1694"/>
    <mergeCell ref="A1695:B1695"/>
    <mergeCell ref="C1695:O1695"/>
    <mergeCell ref="P1695:Q1695"/>
    <mergeCell ref="R1695:T1695"/>
    <mergeCell ref="U1695:W1695"/>
    <mergeCell ref="A1692:B1692"/>
    <mergeCell ref="C1692:O1692"/>
    <mergeCell ref="P1692:Q1692"/>
    <mergeCell ref="R1692:T1692"/>
    <mergeCell ref="U1692:W1692"/>
    <mergeCell ref="A1693:B1693"/>
    <mergeCell ref="C1693:O1693"/>
    <mergeCell ref="P1693:Q1693"/>
    <mergeCell ref="R1693:T1693"/>
    <mergeCell ref="U1693:W1693"/>
    <mergeCell ref="A1690:B1690"/>
    <mergeCell ref="C1690:O1690"/>
    <mergeCell ref="P1690:Q1690"/>
    <mergeCell ref="R1690:T1690"/>
    <mergeCell ref="U1690:W1690"/>
    <mergeCell ref="A1691:B1691"/>
    <mergeCell ref="C1691:O1691"/>
    <mergeCell ref="P1691:Q1691"/>
    <mergeCell ref="R1691:T1691"/>
    <mergeCell ref="U1691:W1691"/>
    <mergeCell ref="A1688:B1688"/>
    <mergeCell ref="C1688:O1688"/>
    <mergeCell ref="P1688:Q1688"/>
    <mergeCell ref="R1688:T1688"/>
    <mergeCell ref="U1688:W1688"/>
    <mergeCell ref="A1689:B1689"/>
    <mergeCell ref="C1689:O1689"/>
    <mergeCell ref="P1689:Q1689"/>
    <mergeCell ref="R1689:T1689"/>
    <mergeCell ref="U1689:W1689"/>
    <mergeCell ref="A1686:B1686"/>
    <mergeCell ref="C1686:O1686"/>
    <mergeCell ref="P1686:Q1686"/>
    <mergeCell ref="R1686:T1686"/>
    <mergeCell ref="U1686:W1686"/>
    <mergeCell ref="A1687:B1687"/>
    <mergeCell ref="C1687:O1687"/>
    <mergeCell ref="P1687:Q1687"/>
    <mergeCell ref="R1687:T1687"/>
    <mergeCell ref="U1687:W1687"/>
    <mergeCell ref="A1684:B1684"/>
    <mergeCell ref="C1684:O1684"/>
    <mergeCell ref="P1684:Q1684"/>
    <mergeCell ref="R1684:T1684"/>
    <mergeCell ref="U1684:W1684"/>
    <mergeCell ref="A1685:B1685"/>
    <mergeCell ref="C1685:O1685"/>
    <mergeCell ref="P1685:Q1685"/>
    <mergeCell ref="R1685:T1685"/>
    <mergeCell ref="U1685:W1685"/>
    <mergeCell ref="A1682:B1682"/>
    <mergeCell ref="C1682:O1682"/>
    <mergeCell ref="P1682:Q1682"/>
    <mergeCell ref="R1682:T1682"/>
    <mergeCell ref="U1682:W1682"/>
    <mergeCell ref="A1683:B1683"/>
    <mergeCell ref="C1683:O1683"/>
    <mergeCell ref="P1683:Q1683"/>
    <mergeCell ref="R1683:T1683"/>
    <mergeCell ref="U1683:W1683"/>
    <mergeCell ref="A1680:B1680"/>
    <mergeCell ref="C1680:O1680"/>
    <mergeCell ref="P1680:Q1680"/>
    <mergeCell ref="R1680:T1680"/>
    <mergeCell ref="U1680:W1680"/>
    <mergeCell ref="A1681:B1681"/>
    <mergeCell ref="C1681:O1681"/>
    <mergeCell ref="P1681:Q1681"/>
    <mergeCell ref="R1681:T1681"/>
    <mergeCell ref="U1681:W1681"/>
    <mergeCell ref="A1678:B1678"/>
    <mergeCell ref="C1678:O1678"/>
    <mergeCell ref="P1678:Q1678"/>
    <mergeCell ref="R1678:T1678"/>
    <mergeCell ref="U1678:W1678"/>
    <mergeCell ref="A1679:B1679"/>
    <mergeCell ref="C1679:O1679"/>
    <mergeCell ref="P1679:Q1679"/>
    <mergeCell ref="R1679:T1679"/>
    <mergeCell ref="U1679:W1679"/>
    <mergeCell ref="A1676:B1676"/>
    <mergeCell ref="C1676:O1676"/>
    <mergeCell ref="P1676:Q1676"/>
    <mergeCell ref="R1676:T1676"/>
    <mergeCell ref="U1676:W1676"/>
    <mergeCell ref="A1677:B1677"/>
    <mergeCell ref="C1677:O1677"/>
    <mergeCell ref="P1677:Q1677"/>
    <mergeCell ref="R1677:T1677"/>
    <mergeCell ref="U1677:W1677"/>
    <mergeCell ref="A1674:B1674"/>
    <mergeCell ref="C1674:O1674"/>
    <mergeCell ref="P1674:Q1674"/>
    <mergeCell ref="R1674:T1674"/>
    <mergeCell ref="U1674:W1674"/>
    <mergeCell ref="A1675:B1675"/>
    <mergeCell ref="C1675:O1675"/>
    <mergeCell ref="P1675:Q1675"/>
    <mergeCell ref="R1675:T1675"/>
    <mergeCell ref="U1675:W1675"/>
    <mergeCell ref="A1672:B1672"/>
    <mergeCell ref="C1672:O1672"/>
    <mergeCell ref="P1672:Q1672"/>
    <mergeCell ref="R1672:T1672"/>
    <mergeCell ref="U1672:W1672"/>
    <mergeCell ref="A1673:B1673"/>
    <mergeCell ref="C1673:O1673"/>
    <mergeCell ref="P1673:Q1673"/>
    <mergeCell ref="R1673:T1673"/>
    <mergeCell ref="U1673:W1673"/>
    <mergeCell ref="A1670:B1670"/>
    <mergeCell ref="C1670:O1670"/>
    <mergeCell ref="P1670:Q1670"/>
    <mergeCell ref="R1670:T1670"/>
    <mergeCell ref="U1670:W1670"/>
    <mergeCell ref="A1671:B1671"/>
    <mergeCell ref="C1671:O1671"/>
    <mergeCell ref="P1671:Q1671"/>
    <mergeCell ref="R1671:T1671"/>
    <mergeCell ref="U1671:W1671"/>
    <mergeCell ref="A1668:B1668"/>
    <mergeCell ref="C1668:O1668"/>
    <mergeCell ref="P1668:Q1668"/>
    <mergeCell ref="R1668:T1668"/>
    <mergeCell ref="U1668:W1668"/>
    <mergeCell ref="A1669:B1669"/>
    <mergeCell ref="C1669:X1669"/>
    <mergeCell ref="A1666:B1666"/>
    <mergeCell ref="C1666:O1666"/>
    <mergeCell ref="P1666:Q1666"/>
    <mergeCell ref="R1666:T1666"/>
    <mergeCell ref="U1666:W1666"/>
    <mergeCell ref="A1667:B1667"/>
    <mergeCell ref="C1667:O1667"/>
    <mergeCell ref="P1667:Q1667"/>
    <mergeCell ref="R1667:T1667"/>
    <mergeCell ref="U1667:W1667"/>
    <mergeCell ref="A1664:B1664"/>
    <mergeCell ref="C1664:O1664"/>
    <mergeCell ref="P1664:Q1664"/>
    <mergeCell ref="R1664:T1664"/>
    <mergeCell ref="U1664:W1664"/>
    <mergeCell ref="A1665:B1665"/>
    <mergeCell ref="C1665:O1665"/>
    <mergeCell ref="P1665:Q1665"/>
    <mergeCell ref="R1665:T1665"/>
    <mergeCell ref="U1665:W1665"/>
    <mergeCell ref="A1662:B1662"/>
    <mergeCell ref="C1662:O1662"/>
    <mergeCell ref="P1662:Q1662"/>
    <mergeCell ref="R1662:T1662"/>
    <mergeCell ref="U1662:W1662"/>
    <mergeCell ref="A1663:B1663"/>
    <mergeCell ref="C1663:O1663"/>
    <mergeCell ref="P1663:Q1663"/>
    <mergeCell ref="R1663:T1663"/>
    <mergeCell ref="U1663:W1663"/>
    <mergeCell ref="A1660:B1660"/>
    <mergeCell ref="C1660:O1660"/>
    <mergeCell ref="P1660:Q1660"/>
    <mergeCell ref="R1660:T1660"/>
    <mergeCell ref="U1660:W1660"/>
    <mergeCell ref="A1661:B1661"/>
    <mergeCell ref="C1661:O1661"/>
    <mergeCell ref="P1661:Q1661"/>
    <mergeCell ref="R1661:T1661"/>
    <mergeCell ref="U1661:W1661"/>
    <mergeCell ref="A1658:B1658"/>
    <mergeCell ref="C1658:O1658"/>
    <mergeCell ref="P1658:Q1658"/>
    <mergeCell ref="R1658:T1658"/>
    <mergeCell ref="U1658:W1658"/>
    <mergeCell ref="A1659:B1659"/>
    <mergeCell ref="C1659:O1659"/>
    <mergeCell ref="P1659:Q1659"/>
    <mergeCell ref="R1659:T1659"/>
    <mergeCell ref="U1659:W1659"/>
    <mergeCell ref="A1656:B1656"/>
    <mergeCell ref="C1656:O1656"/>
    <mergeCell ref="P1656:Q1656"/>
    <mergeCell ref="R1656:T1656"/>
    <mergeCell ref="U1656:W1656"/>
    <mergeCell ref="A1657:B1657"/>
    <mergeCell ref="C1657:O1657"/>
    <mergeCell ref="P1657:Q1657"/>
    <mergeCell ref="R1657:T1657"/>
    <mergeCell ref="U1657:W1657"/>
    <mergeCell ref="A1654:B1654"/>
    <mergeCell ref="C1654:O1654"/>
    <mergeCell ref="P1654:Q1654"/>
    <mergeCell ref="R1654:T1654"/>
    <mergeCell ref="U1654:W1654"/>
    <mergeCell ref="A1655:B1655"/>
    <mergeCell ref="C1655:O1655"/>
    <mergeCell ref="P1655:Q1655"/>
    <mergeCell ref="R1655:T1655"/>
    <mergeCell ref="U1655:W1655"/>
    <mergeCell ref="A1652:B1652"/>
    <mergeCell ref="C1652:O1652"/>
    <mergeCell ref="P1652:Q1652"/>
    <mergeCell ref="R1652:T1652"/>
    <mergeCell ref="U1652:W1652"/>
    <mergeCell ref="A1653:B1653"/>
    <mergeCell ref="C1653:O1653"/>
    <mergeCell ref="P1653:Q1653"/>
    <mergeCell ref="R1653:T1653"/>
    <mergeCell ref="U1653:W1653"/>
    <mergeCell ref="A1650:B1650"/>
    <mergeCell ref="C1650:O1650"/>
    <mergeCell ref="P1650:Q1650"/>
    <mergeCell ref="R1650:T1650"/>
    <mergeCell ref="U1650:W1650"/>
    <mergeCell ref="A1651:B1651"/>
    <mergeCell ref="C1651:O1651"/>
    <mergeCell ref="P1651:Q1651"/>
    <mergeCell ref="R1651:T1651"/>
    <mergeCell ref="U1651:W1651"/>
    <mergeCell ref="A1648:B1648"/>
    <mergeCell ref="C1648:O1648"/>
    <mergeCell ref="P1648:Q1648"/>
    <mergeCell ref="R1648:T1648"/>
    <mergeCell ref="U1648:W1648"/>
    <mergeCell ref="A1649:B1649"/>
    <mergeCell ref="C1649:X1649"/>
    <mergeCell ref="A1646:B1646"/>
    <mergeCell ref="C1646:O1646"/>
    <mergeCell ref="P1646:Q1646"/>
    <mergeCell ref="R1646:T1646"/>
    <mergeCell ref="U1646:W1646"/>
    <mergeCell ref="A1647:B1647"/>
    <mergeCell ref="C1647:O1647"/>
    <mergeCell ref="P1647:Q1647"/>
    <mergeCell ref="R1647:T1647"/>
    <mergeCell ref="U1647:W1647"/>
    <mergeCell ref="A1644:B1644"/>
    <mergeCell ref="C1644:O1644"/>
    <mergeCell ref="P1644:Q1644"/>
    <mergeCell ref="R1644:T1644"/>
    <mergeCell ref="U1644:W1644"/>
    <mergeCell ref="A1645:B1645"/>
    <mergeCell ref="C1645:O1645"/>
    <mergeCell ref="P1645:Q1645"/>
    <mergeCell ref="R1645:T1645"/>
    <mergeCell ref="U1645:W1645"/>
    <mergeCell ref="A1642:B1642"/>
    <mergeCell ref="C1642:O1642"/>
    <mergeCell ref="P1642:Q1642"/>
    <mergeCell ref="R1642:T1642"/>
    <mergeCell ref="U1642:W1642"/>
    <mergeCell ref="A1643:B1643"/>
    <mergeCell ref="C1643:O1643"/>
    <mergeCell ref="P1643:Q1643"/>
    <mergeCell ref="R1643:T1643"/>
    <mergeCell ref="U1643:W1643"/>
    <mergeCell ref="A1640:B1640"/>
    <mergeCell ref="C1640:O1640"/>
    <mergeCell ref="P1640:Q1640"/>
    <mergeCell ref="R1640:T1640"/>
    <mergeCell ref="U1640:W1640"/>
    <mergeCell ref="A1641:B1641"/>
    <mergeCell ref="C1641:O1641"/>
    <mergeCell ref="P1641:Q1641"/>
    <mergeCell ref="R1641:T1641"/>
    <mergeCell ref="U1641:W1641"/>
    <mergeCell ref="A1638:B1638"/>
    <mergeCell ref="C1638:O1638"/>
    <mergeCell ref="P1638:Q1638"/>
    <mergeCell ref="R1638:T1638"/>
    <mergeCell ref="U1638:W1638"/>
    <mergeCell ref="A1639:B1639"/>
    <mergeCell ref="C1639:O1639"/>
    <mergeCell ref="P1639:Q1639"/>
    <mergeCell ref="R1639:T1639"/>
    <mergeCell ref="U1639:W1639"/>
    <mergeCell ref="A1636:B1636"/>
    <mergeCell ref="C1636:O1636"/>
    <mergeCell ref="P1636:Q1636"/>
    <mergeCell ref="R1636:T1636"/>
    <mergeCell ref="U1636:W1636"/>
    <mergeCell ref="A1637:B1637"/>
    <mergeCell ref="C1637:O1637"/>
    <mergeCell ref="P1637:Q1637"/>
    <mergeCell ref="R1637:T1637"/>
    <mergeCell ref="U1637:W1637"/>
    <mergeCell ref="A1634:B1634"/>
    <mergeCell ref="C1634:O1634"/>
    <mergeCell ref="P1634:Q1634"/>
    <mergeCell ref="R1634:T1634"/>
    <mergeCell ref="U1634:W1634"/>
    <mergeCell ref="A1635:B1635"/>
    <mergeCell ref="C1635:O1635"/>
    <mergeCell ref="P1635:Q1635"/>
    <mergeCell ref="R1635:T1635"/>
    <mergeCell ref="U1635:W1635"/>
    <mergeCell ref="A1632:B1632"/>
    <mergeCell ref="C1632:O1632"/>
    <mergeCell ref="P1632:Q1632"/>
    <mergeCell ref="R1632:T1632"/>
    <mergeCell ref="U1632:W1632"/>
    <mergeCell ref="A1633:B1633"/>
    <mergeCell ref="C1633:O1633"/>
    <mergeCell ref="P1633:Q1633"/>
    <mergeCell ref="R1633:T1633"/>
    <mergeCell ref="U1633:W1633"/>
    <mergeCell ref="A1630:B1630"/>
    <mergeCell ref="C1630:O1630"/>
    <mergeCell ref="P1630:Q1630"/>
    <mergeCell ref="R1630:T1630"/>
    <mergeCell ref="U1630:W1630"/>
    <mergeCell ref="A1631:B1631"/>
    <mergeCell ref="C1631:O1631"/>
    <mergeCell ref="P1631:Q1631"/>
    <mergeCell ref="R1631:T1631"/>
    <mergeCell ref="U1631:W1631"/>
    <mergeCell ref="A1628:B1628"/>
    <mergeCell ref="C1628:O1628"/>
    <mergeCell ref="P1628:Q1628"/>
    <mergeCell ref="R1628:T1628"/>
    <mergeCell ref="U1628:W1628"/>
    <mergeCell ref="A1629:B1629"/>
    <mergeCell ref="C1629:O1629"/>
    <mergeCell ref="P1629:Q1629"/>
    <mergeCell ref="R1629:T1629"/>
    <mergeCell ref="U1629:W1629"/>
    <mergeCell ref="A1626:B1626"/>
    <mergeCell ref="C1626:O1626"/>
    <mergeCell ref="P1626:Q1626"/>
    <mergeCell ref="R1626:T1626"/>
    <mergeCell ref="U1626:W1626"/>
    <mergeCell ref="A1627:B1627"/>
    <mergeCell ref="C1627:O1627"/>
    <mergeCell ref="P1627:Q1627"/>
    <mergeCell ref="R1627:T1627"/>
    <mergeCell ref="U1627:W1627"/>
    <mergeCell ref="A1624:B1624"/>
    <mergeCell ref="C1624:O1624"/>
    <mergeCell ref="P1624:Q1624"/>
    <mergeCell ref="R1624:T1624"/>
    <mergeCell ref="U1624:W1624"/>
    <mergeCell ref="A1625:B1625"/>
    <mergeCell ref="C1625:O1625"/>
    <mergeCell ref="P1625:Q1625"/>
    <mergeCell ref="R1625:T1625"/>
    <mergeCell ref="U1625:W1625"/>
    <mergeCell ref="A1622:B1622"/>
    <mergeCell ref="C1622:O1622"/>
    <mergeCell ref="P1622:Q1622"/>
    <mergeCell ref="R1622:T1622"/>
    <mergeCell ref="U1622:W1622"/>
    <mergeCell ref="A1623:B1623"/>
    <mergeCell ref="C1623:O1623"/>
    <mergeCell ref="P1623:Q1623"/>
    <mergeCell ref="R1623:T1623"/>
    <mergeCell ref="U1623:W1623"/>
    <mergeCell ref="A1620:B1620"/>
    <mergeCell ref="C1620:O1620"/>
    <mergeCell ref="P1620:Q1620"/>
    <mergeCell ref="R1620:T1620"/>
    <mergeCell ref="U1620:W1620"/>
    <mergeCell ref="A1621:B1621"/>
    <mergeCell ref="C1621:O1621"/>
    <mergeCell ref="P1621:Q1621"/>
    <mergeCell ref="R1621:T1621"/>
    <mergeCell ref="U1621:W1621"/>
    <mergeCell ref="A1618:B1618"/>
    <mergeCell ref="C1618:O1618"/>
    <mergeCell ref="P1618:Q1618"/>
    <mergeCell ref="R1618:T1618"/>
    <mergeCell ref="U1618:W1618"/>
    <mergeCell ref="A1619:B1619"/>
    <mergeCell ref="C1619:O1619"/>
    <mergeCell ref="P1619:Q1619"/>
    <mergeCell ref="R1619:T1619"/>
    <mergeCell ref="U1619:W1619"/>
    <mergeCell ref="A1616:B1616"/>
    <mergeCell ref="C1616:X1616"/>
    <mergeCell ref="A1617:B1617"/>
    <mergeCell ref="C1617:O1617"/>
    <mergeCell ref="P1617:Q1617"/>
    <mergeCell ref="R1617:T1617"/>
    <mergeCell ref="U1617:W1617"/>
    <mergeCell ref="A1614:B1614"/>
    <mergeCell ref="C1614:O1614"/>
    <mergeCell ref="P1614:Q1614"/>
    <mergeCell ref="R1614:T1614"/>
    <mergeCell ref="U1614:W1614"/>
    <mergeCell ref="A1615:B1615"/>
    <mergeCell ref="C1615:O1615"/>
    <mergeCell ref="P1615:Q1615"/>
    <mergeCell ref="R1615:T1615"/>
    <mergeCell ref="U1615:W1615"/>
    <mergeCell ref="A1612:B1612"/>
    <mergeCell ref="C1612:O1612"/>
    <mergeCell ref="P1612:Q1612"/>
    <mergeCell ref="R1612:T1612"/>
    <mergeCell ref="U1612:W1612"/>
    <mergeCell ref="A1613:B1613"/>
    <mergeCell ref="C1613:O1613"/>
    <mergeCell ref="P1613:Q1613"/>
    <mergeCell ref="R1613:T1613"/>
    <mergeCell ref="U1613:W1613"/>
    <mergeCell ref="A1610:B1610"/>
    <mergeCell ref="C1610:O1610"/>
    <mergeCell ref="P1610:Q1610"/>
    <mergeCell ref="R1610:T1610"/>
    <mergeCell ref="U1610:W1610"/>
    <mergeCell ref="A1611:B1611"/>
    <mergeCell ref="C1611:X1611"/>
    <mergeCell ref="A1608:B1608"/>
    <mergeCell ref="C1608:O1608"/>
    <mergeCell ref="P1608:Q1608"/>
    <mergeCell ref="R1608:T1608"/>
    <mergeCell ref="U1608:W1608"/>
    <mergeCell ref="A1609:B1609"/>
    <mergeCell ref="C1609:O1609"/>
    <mergeCell ref="P1609:Q1609"/>
    <mergeCell ref="R1609:T1609"/>
    <mergeCell ref="U1609:W1609"/>
    <mergeCell ref="A1606:B1606"/>
    <mergeCell ref="C1606:O1606"/>
    <mergeCell ref="P1606:Q1606"/>
    <mergeCell ref="R1606:T1606"/>
    <mergeCell ref="U1606:W1606"/>
    <mergeCell ref="A1607:B1607"/>
    <mergeCell ref="C1607:O1607"/>
    <mergeCell ref="P1607:Q1607"/>
    <mergeCell ref="R1607:T1607"/>
    <mergeCell ref="U1607:W1607"/>
    <mergeCell ref="A1604:B1604"/>
    <mergeCell ref="C1604:O1604"/>
    <mergeCell ref="P1604:Q1604"/>
    <mergeCell ref="R1604:T1604"/>
    <mergeCell ref="U1604:W1604"/>
    <mergeCell ref="A1605:B1605"/>
    <mergeCell ref="C1605:O1605"/>
    <mergeCell ref="P1605:Q1605"/>
    <mergeCell ref="R1605:T1605"/>
    <mergeCell ref="U1605:W1605"/>
    <mergeCell ref="A1602:B1602"/>
    <mergeCell ref="C1602:O1602"/>
    <mergeCell ref="P1602:Q1602"/>
    <mergeCell ref="R1602:T1602"/>
    <mergeCell ref="U1602:W1602"/>
    <mergeCell ref="A1603:B1603"/>
    <mergeCell ref="C1603:O1603"/>
    <mergeCell ref="P1603:Q1603"/>
    <mergeCell ref="R1603:T1603"/>
    <mergeCell ref="U1603:W1603"/>
    <mergeCell ref="A1600:B1600"/>
    <mergeCell ref="C1600:O1600"/>
    <mergeCell ref="P1600:Q1600"/>
    <mergeCell ref="R1600:T1600"/>
    <mergeCell ref="U1600:W1600"/>
    <mergeCell ref="A1601:B1601"/>
    <mergeCell ref="C1601:O1601"/>
    <mergeCell ref="P1601:Q1601"/>
    <mergeCell ref="R1601:T1601"/>
    <mergeCell ref="U1601:W1601"/>
    <mergeCell ref="A1598:B1598"/>
    <mergeCell ref="C1598:O1598"/>
    <mergeCell ref="P1598:Q1598"/>
    <mergeCell ref="R1598:T1598"/>
    <mergeCell ref="U1598:W1598"/>
    <mergeCell ref="A1599:B1599"/>
    <mergeCell ref="C1599:O1599"/>
    <mergeCell ref="P1599:Q1599"/>
    <mergeCell ref="R1599:T1599"/>
    <mergeCell ref="U1599:W1599"/>
    <mergeCell ref="A1596:B1596"/>
    <mergeCell ref="C1596:O1596"/>
    <mergeCell ref="P1596:Q1596"/>
    <mergeCell ref="R1596:T1596"/>
    <mergeCell ref="U1596:W1596"/>
    <mergeCell ref="A1597:B1597"/>
    <mergeCell ref="C1597:O1597"/>
    <mergeCell ref="P1597:Q1597"/>
    <mergeCell ref="R1597:T1597"/>
    <mergeCell ref="U1597:W1597"/>
    <mergeCell ref="A1594:B1594"/>
    <mergeCell ref="C1594:X1594"/>
    <mergeCell ref="A1595:B1595"/>
    <mergeCell ref="C1595:O1595"/>
    <mergeCell ref="P1595:Q1595"/>
    <mergeCell ref="R1595:T1595"/>
    <mergeCell ref="U1595:W1595"/>
    <mergeCell ref="A1592:B1592"/>
    <mergeCell ref="C1592:O1592"/>
    <mergeCell ref="P1592:Q1592"/>
    <mergeCell ref="R1592:T1592"/>
    <mergeCell ref="U1592:W1592"/>
    <mergeCell ref="A1593:B1593"/>
    <mergeCell ref="C1593:O1593"/>
    <mergeCell ref="P1593:Q1593"/>
    <mergeCell ref="R1593:T1593"/>
    <mergeCell ref="U1593:W1593"/>
    <mergeCell ref="A1590:B1590"/>
    <mergeCell ref="C1590:O1590"/>
    <mergeCell ref="P1590:Q1590"/>
    <mergeCell ref="R1590:T1590"/>
    <mergeCell ref="U1590:W1590"/>
    <mergeCell ref="A1591:B1591"/>
    <mergeCell ref="C1591:O1591"/>
    <mergeCell ref="P1591:Q1591"/>
    <mergeCell ref="R1591:T1591"/>
    <mergeCell ref="U1591:W1591"/>
    <mergeCell ref="A1588:B1588"/>
    <mergeCell ref="C1588:O1588"/>
    <mergeCell ref="P1588:Q1588"/>
    <mergeCell ref="R1588:T1588"/>
    <mergeCell ref="U1588:W1588"/>
    <mergeCell ref="A1589:B1589"/>
    <mergeCell ref="C1589:O1589"/>
    <mergeCell ref="P1589:Q1589"/>
    <mergeCell ref="R1589:T1589"/>
    <mergeCell ref="U1589:W1589"/>
    <mergeCell ref="A1586:B1586"/>
    <mergeCell ref="C1586:O1586"/>
    <mergeCell ref="P1586:Q1586"/>
    <mergeCell ref="R1586:T1586"/>
    <mergeCell ref="U1586:W1586"/>
    <mergeCell ref="A1587:B1587"/>
    <mergeCell ref="C1587:X1587"/>
    <mergeCell ref="A1584:B1584"/>
    <mergeCell ref="C1584:O1584"/>
    <mergeCell ref="P1584:Q1584"/>
    <mergeCell ref="R1584:T1584"/>
    <mergeCell ref="U1584:W1584"/>
    <mergeCell ref="A1585:B1585"/>
    <mergeCell ref="C1585:O1585"/>
    <mergeCell ref="P1585:Q1585"/>
    <mergeCell ref="R1585:T1585"/>
    <mergeCell ref="U1585:W1585"/>
    <mergeCell ref="A1582:B1582"/>
    <mergeCell ref="C1582:O1582"/>
    <mergeCell ref="P1582:Q1582"/>
    <mergeCell ref="R1582:T1582"/>
    <mergeCell ref="U1582:W1582"/>
    <mergeCell ref="A1583:B1583"/>
    <mergeCell ref="C1583:O1583"/>
    <mergeCell ref="P1583:Q1583"/>
    <mergeCell ref="R1583:T1583"/>
    <mergeCell ref="U1583:W1583"/>
    <mergeCell ref="A1580:B1580"/>
    <mergeCell ref="C1580:O1580"/>
    <mergeCell ref="P1580:Q1580"/>
    <mergeCell ref="R1580:T1580"/>
    <mergeCell ref="U1580:W1580"/>
    <mergeCell ref="A1581:B1581"/>
    <mergeCell ref="C1581:O1581"/>
    <mergeCell ref="P1581:Q1581"/>
    <mergeCell ref="R1581:T1581"/>
    <mergeCell ref="U1581:W1581"/>
    <mergeCell ref="A1578:B1578"/>
    <mergeCell ref="C1578:O1578"/>
    <mergeCell ref="P1578:Q1578"/>
    <mergeCell ref="R1578:T1578"/>
    <mergeCell ref="U1578:W1578"/>
    <mergeCell ref="A1579:B1579"/>
    <mergeCell ref="C1579:O1579"/>
    <mergeCell ref="P1579:Q1579"/>
    <mergeCell ref="R1579:T1579"/>
    <mergeCell ref="U1579:W1579"/>
    <mergeCell ref="A1576:B1576"/>
    <mergeCell ref="C1576:O1576"/>
    <mergeCell ref="P1576:Q1576"/>
    <mergeCell ref="R1576:T1576"/>
    <mergeCell ref="U1576:W1576"/>
    <mergeCell ref="A1577:B1577"/>
    <mergeCell ref="C1577:O1577"/>
    <mergeCell ref="P1577:Q1577"/>
    <mergeCell ref="R1577:T1577"/>
    <mergeCell ref="U1577:W1577"/>
    <mergeCell ref="A1574:B1574"/>
    <mergeCell ref="C1574:O1574"/>
    <mergeCell ref="P1574:Q1574"/>
    <mergeCell ref="R1574:T1574"/>
    <mergeCell ref="U1574:W1574"/>
    <mergeCell ref="A1575:B1575"/>
    <mergeCell ref="C1575:O1575"/>
    <mergeCell ref="P1575:Q1575"/>
    <mergeCell ref="R1575:T1575"/>
    <mergeCell ref="U1575:W1575"/>
    <mergeCell ref="A1572:B1572"/>
    <mergeCell ref="C1572:O1572"/>
    <mergeCell ref="P1572:Q1572"/>
    <mergeCell ref="R1572:T1572"/>
    <mergeCell ref="U1572:W1572"/>
    <mergeCell ref="A1573:B1573"/>
    <mergeCell ref="C1573:O1573"/>
    <mergeCell ref="P1573:Q1573"/>
    <mergeCell ref="R1573:T1573"/>
    <mergeCell ref="U1573:W1573"/>
    <mergeCell ref="A1570:B1570"/>
    <mergeCell ref="C1570:O1570"/>
    <mergeCell ref="P1570:Q1570"/>
    <mergeCell ref="R1570:T1570"/>
    <mergeCell ref="U1570:W1570"/>
    <mergeCell ref="A1571:B1571"/>
    <mergeCell ref="C1571:O1571"/>
    <mergeCell ref="P1571:Q1571"/>
    <mergeCell ref="R1571:T1571"/>
    <mergeCell ref="U1571:W1571"/>
    <mergeCell ref="A1568:B1568"/>
    <mergeCell ref="C1568:O1568"/>
    <mergeCell ref="P1568:Q1568"/>
    <mergeCell ref="R1568:T1568"/>
    <mergeCell ref="U1568:W1568"/>
    <mergeCell ref="A1569:B1569"/>
    <mergeCell ref="C1569:O1569"/>
    <mergeCell ref="P1569:Q1569"/>
    <mergeCell ref="R1569:T1569"/>
    <mergeCell ref="U1569:W1569"/>
    <mergeCell ref="A1566:B1566"/>
    <mergeCell ref="C1566:O1566"/>
    <mergeCell ref="P1566:Q1566"/>
    <mergeCell ref="R1566:T1566"/>
    <mergeCell ref="U1566:W1566"/>
    <mergeCell ref="A1567:B1567"/>
    <mergeCell ref="C1567:X1567"/>
    <mergeCell ref="A1564:B1564"/>
    <mergeCell ref="C1564:O1564"/>
    <mergeCell ref="P1564:Q1564"/>
    <mergeCell ref="R1564:T1564"/>
    <mergeCell ref="U1564:W1564"/>
    <mergeCell ref="A1565:B1565"/>
    <mergeCell ref="C1565:O1565"/>
    <mergeCell ref="P1565:Q1565"/>
    <mergeCell ref="R1565:T1565"/>
    <mergeCell ref="U1565:W1565"/>
    <mergeCell ref="A1562:B1562"/>
    <mergeCell ref="C1562:X1562"/>
    <mergeCell ref="A1563:B1563"/>
    <mergeCell ref="C1563:O1563"/>
    <mergeCell ref="P1563:Q1563"/>
    <mergeCell ref="R1563:T1563"/>
    <mergeCell ref="U1563:W1563"/>
    <mergeCell ref="A1560:B1560"/>
    <mergeCell ref="C1560:O1560"/>
    <mergeCell ref="P1560:Q1560"/>
    <mergeCell ref="R1560:T1560"/>
    <mergeCell ref="U1560:W1560"/>
    <mergeCell ref="A1561:B1561"/>
    <mergeCell ref="C1561:O1561"/>
    <mergeCell ref="P1561:Q1561"/>
    <mergeCell ref="R1561:T1561"/>
    <mergeCell ref="U1561:W1561"/>
    <mergeCell ref="A1558:B1558"/>
    <mergeCell ref="C1558:O1558"/>
    <mergeCell ref="P1558:Q1558"/>
    <mergeCell ref="R1558:T1558"/>
    <mergeCell ref="U1558:W1558"/>
    <mergeCell ref="A1559:B1559"/>
    <mergeCell ref="C1559:O1559"/>
    <mergeCell ref="P1559:Q1559"/>
    <mergeCell ref="R1559:T1559"/>
    <mergeCell ref="U1559:W1559"/>
    <mergeCell ref="A1556:B1556"/>
    <mergeCell ref="C1556:O1556"/>
    <mergeCell ref="P1556:Q1556"/>
    <mergeCell ref="R1556:T1556"/>
    <mergeCell ref="U1556:W1556"/>
    <mergeCell ref="A1557:B1557"/>
    <mergeCell ref="C1557:O1557"/>
    <mergeCell ref="P1557:Q1557"/>
    <mergeCell ref="R1557:T1557"/>
    <mergeCell ref="U1557:W1557"/>
    <mergeCell ref="A1554:B1554"/>
    <mergeCell ref="C1554:O1554"/>
    <mergeCell ref="P1554:Q1554"/>
    <mergeCell ref="R1554:T1554"/>
    <mergeCell ref="U1554:W1554"/>
    <mergeCell ref="A1555:B1555"/>
    <mergeCell ref="C1555:O1555"/>
    <mergeCell ref="P1555:Q1555"/>
    <mergeCell ref="R1555:T1555"/>
    <mergeCell ref="U1555:W1555"/>
    <mergeCell ref="A1552:B1552"/>
    <mergeCell ref="C1552:O1552"/>
    <mergeCell ref="P1552:Q1552"/>
    <mergeCell ref="R1552:T1552"/>
    <mergeCell ref="U1552:W1552"/>
    <mergeCell ref="A1553:B1553"/>
    <mergeCell ref="C1553:O1553"/>
    <mergeCell ref="P1553:Q1553"/>
    <mergeCell ref="R1553:T1553"/>
    <mergeCell ref="U1553:W1553"/>
    <mergeCell ref="A1550:B1550"/>
    <mergeCell ref="C1550:O1550"/>
    <mergeCell ref="P1550:Q1550"/>
    <mergeCell ref="R1550:T1550"/>
    <mergeCell ref="U1550:W1550"/>
    <mergeCell ref="A1551:B1551"/>
    <mergeCell ref="C1551:O1551"/>
    <mergeCell ref="P1551:Q1551"/>
    <mergeCell ref="R1551:T1551"/>
    <mergeCell ref="U1551:W1551"/>
    <mergeCell ref="A1548:B1548"/>
    <mergeCell ref="C1548:O1548"/>
    <mergeCell ref="P1548:Q1548"/>
    <mergeCell ref="R1548:T1548"/>
    <mergeCell ref="U1548:W1548"/>
    <mergeCell ref="A1549:B1549"/>
    <mergeCell ref="C1549:O1549"/>
    <mergeCell ref="P1549:Q1549"/>
    <mergeCell ref="R1549:T1549"/>
    <mergeCell ref="U1549:W1549"/>
    <mergeCell ref="A1546:B1546"/>
    <mergeCell ref="C1546:O1546"/>
    <mergeCell ref="P1546:Q1546"/>
    <mergeCell ref="R1546:T1546"/>
    <mergeCell ref="U1546:W1546"/>
    <mergeCell ref="A1547:B1547"/>
    <mergeCell ref="C1547:O1547"/>
    <mergeCell ref="P1547:Q1547"/>
    <mergeCell ref="R1547:T1547"/>
    <mergeCell ref="U1547:W1547"/>
    <mergeCell ref="A1544:B1544"/>
    <mergeCell ref="C1544:O1544"/>
    <mergeCell ref="P1544:Q1544"/>
    <mergeCell ref="R1544:T1544"/>
    <mergeCell ref="U1544:W1544"/>
    <mergeCell ref="A1545:B1545"/>
    <mergeCell ref="C1545:O1545"/>
    <mergeCell ref="P1545:Q1545"/>
    <mergeCell ref="R1545:T1545"/>
    <mergeCell ref="U1545:W1545"/>
    <mergeCell ref="A1542:B1542"/>
    <mergeCell ref="C1542:O1542"/>
    <mergeCell ref="P1542:Q1542"/>
    <mergeCell ref="R1542:T1542"/>
    <mergeCell ref="U1542:W1542"/>
    <mergeCell ref="A1543:B1543"/>
    <mergeCell ref="C1543:O1543"/>
    <mergeCell ref="P1543:Q1543"/>
    <mergeCell ref="R1543:T1543"/>
    <mergeCell ref="U1543:W1543"/>
    <mergeCell ref="A1540:B1540"/>
    <mergeCell ref="C1540:O1540"/>
    <mergeCell ref="P1540:Q1540"/>
    <mergeCell ref="R1540:T1540"/>
    <mergeCell ref="U1540:W1540"/>
    <mergeCell ref="A1541:B1541"/>
    <mergeCell ref="C1541:O1541"/>
    <mergeCell ref="P1541:Q1541"/>
    <mergeCell ref="R1541:T1541"/>
    <mergeCell ref="U1541:W1541"/>
    <mergeCell ref="A1538:B1538"/>
    <mergeCell ref="C1538:O1538"/>
    <mergeCell ref="P1538:Q1538"/>
    <mergeCell ref="R1538:T1538"/>
    <mergeCell ref="U1538:W1538"/>
    <mergeCell ref="A1539:B1539"/>
    <mergeCell ref="C1539:O1539"/>
    <mergeCell ref="P1539:Q1539"/>
    <mergeCell ref="R1539:T1539"/>
    <mergeCell ref="U1539:W1539"/>
    <mergeCell ref="A1536:B1536"/>
    <mergeCell ref="C1536:O1536"/>
    <mergeCell ref="P1536:Q1536"/>
    <mergeCell ref="R1536:T1536"/>
    <mergeCell ref="U1536:W1536"/>
    <mergeCell ref="A1537:B1537"/>
    <mergeCell ref="C1537:O1537"/>
    <mergeCell ref="P1537:Q1537"/>
    <mergeCell ref="R1537:T1537"/>
    <mergeCell ref="U1537:W1537"/>
    <mergeCell ref="A1534:B1534"/>
    <mergeCell ref="C1534:O1534"/>
    <mergeCell ref="P1534:Q1534"/>
    <mergeCell ref="R1534:T1534"/>
    <mergeCell ref="U1534:W1534"/>
    <mergeCell ref="A1535:B1535"/>
    <mergeCell ref="C1535:O1535"/>
    <mergeCell ref="P1535:Q1535"/>
    <mergeCell ref="R1535:T1535"/>
    <mergeCell ref="U1535:W1535"/>
    <mergeCell ref="A1532:B1532"/>
    <mergeCell ref="C1532:O1532"/>
    <mergeCell ref="P1532:Q1532"/>
    <mergeCell ref="R1532:T1532"/>
    <mergeCell ref="U1532:W1532"/>
    <mergeCell ref="A1533:B1533"/>
    <mergeCell ref="C1533:O1533"/>
    <mergeCell ref="P1533:Q1533"/>
    <mergeCell ref="R1533:T1533"/>
    <mergeCell ref="U1533:W1533"/>
    <mergeCell ref="A1530:B1530"/>
    <mergeCell ref="C1530:O1530"/>
    <mergeCell ref="P1530:Q1530"/>
    <mergeCell ref="R1530:T1530"/>
    <mergeCell ref="U1530:W1530"/>
    <mergeCell ref="A1531:B1531"/>
    <mergeCell ref="C1531:O1531"/>
    <mergeCell ref="P1531:Q1531"/>
    <mergeCell ref="R1531:T1531"/>
    <mergeCell ref="U1531:W1531"/>
    <mergeCell ref="A1528:B1528"/>
    <mergeCell ref="C1528:O1528"/>
    <mergeCell ref="P1528:Q1528"/>
    <mergeCell ref="R1528:T1528"/>
    <mergeCell ref="U1528:W1528"/>
    <mergeCell ref="A1529:B1529"/>
    <mergeCell ref="C1529:O1529"/>
    <mergeCell ref="P1529:Q1529"/>
    <mergeCell ref="R1529:T1529"/>
    <mergeCell ref="U1529:W1529"/>
    <mergeCell ref="A1526:B1526"/>
    <mergeCell ref="C1526:X1526"/>
    <mergeCell ref="A1527:B1527"/>
    <mergeCell ref="C1527:O1527"/>
    <mergeCell ref="P1527:Q1527"/>
    <mergeCell ref="R1527:T1527"/>
    <mergeCell ref="U1527:W1527"/>
    <mergeCell ref="A1524:B1524"/>
    <mergeCell ref="C1524:O1524"/>
    <mergeCell ref="P1524:Q1524"/>
    <mergeCell ref="R1524:T1524"/>
    <mergeCell ref="U1524:W1524"/>
    <mergeCell ref="A1525:B1525"/>
    <mergeCell ref="C1525:O1525"/>
    <mergeCell ref="P1525:Q1525"/>
    <mergeCell ref="R1525:T1525"/>
    <mergeCell ref="U1525:W1525"/>
    <mergeCell ref="A1522:B1522"/>
    <mergeCell ref="C1522:O1522"/>
    <mergeCell ref="P1522:Q1522"/>
    <mergeCell ref="R1522:T1522"/>
    <mergeCell ref="U1522:W1522"/>
    <mergeCell ref="A1523:B1523"/>
    <mergeCell ref="C1523:O1523"/>
    <mergeCell ref="P1523:Q1523"/>
    <mergeCell ref="R1523:T1523"/>
    <mergeCell ref="U1523:W1523"/>
    <mergeCell ref="A1520:B1520"/>
    <mergeCell ref="C1520:O1520"/>
    <mergeCell ref="P1520:Q1520"/>
    <mergeCell ref="R1520:T1520"/>
    <mergeCell ref="U1520:W1520"/>
    <mergeCell ref="A1521:B1521"/>
    <mergeCell ref="C1521:O1521"/>
    <mergeCell ref="P1521:Q1521"/>
    <mergeCell ref="R1521:T1521"/>
    <mergeCell ref="U1521:W1521"/>
    <mergeCell ref="A1518:B1518"/>
    <mergeCell ref="C1518:O1518"/>
    <mergeCell ref="P1518:Q1518"/>
    <mergeCell ref="R1518:T1518"/>
    <mergeCell ref="U1518:W1518"/>
    <mergeCell ref="A1519:B1519"/>
    <mergeCell ref="C1519:O1519"/>
    <mergeCell ref="P1519:Q1519"/>
    <mergeCell ref="R1519:T1519"/>
    <mergeCell ref="U1519:W1519"/>
    <mergeCell ref="A1516:B1516"/>
    <mergeCell ref="C1516:O1516"/>
    <mergeCell ref="P1516:Q1516"/>
    <mergeCell ref="R1516:T1516"/>
    <mergeCell ref="U1516:W1516"/>
    <mergeCell ref="A1517:B1517"/>
    <mergeCell ref="C1517:O1517"/>
    <mergeCell ref="P1517:Q1517"/>
    <mergeCell ref="R1517:T1517"/>
    <mergeCell ref="U1517:W1517"/>
    <mergeCell ref="A1514:B1514"/>
    <mergeCell ref="C1514:O1514"/>
    <mergeCell ref="P1514:Q1514"/>
    <mergeCell ref="R1514:T1514"/>
    <mergeCell ref="U1514:W1514"/>
    <mergeCell ref="A1515:B1515"/>
    <mergeCell ref="C1515:O1515"/>
    <mergeCell ref="P1515:Q1515"/>
    <mergeCell ref="R1515:T1515"/>
    <mergeCell ref="U1515:W1515"/>
    <mergeCell ref="A1512:B1512"/>
    <mergeCell ref="C1512:O1512"/>
    <mergeCell ref="P1512:Q1512"/>
    <mergeCell ref="R1512:T1512"/>
    <mergeCell ref="U1512:W1512"/>
    <mergeCell ref="A1513:B1513"/>
    <mergeCell ref="C1513:O1513"/>
    <mergeCell ref="P1513:Q1513"/>
    <mergeCell ref="R1513:T1513"/>
    <mergeCell ref="U1513:W1513"/>
    <mergeCell ref="A1510:B1510"/>
    <mergeCell ref="C1510:O1510"/>
    <mergeCell ref="P1510:Q1510"/>
    <mergeCell ref="R1510:T1510"/>
    <mergeCell ref="U1510:W1510"/>
    <mergeCell ref="A1511:B1511"/>
    <mergeCell ref="C1511:O1511"/>
    <mergeCell ref="P1511:Q1511"/>
    <mergeCell ref="R1511:T1511"/>
    <mergeCell ref="U1511:W1511"/>
    <mergeCell ref="A1508:B1508"/>
    <mergeCell ref="C1508:O1508"/>
    <mergeCell ref="P1508:Q1508"/>
    <mergeCell ref="R1508:T1508"/>
    <mergeCell ref="U1508:W1508"/>
    <mergeCell ref="A1509:B1509"/>
    <mergeCell ref="C1509:O1509"/>
    <mergeCell ref="P1509:Q1509"/>
    <mergeCell ref="R1509:T1509"/>
    <mergeCell ref="U1509:W1509"/>
    <mergeCell ref="A1506:B1506"/>
    <mergeCell ref="C1506:O1506"/>
    <mergeCell ref="P1506:Q1506"/>
    <mergeCell ref="R1506:T1506"/>
    <mergeCell ref="U1506:W1506"/>
    <mergeCell ref="A1507:B1507"/>
    <mergeCell ref="C1507:O1507"/>
    <mergeCell ref="P1507:Q1507"/>
    <mergeCell ref="R1507:T1507"/>
    <mergeCell ref="U1507:W1507"/>
    <mergeCell ref="A1504:B1504"/>
    <mergeCell ref="C1504:X1504"/>
    <mergeCell ref="A1505:B1505"/>
    <mergeCell ref="C1505:O1505"/>
    <mergeCell ref="P1505:Q1505"/>
    <mergeCell ref="R1505:T1505"/>
    <mergeCell ref="U1505:W1505"/>
    <mergeCell ref="A1502:B1502"/>
    <mergeCell ref="C1502:O1502"/>
    <mergeCell ref="P1502:Q1502"/>
    <mergeCell ref="R1502:T1502"/>
    <mergeCell ref="U1502:W1502"/>
    <mergeCell ref="A1503:B1503"/>
    <mergeCell ref="C1503:O1503"/>
    <mergeCell ref="P1503:Q1503"/>
    <mergeCell ref="R1503:T1503"/>
    <mergeCell ref="U1503:W1503"/>
    <mergeCell ref="A1500:B1500"/>
    <mergeCell ref="C1500:O1500"/>
    <mergeCell ref="P1500:Q1500"/>
    <mergeCell ref="R1500:T1500"/>
    <mergeCell ref="U1500:W1500"/>
    <mergeCell ref="A1501:B1501"/>
    <mergeCell ref="C1501:O1501"/>
    <mergeCell ref="P1501:Q1501"/>
    <mergeCell ref="R1501:T1501"/>
    <mergeCell ref="U1501:W1501"/>
    <mergeCell ref="A1498:B1498"/>
    <mergeCell ref="C1498:O1498"/>
    <mergeCell ref="P1498:Q1498"/>
    <mergeCell ref="R1498:T1498"/>
    <mergeCell ref="U1498:W1498"/>
    <mergeCell ref="A1499:B1499"/>
    <mergeCell ref="C1499:O1499"/>
    <mergeCell ref="P1499:Q1499"/>
    <mergeCell ref="R1499:T1499"/>
    <mergeCell ref="U1499:W1499"/>
    <mergeCell ref="A1496:B1496"/>
    <mergeCell ref="C1496:O1496"/>
    <mergeCell ref="P1496:Q1496"/>
    <mergeCell ref="R1496:T1496"/>
    <mergeCell ref="U1496:W1496"/>
    <mergeCell ref="A1497:B1497"/>
    <mergeCell ref="C1497:O1497"/>
    <mergeCell ref="P1497:Q1497"/>
    <mergeCell ref="R1497:T1497"/>
    <mergeCell ref="U1497:W1497"/>
    <mergeCell ref="A1494:B1494"/>
    <mergeCell ref="C1494:O1494"/>
    <mergeCell ref="P1494:Q1494"/>
    <mergeCell ref="R1494:T1494"/>
    <mergeCell ref="U1494:W1494"/>
    <mergeCell ref="A1495:B1495"/>
    <mergeCell ref="C1495:O1495"/>
    <mergeCell ref="P1495:Q1495"/>
    <mergeCell ref="R1495:T1495"/>
    <mergeCell ref="U1495:W1495"/>
    <mergeCell ref="A1492:B1492"/>
    <mergeCell ref="C1492:O1492"/>
    <mergeCell ref="P1492:Q1492"/>
    <mergeCell ref="R1492:T1492"/>
    <mergeCell ref="U1492:W1492"/>
    <mergeCell ref="A1493:B1493"/>
    <mergeCell ref="C1493:O1493"/>
    <mergeCell ref="P1493:Q1493"/>
    <mergeCell ref="R1493:T1493"/>
    <mergeCell ref="U1493:W1493"/>
    <mergeCell ref="A1490:B1490"/>
    <mergeCell ref="C1490:O1490"/>
    <mergeCell ref="P1490:Q1490"/>
    <mergeCell ref="R1490:T1490"/>
    <mergeCell ref="U1490:W1490"/>
    <mergeCell ref="A1491:B1491"/>
    <mergeCell ref="C1491:O1491"/>
    <mergeCell ref="P1491:Q1491"/>
    <mergeCell ref="R1491:T1491"/>
    <mergeCell ref="U1491:W1491"/>
    <mergeCell ref="A1488:B1488"/>
    <mergeCell ref="C1488:O1488"/>
    <mergeCell ref="P1488:Q1488"/>
    <mergeCell ref="R1488:T1488"/>
    <mergeCell ref="U1488:W1488"/>
    <mergeCell ref="A1489:B1489"/>
    <mergeCell ref="C1489:O1489"/>
    <mergeCell ref="P1489:Q1489"/>
    <mergeCell ref="R1489:T1489"/>
    <mergeCell ref="U1489:W1489"/>
    <mergeCell ref="A1486:B1486"/>
    <mergeCell ref="C1486:O1486"/>
    <mergeCell ref="P1486:Q1486"/>
    <mergeCell ref="R1486:T1486"/>
    <mergeCell ref="U1486:W1486"/>
    <mergeCell ref="A1487:B1487"/>
    <mergeCell ref="C1487:O1487"/>
    <mergeCell ref="P1487:Q1487"/>
    <mergeCell ref="R1487:T1487"/>
    <mergeCell ref="U1487:W1487"/>
    <mergeCell ref="A1484:B1484"/>
    <mergeCell ref="C1484:O1484"/>
    <mergeCell ref="P1484:Q1484"/>
    <mergeCell ref="R1484:T1484"/>
    <mergeCell ref="U1484:W1484"/>
    <mergeCell ref="A1485:B1485"/>
    <mergeCell ref="C1485:O1485"/>
    <mergeCell ref="P1485:Q1485"/>
    <mergeCell ref="R1485:T1485"/>
    <mergeCell ref="U1485:W1485"/>
    <mergeCell ref="A1482:B1482"/>
    <mergeCell ref="C1482:O1482"/>
    <mergeCell ref="P1482:Q1482"/>
    <mergeCell ref="R1482:T1482"/>
    <mergeCell ref="U1482:W1482"/>
    <mergeCell ref="A1483:B1483"/>
    <mergeCell ref="C1483:O1483"/>
    <mergeCell ref="P1483:Q1483"/>
    <mergeCell ref="R1483:T1483"/>
    <mergeCell ref="U1483:W1483"/>
    <mergeCell ref="A1480:B1480"/>
    <mergeCell ref="C1480:O1480"/>
    <mergeCell ref="P1480:Q1480"/>
    <mergeCell ref="R1480:T1480"/>
    <mergeCell ref="U1480:W1480"/>
    <mergeCell ref="A1481:B1481"/>
    <mergeCell ref="C1481:O1481"/>
    <mergeCell ref="P1481:Q1481"/>
    <mergeCell ref="R1481:T1481"/>
    <mergeCell ref="U1481:W1481"/>
    <mergeCell ref="A1478:B1478"/>
    <mergeCell ref="C1478:O1478"/>
    <mergeCell ref="P1478:Q1478"/>
    <mergeCell ref="R1478:T1478"/>
    <mergeCell ref="U1478:W1478"/>
    <mergeCell ref="A1479:B1479"/>
    <mergeCell ref="C1479:O1479"/>
    <mergeCell ref="P1479:Q1479"/>
    <mergeCell ref="R1479:T1479"/>
    <mergeCell ref="U1479:W1479"/>
    <mergeCell ref="A1476:B1476"/>
    <mergeCell ref="C1476:O1476"/>
    <mergeCell ref="P1476:Q1476"/>
    <mergeCell ref="R1476:T1476"/>
    <mergeCell ref="U1476:W1476"/>
    <mergeCell ref="A1477:B1477"/>
    <mergeCell ref="C1477:O1477"/>
    <mergeCell ref="P1477:Q1477"/>
    <mergeCell ref="R1477:T1477"/>
    <mergeCell ref="U1477:W1477"/>
    <mergeCell ref="A1474:B1474"/>
    <mergeCell ref="C1474:O1474"/>
    <mergeCell ref="P1474:Q1474"/>
    <mergeCell ref="R1474:T1474"/>
    <mergeCell ref="U1474:W1474"/>
    <mergeCell ref="A1475:B1475"/>
    <mergeCell ref="C1475:O1475"/>
    <mergeCell ref="P1475:Q1475"/>
    <mergeCell ref="R1475:T1475"/>
    <mergeCell ref="U1475:W1475"/>
    <mergeCell ref="A1472:B1472"/>
    <mergeCell ref="C1472:O1472"/>
    <mergeCell ref="P1472:Q1472"/>
    <mergeCell ref="R1472:T1472"/>
    <mergeCell ref="U1472:W1472"/>
    <mergeCell ref="A1473:B1473"/>
    <mergeCell ref="C1473:O1473"/>
    <mergeCell ref="P1473:Q1473"/>
    <mergeCell ref="R1473:T1473"/>
    <mergeCell ref="U1473:W1473"/>
    <mergeCell ref="A1470:B1470"/>
    <mergeCell ref="C1470:O1470"/>
    <mergeCell ref="P1470:Q1470"/>
    <mergeCell ref="R1470:T1470"/>
    <mergeCell ref="U1470:W1470"/>
    <mergeCell ref="A1471:B1471"/>
    <mergeCell ref="C1471:O1471"/>
    <mergeCell ref="P1471:Q1471"/>
    <mergeCell ref="R1471:T1471"/>
    <mergeCell ref="U1471:W1471"/>
    <mergeCell ref="A1468:B1468"/>
    <mergeCell ref="C1468:O1468"/>
    <mergeCell ref="P1468:Q1468"/>
    <mergeCell ref="R1468:T1468"/>
    <mergeCell ref="U1468:W1468"/>
    <mergeCell ref="A1469:B1469"/>
    <mergeCell ref="C1469:O1469"/>
    <mergeCell ref="P1469:Q1469"/>
    <mergeCell ref="R1469:T1469"/>
    <mergeCell ref="U1469:W1469"/>
    <mergeCell ref="A1466:B1466"/>
    <mergeCell ref="C1466:O1466"/>
    <mergeCell ref="P1466:Q1466"/>
    <mergeCell ref="R1466:T1466"/>
    <mergeCell ref="U1466:W1466"/>
    <mergeCell ref="A1467:B1467"/>
    <mergeCell ref="C1467:O1467"/>
    <mergeCell ref="P1467:Q1467"/>
    <mergeCell ref="R1467:T1467"/>
    <mergeCell ref="U1467:W1467"/>
    <mergeCell ref="A1464:B1464"/>
    <mergeCell ref="C1464:O1464"/>
    <mergeCell ref="P1464:Q1464"/>
    <mergeCell ref="R1464:T1464"/>
    <mergeCell ref="U1464:W1464"/>
    <mergeCell ref="A1465:B1465"/>
    <mergeCell ref="C1465:O1465"/>
    <mergeCell ref="P1465:Q1465"/>
    <mergeCell ref="R1465:T1465"/>
    <mergeCell ref="U1465:W1465"/>
    <mergeCell ref="A1462:B1462"/>
    <mergeCell ref="C1462:O1462"/>
    <mergeCell ref="P1462:Q1462"/>
    <mergeCell ref="R1462:T1462"/>
    <mergeCell ref="U1462:W1462"/>
    <mergeCell ref="A1463:B1463"/>
    <mergeCell ref="C1463:O1463"/>
    <mergeCell ref="P1463:Q1463"/>
    <mergeCell ref="R1463:T1463"/>
    <mergeCell ref="U1463:W1463"/>
    <mergeCell ref="A1460:B1460"/>
    <mergeCell ref="C1460:O1460"/>
    <mergeCell ref="P1460:Q1460"/>
    <mergeCell ref="R1460:T1460"/>
    <mergeCell ref="U1460:W1460"/>
    <mergeCell ref="A1461:B1461"/>
    <mergeCell ref="C1461:O1461"/>
    <mergeCell ref="P1461:Q1461"/>
    <mergeCell ref="R1461:T1461"/>
    <mergeCell ref="U1461:W1461"/>
    <mergeCell ref="A1458:B1458"/>
    <mergeCell ref="C1458:O1458"/>
    <mergeCell ref="P1458:Q1458"/>
    <mergeCell ref="R1458:T1458"/>
    <mergeCell ref="U1458:W1458"/>
    <mergeCell ref="A1459:B1459"/>
    <mergeCell ref="C1459:O1459"/>
    <mergeCell ref="P1459:Q1459"/>
    <mergeCell ref="R1459:T1459"/>
    <mergeCell ref="U1459:W1459"/>
    <mergeCell ref="A1456:B1456"/>
    <mergeCell ref="C1456:O1456"/>
    <mergeCell ref="P1456:Q1456"/>
    <mergeCell ref="R1456:T1456"/>
    <mergeCell ref="U1456:W1456"/>
    <mergeCell ref="A1457:B1457"/>
    <mergeCell ref="C1457:O1457"/>
    <mergeCell ref="P1457:Q1457"/>
    <mergeCell ref="R1457:T1457"/>
    <mergeCell ref="U1457:W1457"/>
    <mergeCell ref="A1454:B1454"/>
    <mergeCell ref="C1454:O1454"/>
    <mergeCell ref="P1454:Q1454"/>
    <mergeCell ref="R1454:T1454"/>
    <mergeCell ref="U1454:W1454"/>
    <mergeCell ref="A1455:B1455"/>
    <mergeCell ref="C1455:O1455"/>
    <mergeCell ref="P1455:Q1455"/>
    <mergeCell ref="R1455:T1455"/>
    <mergeCell ref="U1455:W1455"/>
    <mergeCell ref="A1452:B1452"/>
    <mergeCell ref="C1452:O1452"/>
    <mergeCell ref="P1452:Q1452"/>
    <mergeCell ref="R1452:T1452"/>
    <mergeCell ref="U1452:W1452"/>
    <mergeCell ref="A1453:B1453"/>
    <mergeCell ref="C1453:O1453"/>
    <mergeCell ref="P1453:Q1453"/>
    <mergeCell ref="R1453:T1453"/>
    <mergeCell ref="U1453:W1453"/>
    <mergeCell ref="A1450:B1450"/>
    <mergeCell ref="C1450:O1450"/>
    <mergeCell ref="P1450:Q1450"/>
    <mergeCell ref="R1450:T1450"/>
    <mergeCell ref="U1450:W1450"/>
    <mergeCell ref="A1451:B1451"/>
    <mergeCell ref="C1451:O1451"/>
    <mergeCell ref="P1451:Q1451"/>
    <mergeCell ref="R1451:T1451"/>
    <mergeCell ref="U1451:W1451"/>
    <mergeCell ref="A1448:B1448"/>
    <mergeCell ref="C1448:O1448"/>
    <mergeCell ref="P1448:Q1448"/>
    <mergeCell ref="R1448:T1448"/>
    <mergeCell ref="U1448:W1448"/>
    <mergeCell ref="A1449:B1449"/>
    <mergeCell ref="C1449:O1449"/>
    <mergeCell ref="P1449:Q1449"/>
    <mergeCell ref="R1449:T1449"/>
    <mergeCell ref="U1449:W1449"/>
    <mergeCell ref="A1446:B1446"/>
    <mergeCell ref="C1446:O1446"/>
    <mergeCell ref="P1446:Q1446"/>
    <mergeCell ref="R1446:T1446"/>
    <mergeCell ref="U1446:W1446"/>
    <mergeCell ref="A1447:B1447"/>
    <mergeCell ref="C1447:O1447"/>
    <mergeCell ref="P1447:Q1447"/>
    <mergeCell ref="R1447:T1447"/>
    <mergeCell ref="U1447:W1447"/>
    <mergeCell ref="A1444:B1444"/>
    <mergeCell ref="C1444:O1444"/>
    <mergeCell ref="P1444:Q1444"/>
    <mergeCell ref="R1444:T1444"/>
    <mergeCell ref="U1444:W1444"/>
    <mergeCell ref="A1445:B1445"/>
    <mergeCell ref="C1445:O1445"/>
    <mergeCell ref="P1445:Q1445"/>
    <mergeCell ref="R1445:T1445"/>
    <mergeCell ref="U1445:W1445"/>
    <mergeCell ref="A1442:B1442"/>
    <mergeCell ref="C1442:O1442"/>
    <mergeCell ref="P1442:Q1442"/>
    <mergeCell ref="R1442:T1442"/>
    <mergeCell ref="U1442:W1442"/>
    <mergeCell ref="A1443:B1443"/>
    <mergeCell ref="C1443:O1443"/>
    <mergeCell ref="P1443:Q1443"/>
    <mergeCell ref="R1443:T1443"/>
    <mergeCell ref="U1443:W1443"/>
    <mergeCell ref="A1440:B1440"/>
    <mergeCell ref="C1440:O1440"/>
    <mergeCell ref="P1440:Q1440"/>
    <mergeCell ref="R1440:T1440"/>
    <mergeCell ref="U1440:W1440"/>
    <mergeCell ref="A1441:B1441"/>
    <mergeCell ref="C1441:O1441"/>
    <mergeCell ref="P1441:Q1441"/>
    <mergeCell ref="R1441:T1441"/>
    <mergeCell ref="U1441:W1441"/>
    <mergeCell ref="A1438:B1438"/>
    <mergeCell ref="C1438:O1438"/>
    <mergeCell ref="P1438:Q1438"/>
    <mergeCell ref="R1438:T1438"/>
    <mergeCell ref="U1438:W1438"/>
    <mergeCell ref="A1439:B1439"/>
    <mergeCell ref="C1439:O1439"/>
    <mergeCell ref="P1439:Q1439"/>
    <mergeCell ref="R1439:T1439"/>
    <mergeCell ref="U1439:W1439"/>
    <mergeCell ref="A1436:B1436"/>
    <mergeCell ref="C1436:O1436"/>
    <mergeCell ref="P1436:Q1436"/>
    <mergeCell ref="R1436:T1436"/>
    <mergeCell ref="U1436:W1436"/>
    <mergeCell ref="A1437:B1437"/>
    <mergeCell ref="C1437:O1437"/>
    <mergeCell ref="P1437:Q1437"/>
    <mergeCell ref="R1437:T1437"/>
    <mergeCell ref="U1437:W1437"/>
    <mergeCell ref="A1434:B1434"/>
    <mergeCell ref="C1434:O1434"/>
    <mergeCell ref="P1434:Q1434"/>
    <mergeCell ref="R1434:T1434"/>
    <mergeCell ref="U1434:W1434"/>
    <mergeCell ref="A1435:B1435"/>
    <mergeCell ref="C1435:O1435"/>
    <mergeCell ref="P1435:Q1435"/>
    <mergeCell ref="R1435:T1435"/>
    <mergeCell ref="U1435:W1435"/>
    <mergeCell ref="A1432:B1432"/>
    <mergeCell ref="C1432:O1432"/>
    <mergeCell ref="P1432:Q1432"/>
    <mergeCell ref="R1432:T1432"/>
    <mergeCell ref="U1432:W1432"/>
    <mergeCell ref="A1433:B1433"/>
    <mergeCell ref="C1433:O1433"/>
    <mergeCell ref="P1433:Q1433"/>
    <mergeCell ref="R1433:T1433"/>
    <mergeCell ref="U1433:W1433"/>
    <mergeCell ref="A1430:B1430"/>
    <mergeCell ref="C1430:O1430"/>
    <mergeCell ref="P1430:Q1430"/>
    <mergeCell ref="R1430:T1430"/>
    <mergeCell ref="U1430:W1430"/>
    <mergeCell ref="A1431:B1431"/>
    <mergeCell ref="C1431:O1431"/>
    <mergeCell ref="P1431:Q1431"/>
    <mergeCell ref="R1431:T1431"/>
    <mergeCell ref="U1431:W1431"/>
    <mergeCell ref="A1428:B1428"/>
    <mergeCell ref="C1428:O1428"/>
    <mergeCell ref="P1428:Q1428"/>
    <mergeCell ref="R1428:T1428"/>
    <mergeCell ref="U1428:W1428"/>
    <mergeCell ref="A1429:B1429"/>
    <mergeCell ref="C1429:O1429"/>
    <mergeCell ref="P1429:Q1429"/>
    <mergeCell ref="R1429:T1429"/>
    <mergeCell ref="U1429:W1429"/>
    <mergeCell ref="A1426:B1426"/>
    <mergeCell ref="C1426:O1426"/>
    <mergeCell ref="P1426:Q1426"/>
    <mergeCell ref="R1426:T1426"/>
    <mergeCell ref="U1426:W1426"/>
    <mergeCell ref="A1427:B1427"/>
    <mergeCell ref="C1427:O1427"/>
    <mergeCell ref="P1427:Q1427"/>
    <mergeCell ref="R1427:T1427"/>
    <mergeCell ref="U1427:W1427"/>
    <mergeCell ref="A1424:B1424"/>
    <mergeCell ref="C1424:O1424"/>
    <mergeCell ref="P1424:Q1424"/>
    <mergeCell ref="R1424:T1424"/>
    <mergeCell ref="U1424:W1424"/>
    <mergeCell ref="A1425:B1425"/>
    <mergeCell ref="C1425:O1425"/>
    <mergeCell ref="P1425:Q1425"/>
    <mergeCell ref="R1425:T1425"/>
    <mergeCell ref="U1425:W1425"/>
    <mergeCell ref="A1422:B1422"/>
    <mergeCell ref="C1422:O1422"/>
    <mergeCell ref="P1422:Q1422"/>
    <mergeCell ref="R1422:T1422"/>
    <mergeCell ref="U1422:W1422"/>
    <mergeCell ref="A1423:B1423"/>
    <mergeCell ref="C1423:O1423"/>
    <mergeCell ref="P1423:Q1423"/>
    <mergeCell ref="R1423:T1423"/>
    <mergeCell ref="U1423:W1423"/>
    <mergeCell ref="A1420:B1420"/>
    <mergeCell ref="C1420:O1420"/>
    <mergeCell ref="P1420:Q1420"/>
    <mergeCell ref="R1420:T1420"/>
    <mergeCell ref="U1420:W1420"/>
    <mergeCell ref="A1421:B1421"/>
    <mergeCell ref="C1421:O1421"/>
    <mergeCell ref="P1421:Q1421"/>
    <mergeCell ref="R1421:T1421"/>
    <mergeCell ref="U1421:W1421"/>
    <mergeCell ref="A1418:B1418"/>
    <mergeCell ref="C1418:O1418"/>
    <mergeCell ref="P1418:Q1418"/>
    <mergeCell ref="R1418:T1418"/>
    <mergeCell ref="U1418:W1418"/>
    <mergeCell ref="A1419:B1419"/>
    <mergeCell ref="C1419:O1419"/>
    <mergeCell ref="P1419:Q1419"/>
    <mergeCell ref="R1419:T1419"/>
    <mergeCell ref="U1419:W1419"/>
    <mergeCell ref="A1416:B1416"/>
    <mergeCell ref="C1416:O1416"/>
    <mergeCell ref="P1416:Q1416"/>
    <mergeCell ref="R1416:T1416"/>
    <mergeCell ref="U1416:W1416"/>
    <mergeCell ref="A1417:B1417"/>
    <mergeCell ref="C1417:O1417"/>
    <mergeCell ref="P1417:Q1417"/>
    <mergeCell ref="R1417:T1417"/>
    <mergeCell ref="U1417:W1417"/>
    <mergeCell ref="A1414:B1414"/>
    <mergeCell ref="C1414:O1414"/>
    <mergeCell ref="P1414:Q1414"/>
    <mergeCell ref="R1414:T1414"/>
    <mergeCell ref="U1414:W1414"/>
    <mergeCell ref="A1415:B1415"/>
    <mergeCell ref="C1415:O1415"/>
    <mergeCell ref="P1415:Q1415"/>
    <mergeCell ref="R1415:T1415"/>
    <mergeCell ref="U1415:W1415"/>
    <mergeCell ref="A1412:B1412"/>
    <mergeCell ref="C1412:O1412"/>
    <mergeCell ref="P1412:Q1412"/>
    <mergeCell ref="R1412:T1412"/>
    <mergeCell ref="U1412:W1412"/>
    <mergeCell ref="A1413:B1413"/>
    <mergeCell ref="C1413:O1413"/>
    <mergeCell ref="P1413:Q1413"/>
    <mergeCell ref="R1413:T1413"/>
    <mergeCell ref="U1413:W1413"/>
    <mergeCell ref="A1410:B1410"/>
    <mergeCell ref="C1410:O1410"/>
    <mergeCell ref="P1410:Q1410"/>
    <mergeCell ref="R1410:T1410"/>
    <mergeCell ref="U1410:W1410"/>
    <mergeCell ref="A1411:B1411"/>
    <mergeCell ref="C1411:O1411"/>
    <mergeCell ref="P1411:Q1411"/>
    <mergeCell ref="R1411:T1411"/>
    <mergeCell ref="U1411:W1411"/>
    <mergeCell ref="A1408:B1408"/>
    <mergeCell ref="C1408:O1408"/>
    <mergeCell ref="P1408:Q1408"/>
    <mergeCell ref="R1408:T1408"/>
    <mergeCell ref="U1408:W1408"/>
    <mergeCell ref="A1409:B1409"/>
    <mergeCell ref="C1409:O1409"/>
    <mergeCell ref="P1409:Q1409"/>
    <mergeCell ref="R1409:T1409"/>
    <mergeCell ref="U1409:W1409"/>
    <mergeCell ref="A1406:B1406"/>
    <mergeCell ref="C1406:O1406"/>
    <mergeCell ref="P1406:Q1406"/>
    <mergeCell ref="R1406:T1406"/>
    <mergeCell ref="U1406:W1406"/>
    <mergeCell ref="A1407:B1407"/>
    <mergeCell ref="C1407:O1407"/>
    <mergeCell ref="P1407:Q1407"/>
    <mergeCell ref="R1407:T1407"/>
    <mergeCell ref="U1407:W1407"/>
    <mergeCell ref="A1404:B1404"/>
    <mergeCell ref="C1404:O1404"/>
    <mergeCell ref="P1404:Q1404"/>
    <mergeCell ref="R1404:T1404"/>
    <mergeCell ref="U1404:W1404"/>
    <mergeCell ref="A1405:B1405"/>
    <mergeCell ref="C1405:O1405"/>
    <mergeCell ref="P1405:Q1405"/>
    <mergeCell ref="R1405:T1405"/>
    <mergeCell ref="U1405:W1405"/>
    <mergeCell ref="A1402:B1402"/>
    <mergeCell ref="C1402:O1402"/>
    <mergeCell ref="P1402:Q1402"/>
    <mergeCell ref="R1402:T1402"/>
    <mergeCell ref="U1402:W1402"/>
    <mergeCell ref="A1403:B1403"/>
    <mergeCell ref="C1403:O1403"/>
    <mergeCell ref="P1403:Q1403"/>
    <mergeCell ref="R1403:T1403"/>
    <mergeCell ref="U1403:W1403"/>
    <mergeCell ref="A1400:B1400"/>
    <mergeCell ref="C1400:O1400"/>
    <mergeCell ref="P1400:Q1400"/>
    <mergeCell ref="R1400:T1400"/>
    <mergeCell ref="U1400:W1400"/>
    <mergeCell ref="A1401:B1401"/>
    <mergeCell ref="C1401:O1401"/>
    <mergeCell ref="P1401:Q1401"/>
    <mergeCell ref="R1401:T1401"/>
    <mergeCell ref="U1401:W1401"/>
    <mergeCell ref="A1398:B1398"/>
    <mergeCell ref="C1398:O1398"/>
    <mergeCell ref="P1398:Q1398"/>
    <mergeCell ref="R1398:T1398"/>
    <mergeCell ref="U1398:W1398"/>
    <mergeCell ref="A1399:B1399"/>
    <mergeCell ref="C1399:O1399"/>
    <mergeCell ref="P1399:Q1399"/>
    <mergeCell ref="R1399:T1399"/>
    <mergeCell ref="U1399:W1399"/>
    <mergeCell ref="A1396:B1396"/>
    <mergeCell ref="C1396:O1396"/>
    <mergeCell ref="P1396:Q1396"/>
    <mergeCell ref="R1396:T1396"/>
    <mergeCell ref="U1396:W1396"/>
    <mergeCell ref="A1397:B1397"/>
    <mergeCell ref="C1397:O1397"/>
    <mergeCell ref="P1397:Q1397"/>
    <mergeCell ref="R1397:T1397"/>
    <mergeCell ref="U1397:W1397"/>
    <mergeCell ref="A1394:B1394"/>
    <mergeCell ref="C1394:O1394"/>
    <mergeCell ref="P1394:Q1394"/>
    <mergeCell ref="R1394:T1394"/>
    <mergeCell ref="U1394:W1394"/>
    <mergeCell ref="A1395:B1395"/>
    <mergeCell ref="C1395:O1395"/>
    <mergeCell ref="P1395:Q1395"/>
    <mergeCell ref="R1395:T1395"/>
    <mergeCell ref="U1395:W1395"/>
    <mergeCell ref="A1392:B1392"/>
    <mergeCell ref="C1392:O1392"/>
    <mergeCell ref="P1392:Q1392"/>
    <mergeCell ref="R1392:T1392"/>
    <mergeCell ref="U1392:W1392"/>
    <mergeCell ref="A1393:B1393"/>
    <mergeCell ref="C1393:O1393"/>
    <mergeCell ref="P1393:Q1393"/>
    <mergeCell ref="R1393:T1393"/>
    <mergeCell ref="U1393:W1393"/>
    <mergeCell ref="A1390:B1390"/>
    <mergeCell ref="C1390:O1390"/>
    <mergeCell ref="P1390:Q1390"/>
    <mergeCell ref="R1390:T1390"/>
    <mergeCell ref="U1390:W1390"/>
    <mergeCell ref="A1391:B1391"/>
    <mergeCell ref="C1391:O1391"/>
    <mergeCell ref="P1391:Q1391"/>
    <mergeCell ref="R1391:T1391"/>
    <mergeCell ref="U1391:W1391"/>
    <mergeCell ref="A1388:B1388"/>
    <mergeCell ref="C1388:O1388"/>
    <mergeCell ref="P1388:Q1388"/>
    <mergeCell ref="R1388:T1388"/>
    <mergeCell ref="U1388:W1388"/>
    <mergeCell ref="A1389:B1389"/>
    <mergeCell ref="C1389:O1389"/>
    <mergeCell ref="P1389:Q1389"/>
    <mergeCell ref="R1389:T1389"/>
    <mergeCell ref="U1389:W1389"/>
    <mergeCell ref="A1386:B1386"/>
    <mergeCell ref="C1386:O1386"/>
    <mergeCell ref="P1386:Q1386"/>
    <mergeCell ref="R1386:T1386"/>
    <mergeCell ref="U1386:W1386"/>
    <mergeCell ref="A1387:B1387"/>
    <mergeCell ref="C1387:O1387"/>
    <mergeCell ref="P1387:Q1387"/>
    <mergeCell ref="R1387:T1387"/>
    <mergeCell ref="U1387:W1387"/>
    <mergeCell ref="A1384:B1384"/>
    <mergeCell ref="C1384:O1384"/>
    <mergeCell ref="P1384:Q1384"/>
    <mergeCell ref="R1384:T1384"/>
    <mergeCell ref="U1384:W1384"/>
    <mergeCell ref="A1385:B1385"/>
    <mergeCell ref="C1385:O1385"/>
    <mergeCell ref="P1385:Q1385"/>
    <mergeCell ref="R1385:T1385"/>
    <mergeCell ref="U1385:W1385"/>
    <mergeCell ref="A1382:B1382"/>
    <mergeCell ref="C1382:O1382"/>
    <mergeCell ref="P1382:Q1382"/>
    <mergeCell ref="R1382:T1382"/>
    <mergeCell ref="U1382:W1382"/>
    <mergeCell ref="A1383:B1383"/>
    <mergeCell ref="C1383:O1383"/>
    <mergeCell ref="P1383:Q1383"/>
    <mergeCell ref="R1383:T1383"/>
    <mergeCell ref="U1383:W1383"/>
    <mergeCell ref="A1380:B1380"/>
    <mergeCell ref="C1380:O1380"/>
    <mergeCell ref="P1380:Q1380"/>
    <mergeCell ref="R1380:T1380"/>
    <mergeCell ref="U1380:W1380"/>
    <mergeCell ref="A1381:B1381"/>
    <mergeCell ref="C1381:O1381"/>
    <mergeCell ref="P1381:Q1381"/>
    <mergeCell ref="R1381:T1381"/>
    <mergeCell ref="U1381:W1381"/>
    <mergeCell ref="A1378:B1378"/>
    <mergeCell ref="C1378:O1378"/>
    <mergeCell ref="P1378:Q1378"/>
    <mergeCell ref="R1378:T1378"/>
    <mergeCell ref="U1378:W1378"/>
    <mergeCell ref="A1379:B1379"/>
    <mergeCell ref="C1379:O1379"/>
    <mergeCell ref="P1379:Q1379"/>
    <mergeCell ref="R1379:T1379"/>
    <mergeCell ref="U1379:W1379"/>
    <mergeCell ref="A1376:B1376"/>
    <mergeCell ref="C1376:O1376"/>
    <mergeCell ref="P1376:Q1376"/>
    <mergeCell ref="R1376:T1376"/>
    <mergeCell ref="U1376:W1376"/>
    <mergeCell ref="A1377:B1377"/>
    <mergeCell ref="C1377:O1377"/>
    <mergeCell ref="P1377:Q1377"/>
    <mergeCell ref="R1377:T1377"/>
    <mergeCell ref="U1377:W1377"/>
    <mergeCell ref="A1374:B1374"/>
    <mergeCell ref="C1374:O1374"/>
    <mergeCell ref="P1374:Q1374"/>
    <mergeCell ref="R1374:T1374"/>
    <mergeCell ref="U1374:W1374"/>
    <mergeCell ref="A1375:B1375"/>
    <mergeCell ref="C1375:O1375"/>
    <mergeCell ref="P1375:Q1375"/>
    <mergeCell ref="R1375:T1375"/>
    <mergeCell ref="U1375:W1375"/>
    <mergeCell ref="A1372:B1372"/>
    <mergeCell ref="C1372:O1372"/>
    <mergeCell ref="P1372:Q1372"/>
    <mergeCell ref="R1372:T1372"/>
    <mergeCell ref="U1372:W1372"/>
    <mergeCell ref="A1373:B1373"/>
    <mergeCell ref="C1373:O1373"/>
    <mergeCell ref="P1373:Q1373"/>
    <mergeCell ref="R1373:T1373"/>
    <mergeCell ref="U1373:W1373"/>
    <mergeCell ref="A1370:B1370"/>
    <mergeCell ref="C1370:O1370"/>
    <mergeCell ref="P1370:Q1370"/>
    <mergeCell ref="R1370:T1370"/>
    <mergeCell ref="U1370:W1370"/>
    <mergeCell ref="A1371:B1371"/>
    <mergeCell ref="C1371:O1371"/>
    <mergeCell ref="P1371:Q1371"/>
    <mergeCell ref="R1371:T1371"/>
    <mergeCell ref="U1371:W1371"/>
    <mergeCell ref="A1368:B1368"/>
    <mergeCell ref="C1368:O1368"/>
    <mergeCell ref="P1368:Q1368"/>
    <mergeCell ref="R1368:T1368"/>
    <mergeCell ref="U1368:W1368"/>
    <mergeCell ref="A1369:B1369"/>
    <mergeCell ref="C1369:O1369"/>
    <mergeCell ref="P1369:Q1369"/>
    <mergeCell ref="R1369:T1369"/>
    <mergeCell ref="U1369:W1369"/>
    <mergeCell ref="A1366:B1366"/>
    <mergeCell ref="C1366:O1366"/>
    <mergeCell ref="P1366:Q1366"/>
    <mergeCell ref="R1366:T1366"/>
    <mergeCell ref="U1366:W1366"/>
    <mergeCell ref="A1367:B1367"/>
    <mergeCell ref="C1367:O1367"/>
    <mergeCell ref="P1367:Q1367"/>
    <mergeCell ref="R1367:T1367"/>
    <mergeCell ref="U1367:W1367"/>
    <mergeCell ref="A1364:B1364"/>
    <mergeCell ref="C1364:O1364"/>
    <mergeCell ref="P1364:Q1364"/>
    <mergeCell ref="R1364:T1364"/>
    <mergeCell ref="U1364:W1364"/>
    <mergeCell ref="A1365:B1365"/>
    <mergeCell ref="C1365:O1365"/>
    <mergeCell ref="P1365:Q1365"/>
    <mergeCell ref="R1365:T1365"/>
    <mergeCell ref="U1365:W1365"/>
    <mergeCell ref="A1362:B1362"/>
    <mergeCell ref="C1362:O1362"/>
    <mergeCell ref="P1362:Q1362"/>
    <mergeCell ref="R1362:T1362"/>
    <mergeCell ref="U1362:W1362"/>
    <mergeCell ref="A1363:B1363"/>
    <mergeCell ref="C1363:O1363"/>
    <mergeCell ref="P1363:Q1363"/>
    <mergeCell ref="R1363:T1363"/>
    <mergeCell ref="U1363:W1363"/>
    <mergeCell ref="A1360:B1360"/>
    <mergeCell ref="C1360:O1360"/>
    <mergeCell ref="P1360:Q1360"/>
    <mergeCell ref="R1360:T1360"/>
    <mergeCell ref="U1360:W1360"/>
    <mergeCell ref="A1361:B1361"/>
    <mergeCell ref="C1361:O1361"/>
    <mergeCell ref="P1361:Q1361"/>
    <mergeCell ref="R1361:T1361"/>
    <mergeCell ref="U1361:W1361"/>
    <mergeCell ref="A1358:B1358"/>
    <mergeCell ref="C1358:O1358"/>
    <mergeCell ref="P1358:Q1358"/>
    <mergeCell ref="R1358:T1358"/>
    <mergeCell ref="U1358:W1358"/>
    <mergeCell ref="A1359:B1359"/>
    <mergeCell ref="C1359:O1359"/>
    <mergeCell ref="P1359:Q1359"/>
    <mergeCell ref="R1359:T1359"/>
    <mergeCell ref="U1359:W1359"/>
    <mergeCell ref="A1356:B1356"/>
    <mergeCell ref="C1356:O1356"/>
    <mergeCell ref="P1356:Q1356"/>
    <mergeCell ref="R1356:T1356"/>
    <mergeCell ref="U1356:W1356"/>
    <mergeCell ref="A1357:B1357"/>
    <mergeCell ref="C1357:O1357"/>
    <mergeCell ref="P1357:Q1357"/>
    <mergeCell ref="R1357:T1357"/>
    <mergeCell ref="U1357:W1357"/>
    <mergeCell ref="A1354:B1354"/>
    <mergeCell ref="C1354:O1354"/>
    <mergeCell ref="P1354:Q1354"/>
    <mergeCell ref="R1354:T1354"/>
    <mergeCell ref="U1354:W1354"/>
    <mergeCell ref="A1355:B1355"/>
    <mergeCell ref="C1355:O1355"/>
    <mergeCell ref="P1355:Q1355"/>
    <mergeCell ref="R1355:T1355"/>
    <mergeCell ref="U1355:W1355"/>
    <mergeCell ref="A1352:B1352"/>
    <mergeCell ref="C1352:O1352"/>
    <mergeCell ref="P1352:Q1352"/>
    <mergeCell ref="R1352:T1352"/>
    <mergeCell ref="U1352:W1352"/>
    <mergeCell ref="A1353:B1353"/>
    <mergeCell ref="C1353:O1353"/>
    <mergeCell ref="P1353:Q1353"/>
    <mergeCell ref="R1353:T1353"/>
    <mergeCell ref="U1353:W1353"/>
    <mergeCell ref="A1350:B1350"/>
    <mergeCell ref="C1350:O1350"/>
    <mergeCell ref="P1350:Q1350"/>
    <mergeCell ref="R1350:T1350"/>
    <mergeCell ref="U1350:W1350"/>
    <mergeCell ref="A1351:B1351"/>
    <mergeCell ref="C1351:O1351"/>
    <mergeCell ref="P1351:Q1351"/>
    <mergeCell ref="R1351:T1351"/>
    <mergeCell ref="U1351:W1351"/>
    <mergeCell ref="A1348:B1348"/>
    <mergeCell ref="C1348:O1348"/>
    <mergeCell ref="P1348:Q1348"/>
    <mergeCell ref="R1348:T1348"/>
    <mergeCell ref="U1348:W1348"/>
    <mergeCell ref="A1349:B1349"/>
    <mergeCell ref="C1349:O1349"/>
    <mergeCell ref="P1349:Q1349"/>
    <mergeCell ref="R1349:T1349"/>
    <mergeCell ref="U1349:W1349"/>
    <mergeCell ref="A1346:B1346"/>
    <mergeCell ref="C1346:O1346"/>
    <mergeCell ref="P1346:Q1346"/>
    <mergeCell ref="R1346:T1346"/>
    <mergeCell ref="U1346:W1346"/>
    <mergeCell ref="A1347:B1347"/>
    <mergeCell ref="C1347:O1347"/>
    <mergeCell ref="P1347:Q1347"/>
    <mergeCell ref="R1347:T1347"/>
    <mergeCell ref="U1347:W1347"/>
    <mergeCell ref="A1344:B1344"/>
    <mergeCell ref="C1344:O1344"/>
    <mergeCell ref="P1344:Q1344"/>
    <mergeCell ref="R1344:T1344"/>
    <mergeCell ref="U1344:W1344"/>
    <mergeCell ref="A1345:B1345"/>
    <mergeCell ref="C1345:O1345"/>
    <mergeCell ref="P1345:Q1345"/>
    <mergeCell ref="R1345:T1345"/>
    <mergeCell ref="U1345:W1345"/>
    <mergeCell ref="A1342:B1342"/>
    <mergeCell ref="C1342:O1342"/>
    <mergeCell ref="P1342:Q1342"/>
    <mergeCell ref="R1342:T1342"/>
    <mergeCell ref="U1342:W1342"/>
    <mergeCell ref="A1343:B1343"/>
    <mergeCell ref="C1343:O1343"/>
    <mergeCell ref="P1343:Q1343"/>
    <mergeCell ref="R1343:T1343"/>
    <mergeCell ref="U1343:W1343"/>
    <mergeCell ref="A1340:B1340"/>
    <mergeCell ref="C1340:O1340"/>
    <mergeCell ref="P1340:Q1340"/>
    <mergeCell ref="R1340:T1340"/>
    <mergeCell ref="U1340:W1340"/>
    <mergeCell ref="A1341:B1341"/>
    <mergeCell ref="C1341:O1341"/>
    <mergeCell ref="P1341:Q1341"/>
    <mergeCell ref="R1341:T1341"/>
    <mergeCell ref="U1341:W1341"/>
    <mergeCell ref="A1338:B1338"/>
    <mergeCell ref="C1338:O1338"/>
    <mergeCell ref="P1338:Q1338"/>
    <mergeCell ref="R1338:T1338"/>
    <mergeCell ref="U1338:W1338"/>
    <mergeCell ref="A1339:B1339"/>
    <mergeCell ref="C1339:O1339"/>
    <mergeCell ref="P1339:Q1339"/>
    <mergeCell ref="R1339:T1339"/>
    <mergeCell ref="U1339:W1339"/>
    <mergeCell ref="A1336:B1336"/>
    <mergeCell ref="C1336:O1336"/>
    <mergeCell ref="P1336:Q1336"/>
    <mergeCell ref="R1336:T1336"/>
    <mergeCell ref="U1336:W1336"/>
    <mergeCell ref="A1337:B1337"/>
    <mergeCell ref="C1337:O1337"/>
    <mergeCell ref="P1337:Q1337"/>
    <mergeCell ref="R1337:T1337"/>
    <mergeCell ref="U1337:W1337"/>
    <mergeCell ref="A1334:B1334"/>
    <mergeCell ref="C1334:O1334"/>
    <mergeCell ref="P1334:Q1334"/>
    <mergeCell ref="R1334:T1334"/>
    <mergeCell ref="U1334:W1334"/>
    <mergeCell ref="A1335:B1335"/>
    <mergeCell ref="C1335:O1335"/>
    <mergeCell ref="P1335:Q1335"/>
    <mergeCell ref="R1335:T1335"/>
    <mergeCell ref="U1335:W1335"/>
    <mergeCell ref="A1332:B1332"/>
    <mergeCell ref="C1332:O1332"/>
    <mergeCell ref="P1332:Q1332"/>
    <mergeCell ref="R1332:T1332"/>
    <mergeCell ref="U1332:W1332"/>
    <mergeCell ref="A1333:B1333"/>
    <mergeCell ref="C1333:O1333"/>
    <mergeCell ref="P1333:Q1333"/>
    <mergeCell ref="R1333:T1333"/>
    <mergeCell ref="U1333:W1333"/>
    <mergeCell ref="A1330:B1330"/>
    <mergeCell ref="C1330:O1330"/>
    <mergeCell ref="P1330:Q1330"/>
    <mergeCell ref="R1330:T1330"/>
    <mergeCell ref="U1330:W1330"/>
    <mergeCell ref="A1331:B1331"/>
    <mergeCell ref="C1331:O1331"/>
    <mergeCell ref="P1331:Q1331"/>
    <mergeCell ref="R1331:T1331"/>
    <mergeCell ref="U1331:W1331"/>
    <mergeCell ref="A1328:B1328"/>
    <mergeCell ref="C1328:O1328"/>
    <mergeCell ref="P1328:Q1328"/>
    <mergeCell ref="R1328:T1328"/>
    <mergeCell ref="U1328:W1328"/>
    <mergeCell ref="A1329:B1329"/>
    <mergeCell ref="C1329:O1329"/>
    <mergeCell ref="P1329:Q1329"/>
    <mergeCell ref="R1329:T1329"/>
    <mergeCell ref="U1329:W1329"/>
    <mergeCell ref="A1326:B1326"/>
    <mergeCell ref="C1326:O1326"/>
    <mergeCell ref="P1326:Q1326"/>
    <mergeCell ref="R1326:T1326"/>
    <mergeCell ref="U1326:W1326"/>
    <mergeCell ref="A1327:B1327"/>
    <mergeCell ref="C1327:O1327"/>
    <mergeCell ref="P1327:Q1327"/>
    <mergeCell ref="R1327:T1327"/>
    <mergeCell ref="U1327:W1327"/>
    <mergeCell ref="A1324:B1324"/>
    <mergeCell ref="C1324:O1324"/>
    <mergeCell ref="P1324:Q1324"/>
    <mergeCell ref="R1324:T1324"/>
    <mergeCell ref="U1324:W1324"/>
    <mergeCell ref="A1325:B1325"/>
    <mergeCell ref="C1325:O1325"/>
    <mergeCell ref="P1325:Q1325"/>
    <mergeCell ref="R1325:T1325"/>
    <mergeCell ref="U1325:W1325"/>
    <mergeCell ref="A1322:B1322"/>
    <mergeCell ref="C1322:O1322"/>
    <mergeCell ref="P1322:Q1322"/>
    <mergeCell ref="R1322:T1322"/>
    <mergeCell ref="U1322:W1322"/>
    <mergeCell ref="A1323:B1323"/>
    <mergeCell ref="C1323:O1323"/>
    <mergeCell ref="P1323:Q1323"/>
    <mergeCell ref="R1323:T1323"/>
    <mergeCell ref="U1323:W1323"/>
    <mergeCell ref="A1320:B1320"/>
    <mergeCell ref="C1320:O1320"/>
    <mergeCell ref="P1320:Q1320"/>
    <mergeCell ref="R1320:T1320"/>
    <mergeCell ref="U1320:W1320"/>
    <mergeCell ref="A1321:B1321"/>
    <mergeCell ref="C1321:O1321"/>
    <mergeCell ref="P1321:Q1321"/>
    <mergeCell ref="R1321:T1321"/>
    <mergeCell ref="U1321:W1321"/>
    <mergeCell ref="A1318:B1318"/>
    <mergeCell ref="C1318:O1318"/>
    <mergeCell ref="P1318:Q1318"/>
    <mergeCell ref="R1318:T1318"/>
    <mergeCell ref="U1318:W1318"/>
    <mergeCell ref="A1319:B1319"/>
    <mergeCell ref="C1319:O1319"/>
    <mergeCell ref="P1319:Q1319"/>
    <mergeCell ref="R1319:T1319"/>
    <mergeCell ref="U1319:W1319"/>
    <mergeCell ref="A1316:B1316"/>
    <mergeCell ref="C1316:O1316"/>
    <mergeCell ref="P1316:Q1316"/>
    <mergeCell ref="R1316:T1316"/>
    <mergeCell ref="U1316:W1316"/>
    <mergeCell ref="A1317:B1317"/>
    <mergeCell ref="C1317:O1317"/>
    <mergeCell ref="P1317:Q1317"/>
    <mergeCell ref="R1317:T1317"/>
    <mergeCell ref="U1317:W1317"/>
    <mergeCell ref="A1314:B1314"/>
    <mergeCell ref="C1314:O1314"/>
    <mergeCell ref="P1314:Q1314"/>
    <mergeCell ref="R1314:T1314"/>
    <mergeCell ref="U1314:W1314"/>
    <mergeCell ref="A1315:B1315"/>
    <mergeCell ref="C1315:O1315"/>
    <mergeCell ref="P1315:Q1315"/>
    <mergeCell ref="R1315:T1315"/>
    <mergeCell ref="U1315:W1315"/>
    <mergeCell ref="A1312:B1312"/>
    <mergeCell ref="C1312:O1312"/>
    <mergeCell ref="P1312:Q1312"/>
    <mergeCell ref="R1312:T1312"/>
    <mergeCell ref="U1312:W1312"/>
    <mergeCell ref="A1313:B1313"/>
    <mergeCell ref="C1313:O1313"/>
    <mergeCell ref="P1313:Q1313"/>
    <mergeCell ref="R1313:T1313"/>
    <mergeCell ref="U1313:W1313"/>
    <mergeCell ref="A1310:B1310"/>
    <mergeCell ref="C1310:O1310"/>
    <mergeCell ref="P1310:Q1310"/>
    <mergeCell ref="R1310:T1310"/>
    <mergeCell ref="U1310:W1310"/>
    <mergeCell ref="A1311:B1311"/>
    <mergeCell ref="C1311:O1311"/>
    <mergeCell ref="P1311:Q1311"/>
    <mergeCell ref="R1311:T1311"/>
    <mergeCell ref="U1311:W1311"/>
    <mergeCell ref="A1308:B1308"/>
    <mergeCell ref="C1308:O1308"/>
    <mergeCell ref="P1308:Q1308"/>
    <mergeCell ref="R1308:T1308"/>
    <mergeCell ref="U1308:W1308"/>
    <mergeCell ref="A1309:B1309"/>
    <mergeCell ref="C1309:O1309"/>
    <mergeCell ref="P1309:Q1309"/>
    <mergeCell ref="R1309:T1309"/>
    <mergeCell ref="U1309:W1309"/>
    <mergeCell ref="A1306:B1306"/>
    <mergeCell ref="C1306:O1306"/>
    <mergeCell ref="P1306:Q1306"/>
    <mergeCell ref="R1306:T1306"/>
    <mergeCell ref="U1306:W1306"/>
    <mergeCell ref="A1307:B1307"/>
    <mergeCell ref="C1307:O1307"/>
    <mergeCell ref="P1307:Q1307"/>
    <mergeCell ref="R1307:T1307"/>
    <mergeCell ref="U1307:W1307"/>
    <mergeCell ref="A1304:B1304"/>
    <mergeCell ref="C1304:O1304"/>
    <mergeCell ref="P1304:Q1304"/>
    <mergeCell ref="R1304:T1304"/>
    <mergeCell ref="U1304:W1304"/>
    <mergeCell ref="A1305:B1305"/>
    <mergeCell ref="C1305:O1305"/>
    <mergeCell ref="P1305:Q1305"/>
    <mergeCell ref="R1305:T1305"/>
    <mergeCell ref="U1305:W1305"/>
    <mergeCell ref="A1302:B1302"/>
    <mergeCell ref="C1302:O1302"/>
    <mergeCell ref="P1302:Q1302"/>
    <mergeCell ref="R1302:T1302"/>
    <mergeCell ref="U1302:W1302"/>
    <mergeCell ref="A1303:B1303"/>
    <mergeCell ref="C1303:O1303"/>
    <mergeCell ref="P1303:Q1303"/>
    <mergeCell ref="R1303:T1303"/>
    <mergeCell ref="U1303:W1303"/>
    <mergeCell ref="A1300:B1300"/>
    <mergeCell ref="C1300:O1300"/>
    <mergeCell ref="P1300:Q1300"/>
    <mergeCell ref="R1300:T1300"/>
    <mergeCell ref="U1300:W1300"/>
    <mergeCell ref="A1301:B1301"/>
    <mergeCell ref="C1301:O1301"/>
    <mergeCell ref="P1301:Q1301"/>
    <mergeCell ref="R1301:T1301"/>
    <mergeCell ref="U1301:W1301"/>
    <mergeCell ref="A1298:B1298"/>
    <mergeCell ref="C1298:O1298"/>
    <mergeCell ref="P1298:Q1298"/>
    <mergeCell ref="R1298:T1298"/>
    <mergeCell ref="U1298:W1298"/>
    <mergeCell ref="A1299:B1299"/>
    <mergeCell ref="C1299:O1299"/>
    <mergeCell ref="P1299:Q1299"/>
    <mergeCell ref="R1299:T1299"/>
    <mergeCell ref="U1299:W1299"/>
    <mergeCell ref="A1296:B1296"/>
    <mergeCell ref="C1296:O1296"/>
    <mergeCell ref="P1296:Q1296"/>
    <mergeCell ref="R1296:T1296"/>
    <mergeCell ref="U1296:W1296"/>
    <mergeCell ref="A1297:B1297"/>
    <mergeCell ref="C1297:O1297"/>
    <mergeCell ref="P1297:Q1297"/>
    <mergeCell ref="R1297:T1297"/>
    <mergeCell ref="U1297:W1297"/>
    <mergeCell ref="A1294:B1294"/>
    <mergeCell ref="C1294:O1294"/>
    <mergeCell ref="P1294:Q1294"/>
    <mergeCell ref="R1294:T1294"/>
    <mergeCell ref="U1294:W1294"/>
    <mergeCell ref="A1295:B1295"/>
    <mergeCell ref="C1295:O1295"/>
    <mergeCell ref="P1295:Q1295"/>
    <mergeCell ref="R1295:T1295"/>
    <mergeCell ref="U1295:W1295"/>
    <mergeCell ref="A1292:B1292"/>
    <mergeCell ref="C1292:O1292"/>
    <mergeCell ref="P1292:Q1292"/>
    <mergeCell ref="R1292:T1292"/>
    <mergeCell ref="U1292:W1292"/>
    <mergeCell ref="A1293:B1293"/>
    <mergeCell ref="C1293:O1293"/>
    <mergeCell ref="P1293:Q1293"/>
    <mergeCell ref="R1293:T1293"/>
    <mergeCell ref="U1293:W1293"/>
    <mergeCell ref="A1290:B1290"/>
    <mergeCell ref="C1290:O1290"/>
    <mergeCell ref="P1290:Q1290"/>
    <mergeCell ref="R1290:T1290"/>
    <mergeCell ref="U1290:W1290"/>
    <mergeCell ref="A1291:B1291"/>
    <mergeCell ref="C1291:O1291"/>
    <mergeCell ref="P1291:Q1291"/>
    <mergeCell ref="R1291:T1291"/>
    <mergeCell ref="U1291:W1291"/>
    <mergeCell ref="A1288:B1288"/>
    <mergeCell ref="C1288:O1288"/>
    <mergeCell ref="P1288:Q1288"/>
    <mergeCell ref="R1288:T1288"/>
    <mergeCell ref="U1288:W1288"/>
    <mergeCell ref="A1289:B1289"/>
    <mergeCell ref="C1289:O1289"/>
    <mergeCell ref="P1289:Q1289"/>
    <mergeCell ref="R1289:T1289"/>
    <mergeCell ref="U1289:W1289"/>
    <mergeCell ref="A1286:B1286"/>
    <mergeCell ref="C1286:O1286"/>
    <mergeCell ref="P1286:Q1286"/>
    <mergeCell ref="R1286:T1286"/>
    <mergeCell ref="U1286:W1286"/>
    <mergeCell ref="A1287:B1287"/>
    <mergeCell ref="C1287:O1287"/>
    <mergeCell ref="P1287:Q1287"/>
    <mergeCell ref="R1287:T1287"/>
    <mergeCell ref="U1287:W1287"/>
    <mergeCell ref="A1284:B1284"/>
    <mergeCell ref="C1284:O1284"/>
    <mergeCell ref="P1284:Q1284"/>
    <mergeCell ref="R1284:T1284"/>
    <mergeCell ref="U1284:W1284"/>
    <mergeCell ref="A1285:B1285"/>
    <mergeCell ref="C1285:O1285"/>
    <mergeCell ref="P1285:Q1285"/>
    <mergeCell ref="R1285:T1285"/>
    <mergeCell ref="U1285:W1285"/>
    <mergeCell ref="A1282:B1282"/>
    <mergeCell ref="C1282:O1282"/>
    <mergeCell ref="P1282:Q1282"/>
    <mergeCell ref="R1282:T1282"/>
    <mergeCell ref="U1282:W1282"/>
    <mergeCell ref="A1283:B1283"/>
    <mergeCell ref="C1283:O1283"/>
    <mergeCell ref="P1283:Q1283"/>
    <mergeCell ref="R1283:T1283"/>
    <mergeCell ref="U1283:W1283"/>
    <mergeCell ref="A1280:B1280"/>
    <mergeCell ref="C1280:O1280"/>
    <mergeCell ref="P1280:Q1280"/>
    <mergeCell ref="R1280:T1280"/>
    <mergeCell ref="U1280:W1280"/>
    <mergeCell ref="A1281:B1281"/>
    <mergeCell ref="C1281:O1281"/>
    <mergeCell ref="P1281:Q1281"/>
    <mergeCell ref="R1281:T1281"/>
    <mergeCell ref="U1281:W1281"/>
    <mergeCell ref="A1278:B1278"/>
    <mergeCell ref="C1278:O1278"/>
    <mergeCell ref="P1278:Q1278"/>
    <mergeCell ref="R1278:T1278"/>
    <mergeCell ref="U1278:W1278"/>
    <mergeCell ref="A1279:B1279"/>
    <mergeCell ref="C1279:O1279"/>
    <mergeCell ref="P1279:Q1279"/>
    <mergeCell ref="R1279:T1279"/>
    <mergeCell ref="U1279:W1279"/>
    <mergeCell ref="A1276:B1276"/>
    <mergeCell ref="C1276:O1276"/>
    <mergeCell ref="P1276:Q1276"/>
    <mergeCell ref="R1276:T1276"/>
    <mergeCell ref="U1276:W1276"/>
    <mergeCell ref="A1277:B1277"/>
    <mergeCell ref="C1277:O1277"/>
    <mergeCell ref="P1277:Q1277"/>
    <mergeCell ref="R1277:T1277"/>
    <mergeCell ref="U1277:W1277"/>
    <mergeCell ref="A1274:B1274"/>
    <mergeCell ref="C1274:O1274"/>
    <mergeCell ref="P1274:Q1274"/>
    <mergeCell ref="R1274:T1274"/>
    <mergeCell ref="U1274:W1274"/>
    <mergeCell ref="A1275:B1275"/>
    <mergeCell ref="C1275:O1275"/>
    <mergeCell ref="P1275:Q1275"/>
    <mergeCell ref="R1275:T1275"/>
    <mergeCell ref="U1275:W1275"/>
    <mergeCell ref="A1272:B1272"/>
    <mergeCell ref="C1272:O1272"/>
    <mergeCell ref="P1272:Q1272"/>
    <mergeCell ref="R1272:T1272"/>
    <mergeCell ref="U1272:W1272"/>
    <mergeCell ref="A1273:B1273"/>
    <mergeCell ref="C1273:O1273"/>
    <mergeCell ref="P1273:Q1273"/>
    <mergeCell ref="R1273:T1273"/>
    <mergeCell ref="U1273:W1273"/>
    <mergeCell ref="A1270:B1270"/>
    <mergeCell ref="C1270:O1270"/>
    <mergeCell ref="P1270:Q1270"/>
    <mergeCell ref="R1270:T1270"/>
    <mergeCell ref="U1270:W1270"/>
    <mergeCell ref="A1271:B1271"/>
    <mergeCell ref="C1271:O1271"/>
    <mergeCell ref="P1271:Q1271"/>
    <mergeCell ref="R1271:T1271"/>
    <mergeCell ref="U1271:W1271"/>
    <mergeCell ref="A1268:B1268"/>
    <mergeCell ref="C1268:O1268"/>
    <mergeCell ref="P1268:Q1268"/>
    <mergeCell ref="R1268:T1268"/>
    <mergeCell ref="U1268:W1268"/>
    <mergeCell ref="A1269:B1269"/>
    <mergeCell ref="C1269:O1269"/>
    <mergeCell ref="P1269:Q1269"/>
    <mergeCell ref="R1269:T1269"/>
    <mergeCell ref="U1269:W1269"/>
    <mergeCell ref="A1266:B1266"/>
    <mergeCell ref="C1266:O1266"/>
    <mergeCell ref="P1266:Q1266"/>
    <mergeCell ref="R1266:T1266"/>
    <mergeCell ref="U1266:W1266"/>
    <mergeCell ref="A1267:B1267"/>
    <mergeCell ref="C1267:O1267"/>
    <mergeCell ref="P1267:Q1267"/>
    <mergeCell ref="R1267:T1267"/>
    <mergeCell ref="U1267:W1267"/>
    <mergeCell ref="A1264:B1264"/>
    <mergeCell ref="C1264:O1264"/>
    <mergeCell ref="P1264:Q1264"/>
    <mergeCell ref="R1264:T1264"/>
    <mergeCell ref="U1264:W1264"/>
    <mergeCell ref="A1265:B1265"/>
    <mergeCell ref="C1265:O1265"/>
    <mergeCell ref="P1265:Q1265"/>
    <mergeCell ref="R1265:T1265"/>
    <mergeCell ref="U1265:W1265"/>
    <mergeCell ref="A1262:B1262"/>
    <mergeCell ref="C1262:O1262"/>
    <mergeCell ref="P1262:Q1262"/>
    <mergeCell ref="R1262:T1262"/>
    <mergeCell ref="U1262:W1262"/>
    <mergeCell ref="A1263:B1263"/>
    <mergeCell ref="C1263:O1263"/>
    <mergeCell ref="P1263:Q1263"/>
    <mergeCell ref="R1263:T1263"/>
    <mergeCell ref="U1263:W1263"/>
    <mergeCell ref="A1260:B1260"/>
    <mergeCell ref="C1260:O1260"/>
    <mergeCell ref="P1260:Q1260"/>
    <mergeCell ref="R1260:T1260"/>
    <mergeCell ref="U1260:W1260"/>
    <mergeCell ref="A1261:B1261"/>
    <mergeCell ref="C1261:O1261"/>
    <mergeCell ref="P1261:Q1261"/>
    <mergeCell ref="R1261:T1261"/>
    <mergeCell ref="U1261:W1261"/>
    <mergeCell ref="A1258:B1258"/>
    <mergeCell ref="C1258:O1258"/>
    <mergeCell ref="P1258:Q1258"/>
    <mergeCell ref="R1258:T1258"/>
    <mergeCell ref="U1258:W1258"/>
    <mergeCell ref="A1259:B1259"/>
    <mergeCell ref="C1259:O1259"/>
    <mergeCell ref="P1259:Q1259"/>
    <mergeCell ref="R1259:T1259"/>
    <mergeCell ref="U1259:W1259"/>
    <mergeCell ref="A1256:B1256"/>
    <mergeCell ref="C1256:O1256"/>
    <mergeCell ref="P1256:Q1256"/>
    <mergeCell ref="R1256:T1256"/>
    <mergeCell ref="U1256:W1256"/>
    <mergeCell ref="A1257:B1257"/>
    <mergeCell ref="C1257:O1257"/>
    <mergeCell ref="P1257:Q1257"/>
    <mergeCell ref="R1257:T1257"/>
    <mergeCell ref="U1257:W1257"/>
    <mergeCell ref="A1254:B1254"/>
    <mergeCell ref="C1254:O1254"/>
    <mergeCell ref="P1254:Q1254"/>
    <mergeCell ref="R1254:T1254"/>
    <mergeCell ref="U1254:W1254"/>
    <mergeCell ref="A1255:B1255"/>
    <mergeCell ref="C1255:O1255"/>
    <mergeCell ref="P1255:Q1255"/>
    <mergeCell ref="R1255:T1255"/>
    <mergeCell ref="U1255:W1255"/>
    <mergeCell ref="A1252:B1252"/>
    <mergeCell ref="C1252:O1252"/>
    <mergeCell ref="P1252:Q1252"/>
    <mergeCell ref="R1252:T1252"/>
    <mergeCell ref="U1252:W1252"/>
    <mergeCell ref="A1253:B1253"/>
    <mergeCell ref="C1253:O1253"/>
    <mergeCell ref="P1253:Q1253"/>
    <mergeCell ref="R1253:T1253"/>
    <mergeCell ref="U1253:W1253"/>
    <mergeCell ref="A1250:B1250"/>
    <mergeCell ref="C1250:O1250"/>
    <mergeCell ref="P1250:Q1250"/>
    <mergeCell ref="R1250:T1250"/>
    <mergeCell ref="U1250:W1250"/>
    <mergeCell ref="A1251:B1251"/>
    <mergeCell ref="C1251:O1251"/>
    <mergeCell ref="P1251:Q1251"/>
    <mergeCell ref="R1251:T1251"/>
    <mergeCell ref="U1251:W1251"/>
    <mergeCell ref="A1248:B1248"/>
    <mergeCell ref="C1248:O1248"/>
    <mergeCell ref="P1248:Q1248"/>
    <mergeCell ref="R1248:T1248"/>
    <mergeCell ref="U1248:W1248"/>
    <mergeCell ref="A1249:B1249"/>
    <mergeCell ref="C1249:O1249"/>
    <mergeCell ref="P1249:Q1249"/>
    <mergeCell ref="R1249:T1249"/>
    <mergeCell ref="U1249:W1249"/>
    <mergeCell ref="A1246:B1246"/>
    <mergeCell ref="C1246:O1246"/>
    <mergeCell ref="P1246:Q1246"/>
    <mergeCell ref="R1246:T1246"/>
    <mergeCell ref="U1246:W1246"/>
    <mergeCell ref="A1247:B1247"/>
    <mergeCell ref="C1247:O1247"/>
    <mergeCell ref="P1247:Q1247"/>
    <mergeCell ref="R1247:T1247"/>
    <mergeCell ref="U1247:W1247"/>
    <mergeCell ref="A1244:B1244"/>
    <mergeCell ref="C1244:O1244"/>
    <mergeCell ref="P1244:Q1244"/>
    <mergeCell ref="R1244:T1244"/>
    <mergeCell ref="U1244:W1244"/>
    <mergeCell ref="A1245:B1245"/>
    <mergeCell ref="C1245:O1245"/>
    <mergeCell ref="P1245:Q1245"/>
    <mergeCell ref="R1245:T1245"/>
    <mergeCell ref="U1245:W1245"/>
    <mergeCell ref="A1242:B1242"/>
    <mergeCell ref="C1242:O1242"/>
    <mergeCell ref="P1242:Q1242"/>
    <mergeCell ref="R1242:T1242"/>
    <mergeCell ref="U1242:W1242"/>
    <mergeCell ref="A1243:B1243"/>
    <mergeCell ref="C1243:O1243"/>
    <mergeCell ref="P1243:Q1243"/>
    <mergeCell ref="R1243:T1243"/>
    <mergeCell ref="U1243:W1243"/>
    <mergeCell ref="A1240:B1240"/>
    <mergeCell ref="C1240:O1240"/>
    <mergeCell ref="P1240:Q1240"/>
    <mergeCell ref="R1240:T1240"/>
    <mergeCell ref="U1240:W1240"/>
    <mergeCell ref="A1241:B1241"/>
    <mergeCell ref="C1241:O1241"/>
    <mergeCell ref="P1241:Q1241"/>
    <mergeCell ref="R1241:T1241"/>
    <mergeCell ref="U1241:W1241"/>
    <mergeCell ref="A1238:B1238"/>
    <mergeCell ref="C1238:O1238"/>
    <mergeCell ref="P1238:Q1238"/>
    <mergeCell ref="R1238:T1238"/>
    <mergeCell ref="U1238:W1238"/>
    <mergeCell ref="A1239:B1239"/>
    <mergeCell ref="C1239:O1239"/>
    <mergeCell ref="P1239:Q1239"/>
    <mergeCell ref="R1239:T1239"/>
    <mergeCell ref="U1239:W1239"/>
    <mergeCell ref="A1236:B1236"/>
    <mergeCell ref="C1236:O1236"/>
    <mergeCell ref="P1236:Q1236"/>
    <mergeCell ref="R1236:T1236"/>
    <mergeCell ref="U1236:W1236"/>
    <mergeCell ref="A1237:B1237"/>
    <mergeCell ref="C1237:O1237"/>
    <mergeCell ref="P1237:Q1237"/>
    <mergeCell ref="R1237:T1237"/>
    <mergeCell ref="U1237:W1237"/>
    <mergeCell ref="A1234:B1234"/>
    <mergeCell ref="C1234:O1234"/>
    <mergeCell ref="P1234:Q1234"/>
    <mergeCell ref="R1234:T1234"/>
    <mergeCell ref="U1234:W1234"/>
    <mergeCell ref="A1235:B1235"/>
    <mergeCell ref="C1235:O1235"/>
    <mergeCell ref="P1235:Q1235"/>
    <mergeCell ref="R1235:T1235"/>
    <mergeCell ref="U1235:W1235"/>
    <mergeCell ref="A1232:B1232"/>
    <mergeCell ref="C1232:O1232"/>
    <mergeCell ref="P1232:Q1232"/>
    <mergeCell ref="R1232:T1232"/>
    <mergeCell ref="U1232:W1232"/>
    <mergeCell ref="A1233:B1233"/>
    <mergeCell ref="C1233:O1233"/>
    <mergeCell ref="P1233:Q1233"/>
    <mergeCell ref="R1233:T1233"/>
    <mergeCell ref="U1233:W1233"/>
    <mergeCell ref="A1230:B1230"/>
    <mergeCell ref="C1230:O1230"/>
    <mergeCell ref="P1230:Q1230"/>
    <mergeCell ref="R1230:T1230"/>
    <mergeCell ref="U1230:W1230"/>
    <mergeCell ref="A1231:B1231"/>
    <mergeCell ref="C1231:O1231"/>
    <mergeCell ref="P1231:Q1231"/>
    <mergeCell ref="R1231:T1231"/>
    <mergeCell ref="U1231:W1231"/>
    <mergeCell ref="A1228:B1228"/>
    <mergeCell ref="C1228:O1228"/>
    <mergeCell ref="P1228:Q1228"/>
    <mergeCell ref="R1228:T1228"/>
    <mergeCell ref="U1228:W1228"/>
    <mergeCell ref="A1229:B1229"/>
    <mergeCell ref="C1229:O1229"/>
    <mergeCell ref="P1229:Q1229"/>
    <mergeCell ref="R1229:T1229"/>
    <mergeCell ref="U1229:W1229"/>
    <mergeCell ref="A1226:B1226"/>
    <mergeCell ref="C1226:O1226"/>
    <mergeCell ref="P1226:Q1226"/>
    <mergeCell ref="R1226:T1226"/>
    <mergeCell ref="U1226:W1226"/>
    <mergeCell ref="A1227:B1227"/>
    <mergeCell ref="C1227:O1227"/>
    <mergeCell ref="P1227:Q1227"/>
    <mergeCell ref="R1227:T1227"/>
    <mergeCell ref="U1227:W1227"/>
    <mergeCell ref="A1224:B1224"/>
    <mergeCell ref="C1224:O1224"/>
    <mergeCell ref="P1224:Q1224"/>
    <mergeCell ref="R1224:T1224"/>
    <mergeCell ref="U1224:W1224"/>
    <mergeCell ref="A1225:B1225"/>
    <mergeCell ref="C1225:O1225"/>
    <mergeCell ref="P1225:Q1225"/>
    <mergeCell ref="R1225:T1225"/>
    <mergeCell ref="U1225:W1225"/>
    <mergeCell ref="A1222:B1222"/>
    <mergeCell ref="C1222:O1222"/>
    <mergeCell ref="P1222:Q1222"/>
    <mergeCell ref="R1222:T1222"/>
    <mergeCell ref="U1222:W1222"/>
    <mergeCell ref="A1223:B1223"/>
    <mergeCell ref="C1223:O1223"/>
    <mergeCell ref="P1223:Q1223"/>
    <mergeCell ref="R1223:T1223"/>
    <mergeCell ref="U1223:W1223"/>
    <mergeCell ref="A1220:B1220"/>
    <mergeCell ref="C1220:O1220"/>
    <mergeCell ref="P1220:Q1220"/>
    <mergeCell ref="R1220:T1220"/>
    <mergeCell ref="U1220:W1220"/>
    <mergeCell ref="A1221:B1221"/>
    <mergeCell ref="C1221:O1221"/>
    <mergeCell ref="P1221:Q1221"/>
    <mergeCell ref="R1221:T1221"/>
    <mergeCell ref="U1221:W1221"/>
    <mergeCell ref="A1218:B1218"/>
    <mergeCell ref="C1218:O1218"/>
    <mergeCell ref="P1218:Q1218"/>
    <mergeCell ref="R1218:T1218"/>
    <mergeCell ref="U1218:W1218"/>
    <mergeCell ref="A1219:B1219"/>
    <mergeCell ref="C1219:O1219"/>
    <mergeCell ref="P1219:Q1219"/>
    <mergeCell ref="R1219:T1219"/>
    <mergeCell ref="U1219:W1219"/>
    <mergeCell ref="A1216:B1216"/>
    <mergeCell ref="C1216:O1216"/>
    <mergeCell ref="P1216:Q1216"/>
    <mergeCell ref="R1216:T1216"/>
    <mergeCell ref="U1216:W1216"/>
    <mergeCell ref="A1217:B1217"/>
    <mergeCell ref="C1217:O1217"/>
    <mergeCell ref="P1217:Q1217"/>
    <mergeCell ref="R1217:T1217"/>
    <mergeCell ref="U1217:W1217"/>
    <mergeCell ref="A1214:B1214"/>
    <mergeCell ref="C1214:O1214"/>
    <mergeCell ref="P1214:Q1214"/>
    <mergeCell ref="R1214:T1214"/>
    <mergeCell ref="U1214:W1214"/>
    <mergeCell ref="A1215:B1215"/>
    <mergeCell ref="C1215:O1215"/>
    <mergeCell ref="P1215:Q1215"/>
    <mergeCell ref="R1215:T1215"/>
    <mergeCell ref="U1215:W1215"/>
    <mergeCell ref="A1212:B1212"/>
    <mergeCell ref="C1212:O1212"/>
    <mergeCell ref="P1212:Q1212"/>
    <mergeCell ref="R1212:T1212"/>
    <mergeCell ref="U1212:W1212"/>
    <mergeCell ref="A1213:B1213"/>
    <mergeCell ref="C1213:O1213"/>
    <mergeCell ref="P1213:Q1213"/>
    <mergeCell ref="R1213:T1213"/>
    <mergeCell ref="U1213:W1213"/>
    <mergeCell ref="A1210:B1210"/>
    <mergeCell ref="C1210:O1210"/>
    <mergeCell ref="P1210:Q1210"/>
    <mergeCell ref="R1210:T1210"/>
    <mergeCell ref="U1210:W1210"/>
    <mergeCell ref="A1211:B1211"/>
    <mergeCell ref="C1211:O1211"/>
    <mergeCell ref="P1211:Q1211"/>
    <mergeCell ref="R1211:T1211"/>
    <mergeCell ref="U1211:W1211"/>
    <mergeCell ref="A1208:B1208"/>
    <mergeCell ref="C1208:O1208"/>
    <mergeCell ref="P1208:Q1208"/>
    <mergeCell ref="R1208:T1208"/>
    <mergeCell ref="U1208:W1208"/>
    <mergeCell ref="A1209:B1209"/>
    <mergeCell ref="C1209:O1209"/>
    <mergeCell ref="P1209:Q1209"/>
    <mergeCell ref="R1209:T1209"/>
    <mergeCell ref="U1209:W1209"/>
    <mergeCell ref="A1206:B1206"/>
    <mergeCell ref="C1206:O1206"/>
    <mergeCell ref="P1206:Q1206"/>
    <mergeCell ref="R1206:T1206"/>
    <mergeCell ref="U1206:W1206"/>
    <mergeCell ref="A1207:B1207"/>
    <mergeCell ref="C1207:O1207"/>
    <mergeCell ref="P1207:Q1207"/>
    <mergeCell ref="R1207:T1207"/>
    <mergeCell ref="U1207:W1207"/>
    <mergeCell ref="A1204:B1204"/>
    <mergeCell ref="C1204:O1204"/>
    <mergeCell ref="P1204:Q1204"/>
    <mergeCell ref="R1204:T1204"/>
    <mergeCell ref="U1204:W1204"/>
    <mergeCell ref="A1205:B1205"/>
    <mergeCell ref="C1205:O1205"/>
    <mergeCell ref="P1205:Q1205"/>
    <mergeCell ref="R1205:T1205"/>
    <mergeCell ref="U1205:W1205"/>
    <mergeCell ref="A1202:B1202"/>
    <mergeCell ref="C1202:O1202"/>
    <mergeCell ref="P1202:Q1202"/>
    <mergeCell ref="R1202:T1202"/>
    <mergeCell ref="U1202:W1202"/>
    <mergeCell ref="A1203:B1203"/>
    <mergeCell ref="C1203:O1203"/>
    <mergeCell ref="P1203:Q1203"/>
    <mergeCell ref="R1203:T1203"/>
    <mergeCell ref="U1203:W1203"/>
    <mergeCell ref="A1200:B1200"/>
    <mergeCell ref="C1200:O1200"/>
    <mergeCell ref="P1200:Q1200"/>
    <mergeCell ref="R1200:T1200"/>
    <mergeCell ref="U1200:W1200"/>
    <mergeCell ref="A1201:B1201"/>
    <mergeCell ref="C1201:O1201"/>
    <mergeCell ref="P1201:Q1201"/>
    <mergeCell ref="R1201:T1201"/>
    <mergeCell ref="U1201:W1201"/>
    <mergeCell ref="A1198:B1198"/>
    <mergeCell ref="C1198:O1198"/>
    <mergeCell ref="P1198:Q1198"/>
    <mergeCell ref="R1198:T1198"/>
    <mergeCell ref="U1198:W1198"/>
    <mergeCell ref="A1199:B1199"/>
    <mergeCell ref="C1199:O1199"/>
    <mergeCell ref="P1199:Q1199"/>
    <mergeCell ref="R1199:T1199"/>
    <mergeCell ref="U1199:W1199"/>
    <mergeCell ref="A1196:B1196"/>
    <mergeCell ref="C1196:O1196"/>
    <mergeCell ref="P1196:Q1196"/>
    <mergeCell ref="R1196:T1196"/>
    <mergeCell ref="U1196:W1196"/>
    <mergeCell ref="A1197:B1197"/>
    <mergeCell ref="C1197:O1197"/>
    <mergeCell ref="P1197:Q1197"/>
    <mergeCell ref="R1197:T1197"/>
    <mergeCell ref="U1197:W1197"/>
    <mergeCell ref="A1194:B1194"/>
    <mergeCell ref="C1194:O1194"/>
    <mergeCell ref="P1194:Q1194"/>
    <mergeCell ref="R1194:T1194"/>
    <mergeCell ref="U1194:W1194"/>
    <mergeCell ref="A1195:B1195"/>
    <mergeCell ref="C1195:O1195"/>
    <mergeCell ref="P1195:Q1195"/>
    <mergeCell ref="R1195:T1195"/>
    <mergeCell ref="U1195:W1195"/>
    <mergeCell ref="A1192:B1192"/>
    <mergeCell ref="C1192:O1192"/>
    <mergeCell ref="P1192:Q1192"/>
    <mergeCell ref="R1192:T1192"/>
    <mergeCell ref="U1192:W1192"/>
    <mergeCell ref="A1193:B1193"/>
    <mergeCell ref="C1193:O1193"/>
    <mergeCell ref="P1193:Q1193"/>
    <mergeCell ref="R1193:T1193"/>
    <mergeCell ref="U1193:W1193"/>
    <mergeCell ref="A1190:B1190"/>
    <mergeCell ref="C1190:O1190"/>
    <mergeCell ref="P1190:Q1190"/>
    <mergeCell ref="R1190:T1190"/>
    <mergeCell ref="U1190:W1190"/>
    <mergeCell ref="A1191:B1191"/>
    <mergeCell ref="C1191:O1191"/>
    <mergeCell ref="P1191:Q1191"/>
    <mergeCell ref="R1191:T1191"/>
    <mergeCell ref="U1191:W1191"/>
    <mergeCell ref="A1188:B1188"/>
    <mergeCell ref="C1188:O1188"/>
    <mergeCell ref="P1188:Q1188"/>
    <mergeCell ref="R1188:T1188"/>
    <mergeCell ref="U1188:W1188"/>
    <mergeCell ref="A1189:B1189"/>
    <mergeCell ref="C1189:O1189"/>
    <mergeCell ref="P1189:Q1189"/>
    <mergeCell ref="R1189:T1189"/>
    <mergeCell ref="U1189:W1189"/>
    <mergeCell ref="A1186:B1186"/>
    <mergeCell ref="C1186:O1186"/>
    <mergeCell ref="P1186:Q1186"/>
    <mergeCell ref="R1186:T1186"/>
    <mergeCell ref="U1186:W1186"/>
    <mergeCell ref="A1187:B1187"/>
    <mergeCell ref="C1187:O1187"/>
    <mergeCell ref="P1187:Q1187"/>
    <mergeCell ref="R1187:T1187"/>
    <mergeCell ref="U1187:W1187"/>
    <mergeCell ref="A1184:B1184"/>
    <mergeCell ref="C1184:O1184"/>
    <mergeCell ref="P1184:Q1184"/>
    <mergeCell ref="R1184:T1184"/>
    <mergeCell ref="U1184:W1184"/>
    <mergeCell ref="A1185:B1185"/>
    <mergeCell ref="C1185:O1185"/>
    <mergeCell ref="P1185:Q1185"/>
    <mergeCell ref="R1185:T1185"/>
    <mergeCell ref="U1185:W1185"/>
    <mergeCell ref="A1182:B1182"/>
    <mergeCell ref="C1182:O1182"/>
    <mergeCell ref="P1182:Q1182"/>
    <mergeCell ref="R1182:T1182"/>
    <mergeCell ref="U1182:W1182"/>
    <mergeCell ref="A1183:B1183"/>
    <mergeCell ref="C1183:O1183"/>
    <mergeCell ref="P1183:Q1183"/>
    <mergeCell ref="R1183:T1183"/>
    <mergeCell ref="U1183:W1183"/>
    <mergeCell ref="A1180:B1180"/>
    <mergeCell ref="C1180:O1180"/>
    <mergeCell ref="P1180:Q1180"/>
    <mergeCell ref="R1180:T1180"/>
    <mergeCell ref="U1180:W1180"/>
    <mergeCell ref="A1181:B1181"/>
    <mergeCell ref="C1181:O1181"/>
    <mergeCell ref="P1181:Q1181"/>
    <mergeCell ref="R1181:T1181"/>
    <mergeCell ref="U1181:W1181"/>
    <mergeCell ref="A1178:B1178"/>
    <mergeCell ref="C1178:O1178"/>
    <mergeCell ref="P1178:Q1178"/>
    <mergeCell ref="R1178:T1178"/>
    <mergeCell ref="U1178:W1178"/>
    <mergeCell ref="A1179:B1179"/>
    <mergeCell ref="C1179:O1179"/>
    <mergeCell ref="P1179:Q1179"/>
    <mergeCell ref="R1179:T1179"/>
    <mergeCell ref="U1179:W1179"/>
    <mergeCell ref="A1176:B1176"/>
    <mergeCell ref="C1176:O1176"/>
    <mergeCell ref="P1176:Q1176"/>
    <mergeCell ref="R1176:T1176"/>
    <mergeCell ref="U1176:W1176"/>
    <mergeCell ref="A1177:B1177"/>
    <mergeCell ref="C1177:O1177"/>
    <mergeCell ref="P1177:Q1177"/>
    <mergeCell ref="R1177:T1177"/>
    <mergeCell ref="U1177:W1177"/>
    <mergeCell ref="A1174:B1174"/>
    <mergeCell ref="C1174:O1174"/>
    <mergeCell ref="P1174:Q1174"/>
    <mergeCell ref="R1174:T1174"/>
    <mergeCell ref="U1174:W1174"/>
    <mergeCell ref="A1175:B1175"/>
    <mergeCell ref="C1175:O1175"/>
    <mergeCell ref="P1175:Q1175"/>
    <mergeCell ref="R1175:T1175"/>
    <mergeCell ref="U1175:W1175"/>
    <mergeCell ref="A1172:B1172"/>
    <mergeCell ref="C1172:O1172"/>
    <mergeCell ref="P1172:Q1172"/>
    <mergeCell ref="R1172:T1172"/>
    <mergeCell ref="U1172:W1172"/>
    <mergeCell ref="A1173:B1173"/>
    <mergeCell ref="C1173:O1173"/>
    <mergeCell ref="P1173:Q1173"/>
    <mergeCell ref="R1173:T1173"/>
    <mergeCell ref="U1173:W1173"/>
    <mergeCell ref="A1170:B1170"/>
    <mergeCell ref="C1170:O1170"/>
    <mergeCell ref="P1170:Q1170"/>
    <mergeCell ref="R1170:T1170"/>
    <mergeCell ref="U1170:W1170"/>
    <mergeCell ref="A1171:B1171"/>
    <mergeCell ref="C1171:O1171"/>
    <mergeCell ref="P1171:Q1171"/>
    <mergeCell ref="R1171:T1171"/>
    <mergeCell ref="U1171:W1171"/>
    <mergeCell ref="A1168:B1168"/>
    <mergeCell ref="C1168:O1168"/>
    <mergeCell ref="P1168:Q1168"/>
    <mergeCell ref="R1168:T1168"/>
    <mergeCell ref="U1168:W1168"/>
    <mergeCell ref="A1169:B1169"/>
    <mergeCell ref="C1169:O1169"/>
    <mergeCell ref="P1169:Q1169"/>
    <mergeCell ref="R1169:T1169"/>
    <mergeCell ref="U1169:W1169"/>
    <mergeCell ref="A1166:B1166"/>
    <mergeCell ref="C1166:O1166"/>
    <mergeCell ref="P1166:Q1166"/>
    <mergeCell ref="R1166:T1166"/>
    <mergeCell ref="U1166:W1166"/>
    <mergeCell ref="A1167:B1167"/>
    <mergeCell ref="C1167:O1167"/>
    <mergeCell ref="P1167:Q1167"/>
    <mergeCell ref="R1167:T1167"/>
    <mergeCell ref="U1167:W1167"/>
    <mergeCell ref="A1164:B1164"/>
    <mergeCell ref="C1164:O1164"/>
    <mergeCell ref="P1164:Q1164"/>
    <mergeCell ref="R1164:T1164"/>
    <mergeCell ref="U1164:W1164"/>
    <mergeCell ref="A1165:B1165"/>
    <mergeCell ref="C1165:O1165"/>
    <mergeCell ref="P1165:Q1165"/>
    <mergeCell ref="R1165:T1165"/>
    <mergeCell ref="U1165:W1165"/>
    <mergeCell ref="A1162:B1162"/>
    <mergeCell ref="C1162:O1162"/>
    <mergeCell ref="P1162:Q1162"/>
    <mergeCell ref="R1162:T1162"/>
    <mergeCell ref="U1162:W1162"/>
    <mergeCell ref="A1163:B1163"/>
    <mergeCell ref="C1163:O1163"/>
    <mergeCell ref="P1163:Q1163"/>
    <mergeCell ref="R1163:T1163"/>
    <mergeCell ref="U1163:W1163"/>
    <mergeCell ref="A1160:B1160"/>
    <mergeCell ref="C1160:O1160"/>
    <mergeCell ref="P1160:Q1160"/>
    <mergeCell ref="R1160:T1160"/>
    <mergeCell ref="U1160:W1160"/>
    <mergeCell ref="A1161:B1161"/>
    <mergeCell ref="C1161:O1161"/>
    <mergeCell ref="P1161:Q1161"/>
    <mergeCell ref="R1161:T1161"/>
    <mergeCell ref="U1161:W1161"/>
    <mergeCell ref="A1158:B1158"/>
    <mergeCell ref="C1158:O1158"/>
    <mergeCell ref="P1158:Q1158"/>
    <mergeCell ref="R1158:T1158"/>
    <mergeCell ref="U1158:W1158"/>
    <mergeCell ref="A1159:B1159"/>
    <mergeCell ref="C1159:O1159"/>
    <mergeCell ref="P1159:Q1159"/>
    <mergeCell ref="R1159:T1159"/>
    <mergeCell ref="U1159:W1159"/>
    <mergeCell ref="A1156:B1156"/>
    <mergeCell ref="C1156:O1156"/>
    <mergeCell ref="P1156:Q1156"/>
    <mergeCell ref="R1156:T1156"/>
    <mergeCell ref="U1156:W1156"/>
    <mergeCell ref="A1157:B1157"/>
    <mergeCell ref="C1157:O1157"/>
    <mergeCell ref="P1157:Q1157"/>
    <mergeCell ref="R1157:T1157"/>
    <mergeCell ref="U1157:W1157"/>
    <mergeCell ref="A1154:B1154"/>
    <mergeCell ref="C1154:O1154"/>
    <mergeCell ref="P1154:Q1154"/>
    <mergeCell ref="R1154:T1154"/>
    <mergeCell ref="U1154:W1154"/>
    <mergeCell ref="A1155:B1155"/>
    <mergeCell ref="C1155:O1155"/>
    <mergeCell ref="P1155:Q1155"/>
    <mergeCell ref="R1155:T1155"/>
    <mergeCell ref="U1155:W1155"/>
    <mergeCell ref="A1152:B1152"/>
    <mergeCell ref="C1152:O1152"/>
    <mergeCell ref="P1152:Q1152"/>
    <mergeCell ref="R1152:T1152"/>
    <mergeCell ref="U1152:W1152"/>
    <mergeCell ref="A1153:B1153"/>
    <mergeCell ref="C1153:O1153"/>
    <mergeCell ref="P1153:Q1153"/>
    <mergeCell ref="R1153:T1153"/>
    <mergeCell ref="U1153:W1153"/>
    <mergeCell ref="A1150:B1150"/>
    <mergeCell ref="C1150:O1150"/>
    <mergeCell ref="P1150:Q1150"/>
    <mergeCell ref="R1150:T1150"/>
    <mergeCell ref="U1150:W1150"/>
    <mergeCell ref="A1151:B1151"/>
    <mergeCell ref="C1151:O1151"/>
    <mergeCell ref="P1151:Q1151"/>
    <mergeCell ref="R1151:T1151"/>
    <mergeCell ref="U1151:W1151"/>
    <mergeCell ref="A1148:B1148"/>
    <mergeCell ref="C1148:O1148"/>
    <mergeCell ref="P1148:Q1148"/>
    <mergeCell ref="R1148:T1148"/>
    <mergeCell ref="U1148:W1148"/>
    <mergeCell ref="A1149:B1149"/>
    <mergeCell ref="C1149:O1149"/>
    <mergeCell ref="P1149:Q1149"/>
    <mergeCell ref="R1149:T1149"/>
    <mergeCell ref="U1149:W1149"/>
    <mergeCell ref="A1146:B1146"/>
    <mergeCell ref="C1146:O1146"/>
    <mergeCell ref="P1146:Q1146"/>
    <mergeCell ref="R1146:T1146"/>
    <mergeCell ref="U1146:W1146"/>
    <mergeCell ref="A1147:B1147"/>
    <mergeCell ref="C1147:O1147"/>
    <mergeCell ref="P1147:Q1147"/>
    <mergeCell ref="R1147:T1147"/>
    <mergeCell ref="U1147:W1147"/>
    <mergeCell ref="A1144:B1144"/>
    <mergeCell ref="C1144:O1144"/>
    <mergeCell ref="P1144:Q1144"/>
    <mergeCell ref="R1144:T1144"/>
    <mergeCell ref="U1144:W1144"/>
    <mergeCell ref="A1145:B1145"/>
    <mergeCell ref="C1145:O1145"/>
    <mergeCell ref="P1145:Q1145"/>
    <mergeCell ref="R1145:T1145"/>
    <mergeCell ref="U1145:W1145"/>
    <mergeCell ref="A1142:B1142"/>
    <mergeCell ref="C1142:O1142"/>
    <mergeCell ref="P1142:Q1142"/>
    <mergeCell ref="R1142:T1142"/>
    <mergeCell ref="U1142:W1142"/>
    <mergeCell ref="A1143:B1143"/>
    <mergeCell ref="C1143:O1143"/>
    <mergeCell ref="P1143:Q1143"/>
    <mergeCell ref="R1143:T1143"/>
    <mergeCell ref="U1143:W1143"/>
    <mergeCell ref="A1140:B1140"/>
    <mergeCell ref="C1140:O1140"/>
    <mergeCell ref="P1140:Q1140"/>
    <mergeCell ref="R1140:T1140"/>
    <mergeCell ref="U1140:W1140"/>
    <mergeCell ref="A1141:B1141"/>
    <mergeCell ref="C1141:O1141"/>
    <mergeCell ref="P1141:Q1141"/>
    <mergeCell ref="R1141:T1141"/>
    <mergeCell ref="U1141:W1141"/>
    <mergeCell ref="A1138:B1138"/>
    <mergeCell ref="C1138:O1138"/>
    <mergeCell ref="P1138:Q1138"/>
    <mergeCell ref="R1138:T1138"/>
    <mergeCell ref="U1138:W1138"/>
    <mergeCell ref="A1139:B1139"/>
    <mergeCell ref="C1139:O1139"/>
    <mergeCell ref="P1139:Q1139"/>
    <mergeCell ref="R1139:T1139"/>
    <mergeCell ref="U1139:W1139"/>
    <mergeCell ref="A1136:B1136"/>
    <mergeCell ref="C1136:O1136"/>
    <mergeCell ref="P1136:Q1136"/>
    <mergeCell ref="R1136:T1136"/>
    <mergeCell ref="U1136:W1136"/>
    <mergeCell ref="A1137:B1137"/>
    <mergeCell ref="C1137:O1137"/>
    <mergeCell ref="P1137:Q1137"/>
    <mergeCell ref="R1137:T1137"/>
    <mergeCell ref="U1137:W1137"/>
    <mergeCell ref="A1134:B1134"/>
    <mergeCell ref="C1134:O1134"/>
    <mergeCell ref="P1134:Q1134"/>
    <mergeCell ref="R1134:T1134"/>
    <mergeCell ref="U1134:W1134"/>
    <mergeCell ref="A1135:B1135"/>
    <mergeCell ref="C1135:O1135"/>
    <mergeCell ref="P1135:Q1135"/>
    <mergeCell ref="R1135:T1135"/>
    <mergeCell ref="U1135:W1135"/>
    <mergeCell ref="A1132:B1132"/>
    <mergeCell ref="C1132:O1132"/>
    <mergeCell ref="P1132:Q1132"/>
    <mergeCell ref="R1132:T1132"/>
    <mergeCell ref="U1132:W1132"/>
    <mergeCell ref="A1133:B1133"/>
    <mergeCell ref="C1133:O1133"/>
    <mergeCell ref="P1133:Q1133"/>
    <mergeCell ref="R1133:T1133"/>
    <mergeCell ref="U1133:W1133"/>
    <mergeCell ref="A1130:B1130"/>
    <mergeCell ref="C1130:O1130"/>
    <mergeCell ref="P1130:Q1130"/>
    <mergeCell ref="R1130:T1130"/>
    <mergeCell ref="U1130:W1130"/>
    <mergeCell ref="A1131:B1131"/>
    <mergeCell ref="C1131:O1131"/>
    <mergeCell ref="P1131:Q1131"/>
    <mergeCell ref="R1131:T1131"/>
    <mergeCell ref="U1131:W1131"/>
    <mergeCell ref="A1128:B1128"/>
    <mergeCell ref="C1128:O1128"/>
    <mergeCell ref="P1128:Q1128"/>
    <mergeCell ref="R1128:T1128"/>
    <mergeCell ref="U1128:W1128"/>
    <mergeCell ref="A1129:B1129"/>
    <mergeCell ref="C1129:O1129"/>
    <mergeCell ref="P1129:Q1129"/>
    <mergeCell ref="R1129:T1129"/>
    <mergeCell ref="U1129:W1129"/>
    <mergeCell ref="A1126:B1126"/>
    <mergeCell ref="C1126:O1126"/>
    <mergeCell ref="P1126:Q1126"/>
    <mergeCell ref="R1126:T1126"/>
    <mergeCell ref="U1126:W1126"/>
    <mergeCell ref="A1127:B1127"/>
    <mergeCell ref="C1127:O1127"/>
    <mergeCell ref="P1127:Q1127"/>
    <mergeCell ref="R1127:T1127"/>
    <mergeCell ref="U1127:W1127"/>
    <mergeCell ref="A1124:B1124"/>
    <mergeCell ref="C1124:O1124"/>
    <mergeCell ref="P1124:Q1124"/>
    <mergeCell ref="R1124:T1124"/>
    <mergeCell ref="U1124:W1124"/>
    <mergeCell ref="A1125:B1125"/>
    <mergeCell ref="C1125:O1125"/>
    <mergeCell ref="P1125:Q1125"/>
    <mergeCell ref="R1125:T1125"/>
    <mergeCell ref="U1125:W1125"/>
    <mergeCell ref="A1122:B1122"/>
    <mergeCell ref="C1122:O1122"/>
    <mergeCell ref="P1122:Q1122"/>
    <mergeCell ref="R1122:T1122"/>
    <mergeCell ref="U1122:W1122"/>
    <mergeCell ref="A1123:B1123"/>
    <mergeCell ref="C1123:O1123"/>
    <mergeCell ref="P1123:Q1123"/>
    <mergeCell ref="R1123:T1123"/>
    <mergeCell ref="U1123:W1123"/>
    <mergeCell ref="A1120:B1120"/>
    <mergeCell ref="C1120:O1120"/>
    <mergeCell ref="P1120:Q1120"/>
    <mergeCell ref="R1120:T1120"/>
    <mergeCell ref="U1120:W1120"/>
    <mergeCell ref="A1121:B1121"/>
    <mergeCell ref="C1121:O1121"/>
    <mergeCell ref="P1121:Q1121"/>
    <mergeCell ref="R1121:T1121"/>
    <mergeCell ref="U1121:W1121"/>
    <mergeCell ref="A1118:B1118"/>
    <mergeCell ref="C1118:O1118"/>
    <mergeCell ref="P1118:Q1118"/>
    <mergeCell ref="R1118:T1118"/>
    <mergeCell ref="U1118:W1118"/>
    <mergeCell ref="A1119:B1119"/>
    <mergeCell ref="C1119:O1119"/>
    <mergeCell ref="P1119:Q1119"/>
    <mergeCell ref="R1119:T1119"/>
    <mergeCell ref="U1119:W1119"/>
    <mergeCell ref="A1116:B1116"/>
    <mergeCell ref="C1116:O1116"/>
    <mergeCell ref="P1116:Q1116"/>
    <mergeCell ref="R1116:T1116"/>
    <mergeCell ref="U1116:W1116"/>
    <mergeCell ref="A1117:B1117"/>
    <mergeCell ref="C1117:O1117"/>
    <mergeCell ref="P1117:Q1117"/>
    <mergeCell ref="R1117:T1117"/>
    <mergeCell ref="U1117:W1117"/>
    <mergeCell ref="A1114:B1114"/>
    <mergeCell ref="C1114:O1114"/>
    <mergeCell ref="P1114:Q1114"/>
    <mergeCell ref="R1114:T1114"/>
    <mergeCell ref="U1114:W1114"/>
    <mergeCell ref="A1115:B1115"/>
    <mergeCell ref="C1115:O1115"/>
    <mergeCell ref="P1115:Q1115"/>
    <mergeCell ref="R1115:T1115"/>
    <mergeCell ref="U1115:W1115"/>
    <mergeCell ref="A1112:B1112"/>
    <mergeCell ref="C1112:O1112"/>
    <mergeCell ref="P1112:Q1112"/>
    <mergeCell ref="R1112:T1112"/>
    <mergeCell ref="U1112:W1112"/>
    <mergeCell ref="A1113:B1113"/>
    <mergeCell ref="C1113:O1113"/>
    <mergeCell ref="P1113:Q1113"/>
    <mergeCell ref="R1113:T1113"/>
    <mergeCell ref="U1113:W1113"/>
    <mergeCell ref="A1110:B1110"/>
    <mergeCell ref="C1110:O1110"/>
    <mergeCell ref="P1110:Q1110"/>
    <mergeCell ref="R1110:T1110"/>
    <mergeCell ref="U1110:W1110"/>
    <mergeCell ref="A1111:B1111"/>
    <mergeCell ref="C1111:O1111"/>
    <mergeCell ref="P1111:Q1111"/>
    <mergeCell ref="R1111:T1111"/>
    <mergeCell ref="U1111:W1111"/>
    <mergeCell ref="A1108:B1108"/>
    <mergeCell ref="C1108:O1108"/>
    <mergeCell ref="P1108:Q1108"/>
    <mergeCell ref="R1108:T1108"/>
    <mergeCell ref="U1108:W1108"/>
    <mergeCell ref="A1109:B1109"/>
    <mergeCell ref="C1109:O1109"/>
    <mergeCell ref="P1109:Q1109"/>
    <mergeCell ref="R1109:T1109"/>
    <mergeCell ref="U1109:W1109"/>
    <mergeCell ref="A1106:B1106"/>
    <mergeCell ref="C1106:O1106"/>
    <mergeCell ref="P1106:Q1106"/>
    <mergeCell ref="R1106:T1106"/>
    <mergeCell ref="U1106:W1106"/>
    <mergeCell ref="A1107:B1107"/>
    <mergeCell ref="C1107:O1107"/>
    <mergeCell ref="P1107:Q1107"/>
    <mergeCell ref="R1107:T1107"/>
    <mergeCell ref="U1107:W1107"/>
    <mergeCell ref="A1104:B1104"/>
    <mergeCell ref="C1104:O1104"/>
    <mergeCell ref="P1104:Q1104"/>
    <mergeCell ref="R1104:T1104"/>
    <mergeCell ref="U1104:W1104"/>
    <mergeCell ref="A1105:B1105"/>
    <mergeCell ref="C1105:O1105"/>
    <mergeCell ref="P1105:Q1105"/>
    <mergeCell ref="R1105:T1105"/>
    <mergeCell ref="U1105:W1105"/>
    <mergeCell ref="A1102:B1102"/>
    <mergeCell ref="C1102:O1102"/>
    <mergeCell ref="P1102:Q1102"/>
    <mergeCell ref="R1102:T1102"/>
    <mergeCell ref="U1102:W1102"/>
    <mergeCell ref="A1103:B1103"/>
    <mergeCell ref="C1103:O1103"/>
    <mergeCell ref="P1103:Q1103"/>
    <mergeCell ref="R1103:T1103"/>
    <mergeCell ref="U1103:W1103"/>
    <mergeCell ref="A1100:B1100"/>
    <mergeCell ref="C1100:O1100"/>
    <mergeCell ref="P1100:Q1100"/>
    <mergeCell ref="R1100:T1100"/>
    <mergeCell ref="U1100:W1100"/>
    <mergeCell ref="A1101:B1101"/>
    <mergeCell ref="C1101:O1101"/>
    <mergeCell ref="P1101:Q1101"/>
    <mergeCell ref="R1101:T1101"/>
    <mergeCell ref="U1101:W1101"/>
    <mergeCell ref="A1098:B1098"/>
    <mergeCell ref="C1098:O1098"/>
    <mergeCell ref="P1098:Q1098"/>
    <mergeCell ref="R1098:T1098"/>
    <mergeCell ref="U1098:W1098"/>
    <mergeCell ref="A1099:B1099"/>
    <mergeCell ref="C1099:O1099"/>
    <mergeCell ref="P1099:Q1099"/>
    <mergeCell ref="R1099:T1099"/>
    <mergeCell ref="U1099:W1099"/>
    <mergeCell ref="A1096:B1096"/>
    <mergeCell ref="C1096:O1096"/>
    <mergeCell ref="P1096:Q1096"/>
    <mergeCell ref="R1096:T1096"/>
    <mergeCell ref="U1096:W1096"/>
    <mergeCell ref="A1097:B1097"/>
    <mergeCell ref="C1097:O1097"/>
    <mergeCell ref="P1097:Q1097"/>
    <mergeCell ref="R1097:T1097"/>
    <mergeCell ref="U1097:W1097"/>
    <mergeCell ref="A1094:B1094"/>
    <mergeCell ref="C1094:O1094"/>
    <mergeCell ref="P1094:Q1094"/>
    <mergeCell ref="R1094:T1094"/>
    <mergeCell ref="U1094:W1094"/>
    <mergeCell ref="A1095:B1095"/>
    <mergeCell ref="C1095:O1095"/>
    <mergeCell ref="P1095:Q1095"/>
    <mergeCell ref="R1095:T1095"/>
    <mergeCell ref="U1095:W1095"/>
    <mergeCell ref="A1092:B1092"/>
    <mergeCell ref="C1092:O1092"/>
    <mergeCell ref="P1092:Q1092"/>
    <mergeCell ref="R1092:T1092"/>
    <mergeCell ref="U1092:W1092"/>
    <mergeCell ref="A1093:B1093"/>
    <mergeCell ref="C1093:O1093"/>
    <mergeCell ref="P1093:Q1093"/>
    <mergeCell ref="R1093:T1093"/>
    <mergeCell ref="U1093:W1093"/>
    <mergeCell ref="A1090:B1090"/>
    <mergeCell ref="C1090:O1090"/>
    <mergeCell ref="P1090:Q1090"/>
    <mergeCell ref="R1090:T1090"/>
    <mergeCell ref="U1090:W1090"/>
    <mergeCell ref="A1091:B1091"/>
    <mergeCell ref="C1091:O1091"/>
    <mergeCell ref="P1091:Q1091"/>
    <mergeCell ref="R1091:T1091"/>
    <mergeCell ref="U1091:W1091"/>
    <mergeCell ref="A1088:B1088"/>
    <mergeCell ref="C1088:O1088"/>
    <mergeCell ref="P1088:Q1088"/>
    <mergeCell ref="R1088:T1088"/>
    <mergeCell ref="U1088:W1088"/>
    <mergeCell ref="A1089:B1089"/>
    <mergeCell ref="C1089:O1089"/>
    <mergeCell ref="P1089:Q1089"/>
    <mergeCell ref="R1089:T1089"/>
    <mergeCell ref="U1089:W1089"/>
    <mergeCell ref="A1086:B1086"/>
    <mergeCell ref="C1086:O1086"/>
    <mergeCell ref="P1086:Q1086"/>
    <mergeCell ref="R1086:T1086"/>
    <mergeCell ref="U1086:W1086"/>
    <mergeCell ref="A1087:B1087"/>
    <mergeCell ref="C1087:O1087"/>
    <mergeCell ref="P1087:Q1087"/>
    <mergeCell ref="R1087:T1087"/>
    <mergeCell ref="U1087:W1087"/>
    <mergeCell ref="A1084:B1084"/>
    <mergeCell ref="C1084:O1084"/>
    <mergeCell ref="P1084:Q1084"/>
    <mergeCell ref="R1084:T1084"/>
    <mergeCell ref="U1084:W1084"/>
    <mergeCell ref="A1085:B1085"/>
    <mergeCell ref="C1085:O1085"/>
    <mergeCell ref="P1085:Q1085"/>
    <mergeCell ref="R1085:T1085"/>
    <mergeCell ref="U1085:W1085"/>
    <mergeCell ref="A1082:B1082"/>
    <mergeCell ref="C1082:O1082"/>
    <mergeCell ref="P1082:Q1082"/>
    <mergeCell ref="R1082:T1082"/>
    <mergeCell ref="U1082:W1082"/>
    <mergeCell ref="A1083:B1083"/>
    <mergeCell ref="C1083:O1083"/>
    <mergeCell ref="P1083:Q1083"/>
    <mergeCell ref="R1083:T1083"/>
    <mergeCell ref="U1083:W1083"/>
    <mergeCell ref="A1080:B1080"/>
    <mergeCell ref="C1080:O1080"/>
    <mergeCell ref="P1080:Q1080"/>
    <mergeCell ref="R1080:T1080"/>
    <mergeCell ref="U1080:W1080"/>
    <mergeCell ref="A1081:B1081"/>
    <mergeCell ref="C1081:O1081"/>
    <mergeCell ref="P1081:Q1081"/>
    <mergeCell ref="R1081:T1081"/>
    <mergeCell ref="U1081:W1081"/>
    <mergeCell ref="A1078:B1078"/>
    <mergeCell ref="C1078:O1078"/>
    <mergeCell ref="P1078:Q1078"/>
    <mergeCell ref="R1078:T1078"/>
    <mergeCell ref="U1078:W1078"/>
    <mergeCell ref="A1079:B1079"/>
    <mergeCell ref="C1079:O1079"/>
    <mergeCell ref="P1079:Q1079"/>
    <mergeCell ref="R1079:T1079"/>
    <mergeCell ref="U1079:W1079"/>
    <mergeCell ref="A1076:B1076"/>
    <mergeCell ref="C1076:O1076"/>
    <mergeCell ref="P1076:Q1076"/>
    <mergeCell ref="R1076:T1076"/>
    <mergeCell ref="U1076:W1076"/>
    <mergeCell ref="A1077:B1077"/>
    <mergeCell ref="C1077:O1077"/>
    <mergeCell ref="P1077:Q1077"/>
    <mergeCell ref="R1077:T1077"/>
    <mergeCell ref="U1077:W1077"/>
    <mergeCell ref="A1074:B1074"/>
    <mergeCell ref="C1074:O1074"/>
    <mergeCell ref="P1074:Q1074"/>
    <mergeCell ref="R1074:T1074"/>
    <mergeCell ref="U1074:W1074"/>
    <mergeCell ref="A1075:B1075"/>
    <mergeCell ref="C1075:O1075"/>
    <mergeCell ref="P1075:Q1075"/>
    <mergeCell ref="R1075:T1075"/>
    <mergeCell ref="U1075:W1075"/>
    <mergeCell ref="A1072:B1072"/>
    <mergeCell ref="C1072:O1072"/>
    <mergeCell ref="P1072:Q1072"/>
    <mergeCell ref="R1072:T1072"/>
    <mergeCell ref="U1072:W1072"/>
    <mergeCell ref="A1073:B1073"/>
    <mergeCell ref="C1073:O1073"/>
    <mergeCell ref="P1073:Q1073"/>
    <mergeCell ref="R1073:T1073"/>
    <mergeCell ref="U1073:W1073"/>
    <mergeCell ref="A1070:B1070"/>
    <mergeCell ref="C1070:O1070"/>
    <mergeCell ref="P1070:Q1070"/>
    <mergeCell ref="R1070:T1070"/>
    <mergeCell ref="U1070:W1070"/>
    <mergeCell ref="A1071:B1071"/>
    <mergeCell ref="C1071:O1071"/>
    <mergeCell ref="P1071:Q1071"/>
    <mergeCell ref="R1071:T1071"/>
    <mergeCell ref="U1071:W1071"/>
    <mergeCell ref="A1068:B1068"/>
    <mergeCell ref="C1068:O1068"/>
    <mergeCell ref="P1068:Q1068"/>
    <mergeCell ref="R1068:T1068"/>
    <mergeCell ref="U1068:W1068"/>
    <mergeCell ref="A1069:B1069"/>
    <mergeCell ref="C1069:O1069"/>
    <mergeCell ref="P1069:Q1069"/>
    <mergeCell ref="R1069:T1069"/>
    <mergeCell ref="U1069:W1069"/>
    <mergeCell ref="A1066:B1066"/>
    <mergeCell ref="C1066:O1066"/>
    <mergeCell ref="P1066:Q1066"/>
    <mergeCell ref="R1066:T1066"/>
    <mergeCell ref="U1066:W1066"/>
    <mergeCell ref="A1067:B1067"/>
    <mergeCell ref="C1067:O1067"/>
    <mergeCell ref="P1067:Q1067"/>
    <mergeCell ref="R1067:T1067"/>
    <mergeCell ref="U1067:W1067"/>
    <mergeCell ref="A1064:B1064"/>
    <mergeCell ref="C1064:O1064"/>
    <mergeCell ref="P1064:Q1064"/>
    <mergeCell ref="R1064:T1064"/>
    <mergeCell ref="U1064:W1064"/>
    <mergeCell ref="A1065:B1065"/>
    <mergeCell ref="C1065:O1065"/>
    <mergeCell ref="P1065:Q1065"/>
    <mergeCell ref="R1065:T1065"/>
    <mergeCell ref="U1065:W1065"/>
    <mergeCell ref="A1062:B1062"/>
    <mergeCell ref="C1062:O1062"/>
    <mergeCell ref="P1062:Q1062"/>
    <mergeCell ref="R1062:T1062"/>
    <mergeCell ref="U1062:W1062"/>
    <mergeCell ref="A1063:B1063"/>
    <mergeCell ref="C1063:O1063"/>
    <mergeCell ref="P1063:Q1063"/>
    <mergeCell ref="R1063:T1063"/>
    <mergeCell ref="U1063:W1063"/>
    <mergeCell ref="A1060:B1060"/>
    <mergeCell ref="C1060:O1060"/>
    <mergeCell ref="P1060:Q1060"/>
    <mergeCell ref="R1060:T1060"/>
    <mergeCell ref="U1060:W1060"/>
    <mergeCell ref="A1061:B1061"/>
    <mergeCell ref="C1061:O1061"/>
    <mergeCell ref="P1061:Q1061"/>
    <mergeCell ref="R1061:T1061"/>
    <mergeCell ref="U1061:W1061"/>
    <mergeCell ref="A1058:B1058"/>
    <mergeCell ref="C1058:O1058"/>
    <mergeCell ref="P1058:Q1058"/>
    <mergeCell ref="R1058:T1058"/>
    <mergeCell ref="U1058:W1058"/>
    <mergeCell ref="A1059:B1059"/>
    <mergeCell ref="C1059:O1059"/>
    <mergeCell ref="P1059:Q1059"/>
    <mergeCell ref="R1059:T1059"/>
    <mergeCell ref="U1059:W1059"/>
    <mergeCell ref="A1056:B1056"/>
    <mergeCell ref="C1056:O1056"/>
    <mergeCell ref="P1056:Q1056"/>
    <mergeCell ref="R1056:T1056"/>
    <mergeCell ref="U1056:W1056"/>
    <mergeCell ref="A1057:B1057"/>
    <mergeCell ref="C1057:O1057"/>
    <mergeCell ref="P1057:Q1057"/>
    <mergeCell ref="R1057:T1057"/>
    <mergeCell ref="U1057:W1057"/>
    <mergeCell ref="A1054:B1054"/>
    <mergeCell ref="C1054:O1054"/>
    <mergeCell ref="P1054:Q1054"/>
    <mergeCell ref="R1054:T1054"/>
    <mergeCell ref="U1054:W1054"/>
    <mergeCell ref="A1055:B1055"/>
    <mergeCell ref="C1055:O1055"/>
    <mergeCell ref="P1055:Q1055"/>
    <mergeCell ref="R1055:T1055"/>
    <mergeCell ref="U1055:W1055"/>
    <mergeCell ref="A1052:B1052"/>
    <mergeCell ref="C1052:O1052"/>
    <mergeCell ref="P1052:Q1052"/>
    <mergeCell ref="R1052:T1052"/>
    <mergeCell ref="U1052:W1052"/>
    <mergeCell ref="A1053:B1053"/>
    <mergeCell ref="C1053:O1053"/>
    <mergeCell ref="P1053:Q1053"/>
    <mergeCell ref="R1053:T1053"/>
    <mergeCell ref="U1053:W1053"/>
    <mergeCell ref="A1050:B1050"/>
    <mergeCell ref="C1050:O1050"/>
    <mergeCell ref="P1050:Q1050"/>
    <mergeCell ref="R1050:T1050"/>
    <mergeCell ref="U1050:W1050"/>
    <mergeCell ref="A1051:B1051"/>
    <mergeCell ref="C1051:O1051"/>
    <mergeCell ref="P1051:Q1051"/>
    <mergeCell ref="R1051:T1051"/>
    <mergeCell ref="U1051:W1051"/>
    <mergeCell ref="A1048:B1048"/>
    <mergeCell ref="C1048:O1048"/>
    <mergeCell ref="P1048:Q1048"/>
    <mergeCell ref="R1048:T1048"/>
    <mergeCell ref="U1048:W1048"/>
    <mergeCell ref="A1049:B1049"/>
    <mergeCell ref="C1049:O1049"/>
    <mergeCell ref="P1049:Q1049"/>
    <mergeCell ref="R1049:T1049"/>
    <mergeCell ref="U1049:W1049"/>
    <mergeCell ref="A1046:B1046"/>
    <mergeCell ref="C1046:O1046"/>
    <mergeCell ref="P1046:Q1046"/>
    <mergeCell ref="R1046:T1046"/>
    <mergeCell ref="U1046:W1046"/>
    <mergeCell ref="A1047:B1047"/>
    <mergeCell ref="C1047:O1047"/>
    <mergeCell ref="P1047:Q1047"/>
    <mergeCell ref="R1047:T1047"/>
    <mergeCell ref="U1047:W1047"/>
    <mergeCell ref="A1044:B1044"/>
    <mergeCell ref="C1044:O1044"/>
    <mergeCell ref="P1044:Q1044"/>
    <mergeCell ref="R1044:T1044"/>
    <mergeCell ref="U1044:W1044"/>
    <mergeCell ref="A1045:B1045"/>
    <mergeCell ref="C1045:O1045"/>
    <mergeCell ref="P1045:Q1045"/>
    <mergeCell ref="R1045:T1045"/>
    <mergeCell ref="U1045:W1045"/>
    <mergeCell ref="A1042:B1042"/>
    <mergeCell ref="C1042:O1042"/>
    <mergeCell ref="P1042:Q1042"/>
    <mergeCell ref="R1042:T1042"/>
    <mergeCell ref="U1042:W1042"/>
    <mergeCell ref="A1043:B1043"/>
    <mergeCell ref="C1043:O1043"/>
    <mergeCell ref="P1043:Q1043"/>
    <mergeCell ref="R1043:T1043"/>
    <mergeCell ref="U1043:W1043"/>
    <mergeCell ref="A1040:B1040"/>
    <mergeCell ref="C1040:O1040"/>
    <mergeCell ref="P1040:Q1040"/>
    <mergeCell ref="R1040:T1040"/>
    <mergeCell ref="U1040:W1040"/>
    <mergeCell ref="A1041:B1041"/>
    <mergeCell ref="C1041:O1041"/>
    <mergeCell ref="P1041:Q1041"/>
    <mergeCell ref="R1041:T1041"/>
    <mergeCell ref="U1041:W1041"/>
    <mergeCell ref="A1038:B1038"/>
    <mergeCell ref="C1038:O1038"/>
    <mergeCell ref="P1038:Q1038"/>
    <mergeCell ref="R1038:T1038"/>
    <mergeCell ref="U1038:W1038"/>
    <mergeCell ref="A1039:B1039"/>
    <mergeCell ref="C1039:O1039"/>
    <mergeCell ref="P1039:Q1039"/>
    <mergeCell ref="R1039:T1039"/>
    <mergeCell ref="U1039:W1039"/>
    <mergeCell ref="A1036:B1036"/>
    <mergeCell ref="C1036:O1036"/>
    <mergeCell ref="P1036:Q1036"/>
    <mergeCell ref="R1036:T1036"/>
    <mergeCell ref="U1036:W1036"/>
    <mergeCell ref="A1037:B1037"/>
    <mergeCell ref="C1037:O1037"/>
    <mergeCell ref="P1037:Q1037"/>
    <mergeCell ref="R1037:T1037"/>
    <mergeCell ref="U1037:W1037"/>
    <mergeCell ref="A1034:B1034"/>
    <mergeCell ref="C1034:O1034"/>
    <mergeCell ref="P1034:Q1034"/>
    <mergeCell ref="R1034:T1034"/>
    <mergeCell ref="U1034:W1034"/>
    <mergeCell ref="A1035:B1035"/>
    <mergeCell ref="C1035:O1035"/>
    <mergeCell ref="P1035:Q1035"/>
    <mergeCell ref="R1035:T1035"/>
    <mergeCell ref="U1035:W1035"/>
    <mergeCell ref="A1032:B1032"/>
    <mergeCell ref="C1032:O1032"/>
    <mergeCell ref="P1032:Q1032"/>
    <mergeCell ref="R1032:T1032"/>
    <mergeCell ref="U1032:W1032"/>
    <mergeCell ref="A1033:B1033"/>
    <mergeCell ref="C1033:O1033"/>
    <mergeCell ref="P1033:Q1033"/>
    <mergeCell ref="R1033:T1033"/>
    <mergeCell ref="U1033:W1033"/>
    <mergeCell ref="A1030:B1030"/>
    <mergeCell ref="C1030:O1030"/>
    <mergeCell ref="P1030:Q1030"/>
    <mergeCell ref="R1030:T1030"/>
    <mergeCell ref="U1030:W1030"/>
    <mergeCell ref="A1031:B1031"/>
    <mergeCell ref="C1031:O1031"/>
    <mergeCell ref="P1031:Q1031"/>
    <mergeCell ref="R1031:T1031"/>
    <mergeCell ref="U1031:W1031"/>
    <mergeCell ref="A1028:B1028"/>
    <mergeCell ref="C1028:O1028"/>
    <mergeCell ref="P1028:Q1028"/>
    <mergeCell ref="R1028:T1028"/>
    <mergeCell ref="U1028:W1028"/>
    <mergeCell ref="A1029:B1029"/>
    <mergeCell ref="C1029:O1029"/>
    <mergeCell ref="P1029:Q1029"/>
    <mergeCell ref="R1029:T1029"/>
    <mergeCell ref="U1029:W1029"/>
    <mergeCell ref="A1026:B1026"/>
    <mergeCell ref="C1026:O1026"/>
    <mergeCell ref="P1026:Q1026"/>
    <mergeCell ref="R1026:T1026"/>
    <mergeCell ref="U1026:W1026"/>
    <mergeCell ref="A1027:B1027"/>
    <mergeCell ref="C1027:O1027"/>
    <mergeCell ref="P1027:Q1027"/>
    <mergeCell ref="R1027:T1027"/>
    <mergeCell ref="U1027:W1027"/>
    <mergeCell ref="A1024:B1024"/>
    <mergeCell ref="C1024:O1024"/>
    <mergeCell ref="P1024:Q1024"/>
    <mergeCell ref="R1024:T1024"/>
    <mergeCell ref="U1024:W1024"/>
    <mergeCell ref="A1025:B1025"/>
    <mergeCell ref="C1025:O1025"/>
    <mergeCell ref="P1025:Q1025"/>
    <mergeCell ref="R1025:T1025"/>
    <mergeCell ref="U1025:W1025"/>
    <mergeCell ref="A1022:B1022"/>
    <mergeCell ref="C1022:O1022"/>
    <mergeCell ref="P1022:Q1022"/>
    <mergeCell ref="R1022:T1022"/>
    <mergeCell ref="U1022:W1022"/>
    <mergeCell ref="A1023:B1023"/>
    <mergeCell ref="C1023:O1023"/>
    <mergeCell ref="P1023:Q1023"/>
    <mergeCell ref="R1023:T1023"/>
    <mergeCell ref="U1023:W1023"/>
    <mergeCell ref="A1020:B1020"/>
    <mergeCell ref="C1020:O1020"/>
    <mergeCell ref="P1020:Q1020"/>
    <mergeCell ref="R1020:T1020"/>
    <mergeCell ref="U1020:W1020"/>
    <mergeCell ref="A1021:B1021"/>
    <mergeCell ref="C1021:O1021"/>
    <mergeCell ref="P1021:Q1021"/>
    <mergeCell ref="R1021:T1021"/>
    <mergeCell ref="U1021:W1021"/>
    <mergeCell ref="A1018:B1018"/>
    <mergeCell ref="C1018:O1018"/>
    <mergeCell ref="P1018:Q1018"/>
    <mergeCell ref="R1018:T1018"/>
    <mergeCell ref="U1018:W1018"/>
    <mergeCell ref="A1019:B1019"/>
    <mergeCell ref="C1019:O1019"/>
    <mergeCell ref="P1019:Q1019"/>
    <mergeCell ref="R1019:T1019"/>
    <mergeCell ref="U1019:W1019"/>
    <mergeCell ref="A1016:B1016"/>
    <mergeCell ref="C1016:O1016"/>
    <mergeCell ref="P1016:Q1016"/>
    <mergeCell ref="R1016:T1016"/>
    <mergeCell ref="U1016:W1016"/>
    <mergeCell ref="A1017:B1017"/>
    <mergeCell ref="C1017:O1017"/>
    <mergeCell ref="P1017:Q1017"/>
    <mergeCell ref="R1017:T1017"/>
    <mergeCell ref="U1017:W1017"/>
    <mergeCell ref="A1014:B1014"/>
    <mergeCell ref="C1014:O1014"/>
    <mergeCell ref="P1014:Q1014"/>
    <mergeCell ref="R1014:T1014"/>
    <mergeCell ref="U1014:W1014"/>
    <mergeCell ref="A1015:B1015"/>
    <mergeCell ref="C1015:O1015"/>
    <mergeCell ref="P1015:Q1015"/>
    <mergeCell ref="R1015:T1015"/>
    <mergeCell ref="U1015:W1015"/>
    <mergeCell ref="A1012:B1012"/>
    <mergeCell ref="C1012:O1012"/>
    <mergeCell ref="P1012:Q1012"/>
    <mergeCell ref="R1012:T1012"/>
    <mergeCell ref="U1012:W1012"/>
    <mergeCell ref="A1013:B1013"/>
    <mergeCell ref="C1013:O1013"/>
    <mergeCell ref="P1013:Q1013"/>
    <mergeCell ref="R1013:T1013"/>
    <mergeCell ref="U1013:W1013"/>
    <mergeCell ref="A1010:B1010"/>
    <mergeCell ref="C1010:O1010"/>
    <mergeCell ref="P1010:Q1010"/>
    <mergeCell ref="R1010:T1010"/>
    <mergeCell ref="U1010:W1010"/>
    <mergeCell ref="A1011:B1011"/>
    <mergeCell ref="C1011:O1011"/>
    <mergeCell ref="P1011:Q1011"/>
    <mergeCell ref="R1011:T1011"/>
    <mergeCell ref="U1011:W1011"/>
    <mergeCell ref="A1008:B1008"/>
    <mergeCell ref="C1008:O1008"/>
    <mergeCell ref="P1008:Q1008"/>
    <mergeCell ref="R1008:T1008"/>
    <mergeCell ref="U1008:W1008"/>
    <mergeCell ref="A1009:B1009"/>
    <mergeCell ref="C1009:O1009"/>
    <mergeCell ref="P1009:Q1009"/>
    <mergeCell ref="R1009:T1009"/>
    <mergeCell ref="U1009:W1009"/>
    <mergeCell ref="A1006:B1006"/>
    <mergeCell ref="C1006:O1006"/>
    <mergeCell ref="P1006:Q1006"/>
    <mergeCell ref="R1006:T1006"/>
    <mergeCell ref="U1006:W1006"/>
    <mergeCell ref="A1007:B1007"/>
    <mergeCell ref="C1007:O1007"/>
    <mergeCell ref="P1007:Q1007"/>
    <mergeCell ref="R1007:T1007"/>
    <mergeCell ref="U1007:W1007"/>
    <mergeCell ref="A1004:B1004"/>
    <mergeCell ref="C1004:O1004"/>
    <mergeCell ref="P1004:Q1004"/>
    <mergeCell ref="R1004:T1004"/>
    <mergeCell ref="U1004:W1004"/>
    <mergeCell ref="A1005:B1005"/>
    <mergeCell ref="C1005:O1005"/>
    <mergeCell ref="P1005:Q1005"/>
    <mergeCell ref="R1005:T1005"/>
    <mergeCell ref="U1005:W1005"/>
    <mergeCell ref="A1002:B1002"/>
    <mergeCell ref="C1002:O1002"/>
    <mergeCell ref="P1002:Q1002"/>
    <mergeCell ref="R1002:T1002"/>
    <mergeCell ref="U1002:W1002"/>
    <mergeCell ref="A1003:B1003"/>
    <mergeCell ref="C1003:O1003"/>
    <mergeCell ref="P1003:Q1003"/>
    <mergeCell ref="R1003:T1003"/>
    <mergeCell ref="U1003:W1003"/>
    <mergeCell ref="A1000:B1000"/>
    <mergeCell ref="C1000:O1000"/>
    <mergeCell ref="P1000:Q1000"/>
    <mergeCell ref="R1000:T1000"/>
    <mergeCell ref="U1000:W1000"/>
    <mergeCell ref="A1001:B1001"/>
    <mergeCell ref="C1001:O1001"/>
    <mergeCell ref="P1001:Q1001"/>
    <mergeCell ref="R1001:T1001"/>
    <mergeCell ref="U1001:W1001"/>
    <mergeCell ref="A998:B998"/>
    <mergeCell ref="C998:O998"/>
    <mergeCell ref="P998:Q998"/>
    <mergeCell ref="R998:T998"/>
    <mergeCell ref="U998:W998"/>
    <mergeCell ref="A999:B999"/>
    <mergeCell ref="C999:O999"/>
    <mergeCell ref="P999:Q999"/>
    <mergeCell ref="R999:T999"/>
    <mergeCell ref="U999:W999"/>
    <mergeCell ref="A996:B996"/>
    <mergeCell ref="C996:O996"/>
    <mergeCell ref="P996:Q996"/>
    <mergeCell ref="R996:T996"/>
    <mergeCell ref="U996:W996"/>
    <mergeCell ref="A997:B997"/>
    <mergeCell ref="C997:O997"/>
    <mergeCell ref="P997:Q997"/>
    <mergeCell ref="R997:T997"/>
    <mergeCell ref="U997:W997"/>
    <mergeCell ref="A994:B994"/>
    <mergeCell ref="C994:O994"/>
    <mergeCell ref="P994:Q994"/>
    <mergeCell ref="R994:T994"/>
    <mergeCell ref="U994:W994"/>
    <mergeCell ref="A995:B995"/>
    <mergeCell ref="C995:O995"/>
    <mergeCell ref="P995:Q995"/>
    <mergeCell ref="R995:T995"/>
    <mergeCell ref="U995:W995"/>
    <mergeCell ref="A992:B992"/>
    <mergeCell ref="C992:O992"/>
    <mergeCell ref="P992:Q992"/>
    <mergeCell ref="R992:T992"/>
    <mergeCell ref="U992:W992"/>
    <mergeCell ref="A993:B993"/>
    <mergeCell ref="C993:O993"/>
    <mergeCell ref="P993:Q993"/>
    <mergeCell ref="R993:T993"/>
    <mergeCell ref="U993:W993"/>
    <mergeCell ref="A990:B990"/>
    <mergeCell ref="C990:O990"/>
    <mergeCell ref="P990:Q990"/>
    <mergeCell ref="R990:T990"/>
    <mergeCell ref="U990:W990"/>
    <mergeCell ref="A991:B991"/>
    <mergeCell ref="C991:O991"/>
    <mergeCell ref="P991:Q991"/>
    <mergeCell ref="R991:T991"/>
    <mergeCell ref="U991:W991"/>
    <mergeCell ref="A988:B988"/>
    <mergeCell ref="C988:O988"/>
    <mergeCell ref="P988:Q988"/>
    <mergeCell ref="R988:T988"/>
    <mergeCell ref="U988:W988"/>
    <mergeCell ref="A989:B989"/>
    <mergeCell ref="C989:X989"/>
    <mergeCell ref="A986:B986"/>
    <mergeCell ref="C986:O986"/>
    <mergeCell ref="P986:Q986"/>
    <mergeCell ref="R986:T986"/>
    <mergeCell ref="U986:W986"/>
    <mergeCell ref="A987:B987"/>
    <mergeCell ref="C987:O987"/>
    <mergeCell ref="P987:Q987"/>
    <mergeCell ref="R987:T987"/>
    <mergeCell ref="U987:W987"/>
    <mergeCell ref="A984:B984"/>
    <mergeCell ref="C984:O984"/>
    <mergeCell ref="P984:Q984"/>
    <mergeCell ref="R984:T984"/>
    <mergeCell ref="U984:W984"/>
    <mergeCell ref="A985:B985"/>
    <mergeCell ref="C985:O985"/>
    <mergeCell ref="P985:Q985"/>
    <mergeCell ref="R985:T985"/>
    <mergeCell ref="U985:W985"/>
    <mergeCell ref="A982:B982"/>
    <mergeCell ref="C982:O982"/>
    <mergeCell ref="P982:Q982"/>
    <mergeCell ref="R982:T982"/>
    <mergeCell ref="U982:W982"/>
    <mergeCell ref="A983:B983"/>
    <mergeCell ref="C983:O983"/>
    <mergeCell ref="P983:Q983"/>
    <mergeCell ref="R983:T983"/>
    <mergeCell ref="U983:W983"/>
    <mergeCell ref="A980:B980"/>
    <mergeCell ref="C980:O980"/>
    <mergeCell ref="P980:Q980"/>
    <mergeCell ref="R980:T980"/>
    <mergeCell ref="U980:W980"/>
    <mergeCell ref="A981:B981"/>
    <mergeCell ref="C981:O981"/>
    <mergeCell ref="P981:Q981"/>
    <mergeCell ref="R981:T981"/>
    <mergeCell ref="U981:W981"/>
    <mergeCell ref="A978:B978"/>
    <mergeCell ref="C978:O978"/>
    <mergeCell ref="P978:Q978"/>
    <mergeCell ref="R978:T978"/>
    <mergeCell ref="U978:W978"/>
    <mergeCell ref="A979:B979"/>
    <mergeCell ref="C979:O979"/>
    <mergeCell ref="P979:Q979"/>
    <mergeCell ref="R979:T979"/>
    <mergeCell ref="U979:W979"/>
    <mergeCell ref="A976:B976"/>
    <mergeCell ref="C976:O976"/>
    <mergeCell ref="P976:Q976"/>
    <mergeCell ref="R976:T976"/>
    <mergeCell ref="U976:W976"/>
    <mergeCell ref="A977:B977"/>
    <mergeCell ref="C977:O977"/>
    <mergeCell ref="P977:Q977"/>
    <mergeCell ref="R977:T977"/>
    <mergeCell ref="U977:W977"/>
    <mergeCell ref="A974:B974"/>
    <mergeCell ref="C974:O974"/>
    <mergeCell ref="P974:Q974"/>
    <mergeCell ref="R974:T974"/>
    <mergeCell ref="U974:W974"/>
    <mergeCell ref="A975:B975"/>
    <mergeCell ref="C975:O975"/>
    <mergeCell ref="P975:Q975"/>
    <mergeCell ref="R975:T975"/>
    <mergeCell ref="U975:W975"/>
    <mergeCell ref="A972:B972"/>
    <mergeCell ref="C972:O972"/>
    <mergeCell ref="P972:Q972"/>
    <mergeCell ref="R972:T972"/>
    <mergeCell ref="U972:W972"/>
    <mergeCell ref="A973:B973"/>
    <mergeCell ref="C973:O973"/>
    <mergeCell ref="P973:Q973"/>
    <mergeCell ref="R973:T973"/>
    <mergeCell ref="U973:W973"/>
    <mergeCell ref="A970:B970"/>
    <mergeCell ref="C970:O970"/>
    <mergeCell ref="P970:Q970"/>
    <mergeCell ref="R970:T970"/>
    <mergeCell ref="U970:W970"/>
    <mergeCell ref="A971:B971"/>
    <mergeCell ref="C971:O971"/>
    <mergeCell ref="P971:Q971"/>
    <mergeCell ref="R971:T971"/>
    <mergeCell ref="U971:W971"/>
    <mergeCell ref="A968:B968"/>
    <mergeCell ref="C968:O968"/>
    <mergeCell ref="P968:Q968"/>
    <mergeCell ref="R968:T968"/>
    <mergeCell ref="U968:W968"/>
    <mergeCell ref="A969:B969"/>
    <mergeCell ref="C969:O969"/>
    <mergeCell ref="P969:Q969"/>
    <mergeCell ref="R969:T969"/>
    <mergeCell ref="U969:W969"/>
    <mergeCell ref="A966:B966"/>
    <mergeCell ref="C966:O966"/>
    <mergeCell ref="P966:Q966"/>
    <mergeCell ref="R966:T966"/>
    <mergeCell ref="U966:W966"/>
    <mergeCell ref="A967:B967"/>
    <mergeCell ref="C967:O967"/>
    <mergeCell ref="P967:Q967"/>
    <mergeCell ref="R967:T967"/>
    <mergeCell ref="U967:W967"/>
    <mergeCell ref="A964:B964"/>
    <mergeCell ref="C964:O964"/>
    <mergeCell ref="P964:Q964"/>
    <mergeCell ref="R964:T964"/>
    <mergeCell ref="U964:W964"/>
    <mergeCell ref="A965:B965"/>
    <mergeCell ref="C965:O965"/>
    <mergeCell ref="P965:Q965"/>
    <mergeCell ref="R965:T965"/>
    <mergeCell ref="U965:W965"/>
    <mergeCell ref="A962:B962"/>
    <mergeCell ref="C962:O962"/>
    <mergeCell ref="P962:Q962"/>
    <mergeCell ref="R962:T962"/>
    <mergeCell ref="U962:W962"/>
    <mergeCell ref="A963:B963"/>
    <mergeCell ref="C963:O963"/>
    <mergeCell ref="P963:Q963"/>
    <mergeCell ref="R963:T963"/>
    <mergeCell ref="U963:W963"/>
    <mergeCell ref="A960:B960"/>
    <mergeCell ref="C960:O960"/>
    <mergeCell ref="P960:Q960"/>
    <mergeCell ref="R960:T960"/>
    <mergeCell ref="U960:W960"/>
    <mergeCell ref="A961:B961"/>
    <mergeCell ref="C961:O961"/>
    <mergeCell ref="P961:Q961"/>
    <mergeCell ref="R961:T961"/>
    <mergeCell ref="U961:W961"/>
    <mergeCell ref="A958:B958"/>
    <mergeCell ref="C958:O958"/>
    <mergeCell ref="P958:Q958"/>
    <mergeCell ref="R958:T958"/>
    <mergeCell ref="U958:W958"/>
    <mergeCell ref="A959:B959"/>
    <mergeCell ref="C959:O959"/>
    <mergeCell ref="P959:Q959"/>
    <mergeCell ref="R959:T959"/>
    <mergeCell ref="U959:W959"/>
    <mergeCell ref="A956:B956"/>
    <mergeCell ref="C956:O956"/>
    <mergeCell ref="P956:Q956"/>
    <mergeCell ref="R956:T956"/>
    <mergeCell ref="U956:W956"/>
    <mergeCell ref="A957:B957"/>
    <mergeCell ref="C957:O957"/>
    <mergeCell ref="P957:Q957"/>
    <mergeCell ref="R957:T957"/>
    <mergeCell ref="U957:W957"/>
    <mergeCell ref="A954:B954"/>
    <mergeCell ref="C954:O954"/>
    <mergeCell ref="P954:Q954"/>
    <mergeCell ref="R954:T954"/>
    <mergeCell ref="U954:W954"/>
    <mergeCell ref="A955:B955"/>
    <mergeCell ref="C955:O955"/>
    <mergeCell ref="P955:Q955"/>
    <mergeCell ref="R955:T955"/>
    <mergeCell ref="U955:W955"/>
    <mergeCell ref="A952:B952"/>
    <mergeCell ref="C952:O952"/>
    <mergeCell ref="P952:Q952"/>
    <mergeCell ref="R952:T952"/>
    <mergeCell ref="U952:W952"/>
    <mergeCell ref="A953:B953"/>
    <mergeCell ref="C953:O953"/>
    <mergeCell ref="P953:Q953"/>
    <mergeCell ref="R953:T953"/>
    <mergeCell ref="U953:W953"/>
    <mergeCell ref="A950:B950"/>
    <mergeCell ref="C950:O950"/>
    <mergeCell ref="P950:Q950"/>
    <mergeCell ref="R950:T950"/>
    <mergeCell ref="U950:W950"/>
    <mergeCell ref="A951:B951"/>
    <mergeCell ref="C951:O951"/>
    <mergeCell ref="P951:Q951"/>
    <mergeCell ref="R951:T951"/>
    <mergeCell ref="U951:W951"/>
    <mergeCell ref="A948:B948"/>
    <mergeCell ref="C948:O948"/>
    <mergeCell ref="P948:Q948"/>
    <mergeCell ref="R948:T948"/>
    <mergeCell ref="U948:W948"/>
    <mergeCell ref="A949:B949"/>
    <mergeCell ref="C949:O949"/>
    <mergeCell ref="P949:Q949"/>
    <mergeCell ref="R949:T949"/>
    <mergeCell ref="U949:W949"/>
    <mergeCell ref="A946:B946"/>
    <mergeCell ref="C946:O946"/>
    <mergeCell ref="P946:Q946"/>
    <mergeCell ref="R946:T946"/>
    <mergeCell ref="U946:W946"/>
    <mergeCell ref="A947:B947"/>
    <mergeCell ref="C947:O947"/>
    <mergeCell ref="P947:Q947"/>
    <mergeCell ref="R947:T947"/>
    <mergeCell ref="U947:W947"/>
    <mergeCell ref="A944:B944"/>
    <mergeCell ref="C944:O944"/>
    <mergeCell ref="P944:Q944"/>
    <mergeCell ref="R944:T944"/>
    <mergeCell ref="U944:W944"/>
    <mergeCell ref="A945:B945"/>
    <mergeCell ref="C945:O945"/>
    <mergeCell ref="P945:Q945"/>
    <mergeCell ref="R945:T945"/>
    <mergeCell ref="U945:W945"/>
    <mergeCell ref="A942:B942"/>
    <mergeCell ref="C942:O942"/>
    <mergeCell ref="P942:Q942"/>
    <mergeCell ref="R942:T942"/>
    <mergeCell ref="U942:W942"/>
    <mergeCell ref="A943:B943"/>
    <mergeCell ref="C943:O943"/>
    <mergeCell ref="P943:Q943"/>
    <mergeCell ref="R943:T943"/>
    <mergeCell ref="U943:W943"/>
    <mergeCell ref="A940:B940"/>
    <mergeCell ref="C940:O940"/>
    <mergeCell ref="P940:Q940"/>
    <mergeCell ref="R940:T940"/>
    <mergeCell ref="U940:W940"/>
    <mergeCell ref="A941:B941"/>
    <mergeCell ref="C941:O941"/>
    <mergeCell ref="P941:Q941"/>
    <mergeCell ref="R941:T941"/>
    <mergeCell ref="U941:W941"/>
    <mergeCell ref="A938:B938"/>
    <mergeCell ref="C938:O938"/>
    <mergeCell ref="P938:Q938"/>
    <mergeCell ref="R938:T938"/>
    <mergeCell ref="U938:W938"/>
    <mergeCell ref="A939:B939"/>
    <mergeCell ref="C939:O939"/>
    <mergeCell ref="P939:Q939"/>
    <mergeCell ref="R939:T939"/>
    <mergeCell ref="U939:W939"/>
    <mergeCell ref="A936:B936"/>
    <mergeCell ref="C936:O936"/>
    <mergeCell ref="P936:Q936"/>
    <mergeCell ref="R936:T936"/>
    <mergeCell ref="U936:W936"/>
    <mergeCell ref="A937:B937"/>
    <mergeCell ref="C937:O937"/>
    <mergeCell ref="P937:Q937"/>
    <mergeCell ref="R937:T937"/>
    <mergeCell ref="U937:W937"/>
    <mergeCell ref="A934:B934"/>
    <mergeCell ref="C934:O934"/>
    <mergeCell ref="P934:Q934"/>
    <mergeCell ref="R934:T934"/>
    <mergeCell ref="U934:W934"/>
    <mergeCell ref="A935:B935"/>
    <mergeCell ref="C935:O935"/>
    <mergeCell ref="P935:Q935"/>
    <mergeCell ref="R935:T935"/>
    <mergeCell ref="U935:W935"/>
    <mergeCell ref="A932:B932"/>
    <mergeCell ref="C932:O932"/>
    <mergeCell ref="P932:Q932"/>
    <mergeCell ref="R932:T932"/>
    <mergeCell ref="U932:W932"/>
    <mergeCell ref="A933:B933"/>
    <mergeCell ref="C933:O933"/>
    <mergeCell ref="P933:Q933"/>
    <mergeCell ref="R933:T933"/>
    <mergeCell ref="U933:W933"/>
    <mergeCell ref="A930:B930"/>
    <mergeCell ref="C930:O930"/>
    <mergeCell ref="P930:Q930"/>
    <mergeCell ref="R930:T930"/>
    <mergeCell ref="U930:W930"/>
    <mergeCell ref="A931:B931"/>
    <mergeCell ref="C931:O931"/>
    <mergeCell ref="P931:Q931"/>
    <mergeCell ref="R931:T931"/>
    <mergeCell ref="U931:W931"/>
    <mergeCell ref="A928:B928"/>
    <mergeCell ref="C928:O928"/>
    <mergeCell ref="P928:Q928"/>
    <mergeCell ref="R928:T928"/>
    <mergeCell ref="U928:W928"/>
    <mergeCell ref="A929:B929"/>
    <mergeCell ref="C929:O929"/>
    <mergeCell ref="P929:Q929"/>
    <mergeCell ref="R929:T929"/>
    <mergeCell ref="U929:W929"/>
    <mergeCell ref="A926:B926"/>
    <mergeCell ref="C926:O926"/>
    <mergeCell ref="P926:Q926"/>
    <mergeCell ref="R926:T926"/>
    <mergeCell ref="U926:W926"/>
    <mergeCell ref="A927:B927"/>
    <mergeCell ref="C927:O927"/>
    <mergeCell ref="P927:Q927"/>
    <mergeCell ref="R927:T927"/>
    <mergeCell ref="U927:W927"/>
    <mergeCell ref="A924:B924"/>
    <mergeCell ref="C924:O924"/>
    <mergeCell ref="P924:Q924"/>
    <mergeCell ref="R924:T924"/>
    <mergeCell ref="U924:W924"/>
    <mergeCell ref="A925:B925"/>
    <mergeCell ref="C925:O925"/>
    <mergeCell ref="P925:Q925"/>
    <mergeCell ref="R925:T925"/>
    <mergeCell ref="U925:W925"/>
    <mergeCell ref="A922:B922"/>
    <mergeCell ref="C922:O922"/>
    <mergeCell ref="P922:Q922"/>
    <mergeCell ref="R922:T922"/>
    <mergeCell ref="U922:W922"/>
    <mergeCell ref="A923:B923"/>
    <mergeCell ref="C923:O923"/>
    <mergeCell ref="P923:Q923"/>
    <mergeCell ref="R923:T923"/>
    <mergeCell ref="U923:W923"/>
    <mergeCell ref="A920:B920"/>
    <mergeCell ref="C920:O920"/>
    <mergeCell ref="P920:Q920"/>
    <mergeCell ref="R920:T920"/>
    <mergeCell ref="U920:W920"/>
    <mergeCell ref="A921:B921"/>
    <mergeCell ref="C921:O921"/>
    <mergeCell ref="P921:Q921"/>
    <mergeCell ref="R921:T921"/>
    <mergeCell ref="U921:W921"/>
    <mergeCell ref="A918:B918"/>
    <mergeCell ref="C918:O918"/>
    <mergeCell ref="P918:Q918"/>
    <mergeCell ref="R918:T918"/>
    <mergeCell ref="U918:W918"/>
    <mergeCell ref="A919:B919"/>
    <mergeCell ref="C919:O919"/>
    <mergeCell ref="P919:Q919"/>
    <mergeCell ref="R919:T919"/>
    <mergeCell ref="U919:W919"/>
    <mergeCell ref="A916:B916"/>
    <mergeCell ref="C916:O916"/>
    <mergeCell ref="P916:Q916"/>
    <mergeCell ref="R916:T916"/>
    <mergeCell ref="U916:W916"/>
    <mergeCell ref="A917:B917"/>
    <mergeCell ref="C917:O917"/>
    <mergeCell ref="P917:Q917"/>
    <mergeCell ref="R917:T917"/>
    <mergeCell ref="U917:W917"/>
    <mergeCell ref="A914:B914"/>
    <mergeCell ref="C914:O914"/>
    <mergeCell ref="P914:Q914"/>
    <mergeCell ref="R914:T914"/>
    <mergeCell ref="U914:W914"/>
    <mergeCell ref="A915:B915"/>
    <mergeCell ref="C915:O915"/>
    <mergeCell ref="P915:Q915"/>
    <mergeCell ref="R915:T915"/>
    <mergeCell ref="U915:W915"/>
    <mergeCell ref="A912:B912"/>
    <mergeCell ref="C912:O912"/>
    <mergeCell ref="P912:Q912"/>
    <mergeCell ref="R912:T912"/>
    <mergeCell ref="U912:W912"/>
    <mergeCell ref="A913:B913"/>
    <mergeCell ref="C913:O913"/>
    <mergeCell ref="P913:Q913"/>
    <mergeCell ref="R913:T913"/>
    <mergeCell ref="U913:W913"/>
    <mergeCell ref="A910:B910"/>
    <mergeCell ref="C910:O910"/>
    <mergeCell ref="P910:Q910"/>
    <mergeCell ref="R910:T910"/>
    <mergeCell ref="U910:W910"/>
    <mergeCell ref="A911:B911"/>
    <mergeCell ref="C911:O911"/>
    <mergeCell ref="P911:Q911"/>
    <mergeCell ref="R911:T911"/>
    <mergeCell ref="U911:W911"/>
    <mergeCell ref="A908:B908"/>
    <mergeCell ref="C908:O908"/>
    <mergeCell ref="P908:Q908"/>
    <mergeCell ref="R908:T908"/>
    <mergeCell ref="U908:W908"/>
    <mergeCell ref="A909:B909"/>
    <mergeCell ref="C909:O909"/>
    <mergeCell ref="P909:Q909"/>
    <mergeCell ref="R909:T909"/>
    <mergeCell ref="U909:W909"/>
    <mergeCell ref="A906:B906"/>
    <mergeCell ref="C906:O906"/>
    <mergeCell ref="P906:Q906"/>
    <mergeCell ref="R906:T906"/>
    <mergeCell ref="U906:W906"/>
    <mergeCell ref="A907:B907"/>
    <mergeCell ref="C907:O907"/>
    <mergeCell ref="P907:Q907"/>
    <mergeCell ref="R907:T907"/>
    <mergeCell ref="U907:W907"/>
    <mergeCell ref="A904:B904"/>
    <mergeCell ref="C904:O904"/>
    <mergeCell ref="P904:Q904"/>
    <mergeCell ref="R904:T904"/>
    <mergeCell ref="U904:W904"/>
    <mergeCell ref="A905:B905"/>
    <mergeCell ref="C905:O905"/>
    <mergeCell ref="P905:Q905"/>
    <mergeCell ref="R905:T905"/>
    <mergeCell ref="U905:W905"/>
    <mergeCell ref="A902:B902"/>
    <mergeCell ref="C902:O902"/>
    <mergeCell ref="P902:Q902"/>
    <mergeCell ref="R902:T902"/>
    <mergeCell ref="U902:W902"/>
    <mergeCell ref="A903:B903"/>
    <mergeCell ref="C903:O903"/>
    <mergeCell ref="P903:Q903"/>
    <mergeCell ref="R903:T903"/>
    <mergeCell ref="U903:W903"/>
    <mergeCell ref="A900:B900"/>
    <mergeCell ref="C900:O900"/>
    <mergeCell ref="P900:Q900"/>
    <mergeCell ref="R900:T900"/>
    <mergeCell ref="U900:W900"/>
    <mergeCell ref="A901:B901"/>
    <mergeCell ref="C901:O901"/>
    <mergeCell ref="P901:Q901"/>
    <mergeCell ref="R901:T901"/>
    <mergeCell ref="U901:W901"/>
    <mergeCell ref="A898:B898"/>
    <mergeCell ref="C898:O898"/>
    <mergeCell ref="P898:Q898"/>
    <mergeCell ref="R898:T898"/>
    <mergeCell ref="U898:W898"/>
    <mergeCell ref="A899:B899"/>
    <mergeCell ref="C899:O899"/>
    <mergeCell ref="P899:Q899"/>
    <mergeCell ref="R899:T899"/>
    <mergeCell ref="U899:W899"/>
    <mergeCell ref="A896:B896"/>
    <mergeCell ref="C896:O896"/>
    <mergeCell ref="P896:Q896"/>
    <mergeCell ref="R896:T896"/>
    <mergeCell ref="U896:W896"/>
    <mergeCell ref="A897:B897"/>
    <mergeCell ref="C897:O897"/>
    <mergeCell ref="P897:Q897"/>
    <mergeCell ref="R897:T897"/>
    <mergeCell ref="U897:W897"/>
    <mergeCell ref="A894:B894"/>
    <mergeCell ref="C894:O894"/>
    <mergeCell ref="P894:Q894"/>
    <mergeCell ref="R894:T894"/>
    <mergeCell ref="U894:W894"/>
    <mergeCell ref="A895:B895"/>
    <mergeCell ref="C895:O895"/>
    <mergeCell ref="P895:Q895"/>
    <mergeCell ref="R895:T895"/>
    <mergeCell ref="U895:W895"/>
    <mergeCell ref="A892:B892"/>
    <mergeCell ref="C892:O892"/>
    <mergeCell ref="P892:Q892"/>
    <mergeCell ref="R892:T892"/>
    <mergeCell ref="U892:W892"/>
    <mergeCell ref="A893:B893"/>
    <mergeCell ref="C893:O893"/>
    <mergeCell ref="P893:Q893"/>
    <mergeCell ref="R893:T893"/>
    <mergeCell ref="U893:W893"/>
    <mergeCell ref="A890:B890"/>
    <mergeCell ref="C890:O890"/>
    <mergeCell ref="P890:Q890"/>
    <mergeCell ref="R890:T890"/>
    <mergeCell ref="U890:W890"/>
    <mergeCell ref="A891:B891"/>
    <mergeCell ref="C891:O891"/>
    <mergeCell ref="P891:Q891"/>
    <mergeCell ref="R891:T891"/>
    <mergeCell ref="U891:W891"/>
    <mergeCell ref="A888:B888"/>
    <mergeCell ref="C888:O888"/>
    <mergeCell ref="P888:Q888"/>
    <mergeCell ref="R888:T888"/>
    <mergeCell ref="U888:W888"/>
    <mergeCell ref="A889:B889"/>
    <mergeCell ref="C889:O889"/>
    <mergeCell ref="P889:Q889"/>
    <mergeCell ref="R889:T889"/>
    <mergeCell ref="U889:W889"/>
    <mergeCell ref="A886:B886"/>
    <mergeCell ref="C886:O886"/>
    <mergeCell ref="P886:Q886"/>
    <mergeCell ref="R886:T886"/>
    <mergeCell ref="U886:W886"/>
    <mergeCell ref="A887:B887"/>
    <mergeCell ref="C887:O887"/>
    <mergeCell ref="P887:Q887"/>
    <mergeCell ref="R887:T887"/>
    <mergeCell ref="U887:W887"/>
    <mergeCell ref="A884:B884"/>
    <mergeCell ref="C884:O884"/>
    <mergeCell ref="P884:Q884"/>
    <mergeCell ref="R884:T884"/>
    <mergeCell ref="U884:W884"/>
    <mergeCell ref="A885:B885"/>
    <mergeCell ref="C885:O885"/>
    <mergeCell ref="P885:Q885"/>
    <mergeCell ref="R885:T885"/>
    <mergeCell ref="U885:W885"/>
    <mergeCell ref="A882:B882"/>
    <mergeCell ref="C882:O882"/>
    <mergeCell ref="P882:Q882"/>
    <mergeCell ref="R882:T882"/>
    <mergeCell ref="U882:W882"/>
    <mergeCell ref="A883:B883"/>
    <mergeCell ref="C883:O883"/>
    <mergeCell ref="P883:Q883"/>
    <mergeCell ref="R883:T883"/>
    <mergeCell ref="U883:W883"/>
    <mergeCell ref="A880:B880"/>
    <mergeCell ref="C880:O880"/>
    <mergeCell ref="P880:Q880"/>
    <mergeCell ref="R880:T880"/>
    <mergeCell ref="U880:W880"/>
    <mergeCell ref="A881:B881"/>
    <mergeCell ref="C881:O881"/>
    <mergeCell ref="P881:Q881"/>
    <mergeCell ref="R881:T881"/>
    <mergeCell ref="U881:W881"/>
    <mergeCell ref="A878:B878"/>
    <mergeCell ref="C878:O878"/>
    <mergeCell ref="P878:Q878"/>
    <mergeCell ref="R878:T878"/>
    <mergeCell ref="U878:W878"/>
    <mergeCell ref="A879:B879"/>
    <mergeCell ref="C879:O879"/>
    <mergeCell ref="P879:Q879"/>
    <mergeCell ref="R879:T879"/>
    <mergeCell ref="U879:W879"/>
    <mergeCell ref="A876:B876"/>
    <mergeCell ref="C876:O876"/>
    <mergeCell ref="P876:Q876"/>
    <mergeCell ref="R876:T876"/>
    <mergeCell ref="U876:W876"/>
    <mergeCell ref="A877:B877"/>
    <mergeCell ref="C877:O877"/>
    <mergeCell ref="P877:Q877"/>
    <mergeCell ref="R877:T877"/>
    <mergeCell ref="U877:W877"/>
    <mergeCell ref="A874:B874"/>
    <mergeCell ref="C874:O874"/>
    <mergeCell ref="P874:Q874"/>
    <mergeCell ref="R874:T874"/>
    <mergeCell ref="U874:W874"/>
    <mergeCell ref="A875:B875"/>
    <mergeCell ref="C875:O875"/>
    <mergeCell ref="P875:Q875"/>
    <mergeCell ref="R875:T875"/>
    <mergeCell ref="U875:W875"/>
    <mergeCell ref="A872:B872"/>
    <mergeCell ref="C872:O872"/>
    <mergeCell ref="P872:Q872"/>
    <mergeCell ref="R872:T872"/>
    <mergeCell ref="U872:W872"/>
    <mergeCell ref="A873:B873"/>
    <mergeCell ref="C873:O873"/>
    <mergeCell ref="P873:Q873"/>
    <mergeCell ref="R873:T873"/>
    <mergeCell ref="U873:W873"/>
    <mergeCell ref="A870:B870"/>
    <mergeCell ref="C870:O870"/>
    <mergeCell ref="P870:Q870"/>
    <mergeCell ref="R870:T870"/>
    <mergeCell ref="U870:W870"/>
    <mergeCell ref="A871:B871"/>
    <mergeCell ref="C871:O871"/>
    <mergeCell ref="P871:Q871"/>
    <mergeCell ref="R871:T871"/>
    <mergeCell ref="U871:W871"/>
    <mergeCell ref="A868:B868"/>
    <mergeCell ref="C868:O868"/>
    <mergeCell ref="P868:Q868"/>
    <mergeCell ref="R868:T868"/>
    <mergeCell ref="U868:W868"/>
    <mergeCell ref="A869:B869"/>
    <mergeCell ref="C869:O869"/>
    <mergeCell ref="P869:Q869"/>
    <mergeCell ref="R869:T869"/>
    <mergeCell ref="U869:W869"/>
    <mergeCell ref="A866:B866"/>
    <mergeCell ref="C866:O866"/>
    <mergeCell ref="P866:Q866"/>
    <mergeCell ref="R866:T866"/>
    <mergeCell ref="U866:W866"/>
    <mergeCell ref="A867:B867"/>
    <mergeCell ref="C867:O867"/>
    <mergeCell ref="P867:Q867"/>
    <mergeCell ref="R867:T867"/>
    <mergeCell ref="U867:W867"/>
    <mergeCell ref="A864:B864"/>
    <mergeCell ref="C864:O864"/>
    <mergeCell ref="P864:Q864"/>
    <mergeCell ref="R864:T864"/>
    <mergeCell ref="U864:W864"/>
    <mergeCell ref="A865:B865"/>
    <mergeCell ref="C865:O865"/>
    <mergeCell ref="P865:Q865"/>
    <mergeCell ref="R865:T865"/>
    <mergeCell ref="U865:W865"/>
    <mergeCell ref="A862:B862"/>
    <mergeCell ref="C862:O862"/>
    <mergeCell ref="P862:Q862"/>
    <mergeCell ref="R862:T862"/>
    <mergeCell ref="U862:W862"/>
    <mergeCell ref="A863:B863"/>
    <mergeCell ref="C863:O863"/>
    <mergeCell ref="P863:Q863"/>
    <mergeCell ref="R863:T863"/>
    <mergeCell ref="U863:W863"/>
    <mergeCell ref="A860:B860"/>
    <mergeCell ref="C860:O860"/>
    <mergeCell ref="P860:Q860"/>
    <mergeCell ref="R860:T860"/>
    <mergeCell ref="U860:W860"/>
    <mergeCell ref="A861:B861"/>
    <mergeCell ref="C861:O861"/>
    <mergeCell ref="P861:Q861"/>
    <mergeCell ref="R861:T861"/>
    <mergeCell ref="U861:W861"/>
    <mergeCell ref="A858:B858"/>
    <mergeCell ref="C858:O858"/>
    <mergeCell ref="P858:Q858"/>
    <mergeCell ref="R858:T858"/>
    <mergeCell ref="U858:W858"/>
    <mergeCell ref="A859:B859"/>
    <mergeCell ref="C859:O859"/>
    <mergeCell ref="P859:Q859"/>
    <mergeCell ref="R859:T859"/>
    <mergeCell ref="U859:W859"/>
    <mergeCell ref="A856:B856"/>
    <mergeCell ref="C856:O856"/>
    <mergeCell ref="P856:Q856"/>
    <mergeCell ref="R856:T856"/>
    <mergeCell ref="U856:W856"/>
    <mergeCell ref="A857:B857"/>
    <mergeCell ref="C857:O857"/>
    <mergeCell ref="P857:Q857"/>
    <mergeCell ref="R857:T857"/>
    <mergeCell ref="U857:W857"/>
    <mergeCell ref="A854:B854"/>
    <mergeCell ref="C854:O854"/>
    <mergeCell ref="P854:Q854"/>
    <mergeCell ref="R854:T854"/>
    <mergeCell ref="U854:W854"/>
    <mergeCell ref="A855:B855"/>
    <mergeCell ref="C855:O855"/>
    <mergeCell ref="P855:Q855"/>
    <mergeCell ref="R855:T855"/>
    <mergeCell ref="U855:W855"/>
    <mergeCell ref="A852:B852"/>
    <mergeCell ref="C852:O852"/>
    <mergeCell ref="P852:Q852"/>
    <mergeCell ref="R852:T852"/>
    <mergeCell ref="U852:W852"/>
    <mergeCell ref="A853:B853"/>
    <mergeCell ref="C853:O853"/>
    <mergeCell ref="P853:Q853"/>
    <mergeCell ref="R853:T853"/>
    <mergeCell ref="U853:W853"/>
    <mergeCell ref="A850:B850"/>
    <mergeCell ref="C850:O850"/>
    <mergeCell ref="P850:Q850"/>
    <mergeCell ref="R850:T850"/>
    <mergeCell ref="U850:W850"/>
    <mergeCell ref="A851:B851"/>
    <mergeCell ref="C851:O851"/>
    <mergeCell ref="P851:Q851"/>
    <mergeCell ref="R851:T851"/>
    <mergeCell ref="U851:W851"/>
    <mergeCell ref="A848:B848"/>
    <mergeCell ref="C848:O848"/>
    <mergeCell ref="P848:Q848"/>
    <mergeCell ref="R848:T848"/>
    <mergeCell ref="U848:W848"/>
    <mergeCell ref="A849:B849"/>
    <mergeCell ref="C849:O849"/>
    <mergeCell ref="P849:Q849"/>
    <mergeCell ref="R849:T849"/>
    <mergeCell ref="U849:W849"/>
    <mergeCell ref="A846:B846"/>
    <mergeCell ref="C846:O846"/>
    <mergeCell ref="P846:Q846"/>
    <mergeCell ref="R846:T846"/>
    <mergeCell ref="U846:W846"/>
    <mergeCell ref="A847:B847"/>
    <mergeCell ref="C847:O847"/>
    <mergeCell ref="P847:Q847"/>
    <mergeCell ref="R847:T847"/>
    <mergeCell ref="U847:W847"/>
    <mergeCell ref="A844:B844"/>
    <mergeCell ref="C844:O844"/>
    <mergeCell ref="P844:Q844"/>
    <mergeCell ref="R844:T844"/>
    <mergeCell ref="U844:W844"/>
    <mergeCell ref="A845:B845"/>
    <mergeCell ref="C845:O845"/>
    <mergeCell ref="P845:Q845"/>
    <mergeCell ref="R845:T845"/>
    <mergeCell ref="U845:W845"/>
    <mergeCell ref="A842:B842"/>
    <mergeCell ref="C842:O842"/>
    <mergeCell ref="P842:Q842"/>
    <mergeCell ref="R842:T842"/>
    <mergeCell ref="U842:W842"/>
    <mergeCell ref="A843:B843"/>
    <mergeCell ref="C843:O843"/>
    <mergeCell ref="P843:Q843"/>
    <mergeCell ref="R843:T843"/>
    <mergeCell ref="U843:W843"/>
    <mergeCell ref="A840:B840"/>
    <mergeCell ref="C840:O840"/>
    <mergeCell ref="P840:Q840"/>
    <mergeCell ref="R840:T840"/>
    <mergeCell ref="U840:W840"/>
    <mergeCell ref="A841:B841"/>
    <mergeCell ref="C841:O841"/>
    <mergeCell ref="P841:Q841"/>
    <mergeCell ref="R841:T841"/>
    <mergeCell ref="U841:W841"/>
    <mergeCell ref="A838:B838"/>
    <mergeCell ref="C838:O838"/>
    <mergeCell ref="P838:Q838"/>
    <mergeCell ref="R838:T838"/>
    <mergeCell ref="U838:W838"/>
    <mergeCell ref="A839:B839"/>
    <mergeCell ref="C839:O839"/>
    <mergeCell ref="P839:Q839"/>
    <mergeCell ref="R839:T839"/>
    <mergeCell ref="U839:W839"/>
    <mergeCell ref="A836:B836"/>
    <mergeCell ref="C836:O836"/>
    <mergeCell ref="P836:Q836"/>
    <mergeCell ref="R836:T836"/>
    <mergeCell ref="U836:W836"/>
    <mergeCell ref="A837:B837"/>
    <mergeCell ref="C837:O837"/>
    <mergeCell ref="P837:Q837"/>
    <mergeCell ref="R837:T837"/>
    <mergeCell ref="U837:W837"/>
    <mergeCell ref="A834:B834"/>
    <mergeCell ref="C834:O834"/>
    <mergeCell ref="P834:Q834"/>
    <mergeCell ref="R834:T834"/>
    <mergeCell ref="U834:W834"/>
    <mergeCell ref="A835:B835"/>
    <mergeCell ref="C835:O835"/>
    <mergeCell ref="P835:Q835"/>
    <mergeCell ref="R835:T835"/>
    <mergeCell ref="U835:W835"/>
    <mergeCell ref="A832:B832"/>
    <mergeCell ref="C832:O832"/>
    <mergeCell ref="P832:Q832"/>
    <mergeCell ref="R832:T832"/>
    <mergeCell ref="U832:W832"/>
    <mergeCell ref="A833:B833"/>
    <mergeCell ref="C833:O833"/>
    <mergeCell ref="P833:Q833"/>
    <mergeCell ref="R833:T833"/>
    <mergeCell ref="U833:W833"/>
    <mergeCell ref="A830:B830"/>
    <mergeCell ref="C830:O830"/>
    <mergeCell ref="P830:Q830"/>
    <mergeCell ref="R830:T830"/>
    <mergeCell ref="U830:W830"/>
    <mergeCell ref="A831:B831"/>
    <mergeCell ref="C831:O831"/>
    <mergeCell ref="P831:Q831"/>
    <mergeCell ref="R831:T831"/>
    <mergeCell ref="U831:W831"/>
    <mergeCell ref="A828:B828"/>
    <mergeCell ref="C828:O828"/>
    <mergeCell ref="P828:Q828"/>
    <mergeCell ref="R828:T828"/>
    <mergeCell ref="U828:W828"/>
    <mergeCell ref="A829:B829"/>
    <mergeCell ref="C829:O829"/>
    <mergeCell ref="P829:Q829"/>
    <mergeCell ref="R829:T829"/>
    <mergeCell ref="U829:W829"/>
    <mergeCell ref="A826:B826"/>
    <mergeCell ref="C826:O826"/>
    <mergeCell ref="P826:Q826"/>
    <mergeCell ref="R826:T826"/>
    <mergeCell ref="U826:W826"/>
    <mergeCell ref="A827:B827"/>
    <mergeCell ref="C827:O827"/>
    <mergeCell ref="P827:Q827"/>
    <mergeCell ref="R827:T827"/>
    <mergeCell ref="U827:W827"/>
    <mergeCell ref="A824:B824"/>
    <mergeCell ref="C824:O824"/>
    <mergeCell ref="P824:Q824"/>
    <mergeCell ref="R824:T824"/>
    <mergeCell ref="U824:W824"/>
    <mergeCell ref="A825:B825"/>
    <mergeCell ref="C825:O825"/>
    <mergeCell ref="P825:Q825"/>
    <mergeCell ref="R825:T825"/>
    <mergeCell ref="U825:W825"/>
    <mergeCell ref="A822:B822"/>
    <mergeCell ref="C822:O822"/>
    <mergeCell ref="P822:Q822"/>
    <mergeCell ref="R822:T822"/>
    <mergeCell ref="U822:W822"/>
    <mergeCell ref="A823:B823"/>
    <mergeCell ref="C823:O823"/>
    <mergeCell ref="P823:Q823"/>
    <mergeCell ref="R823:T823"/>
    <mergeCell ref="U823:W823"/>
    <mergeCell ref="A820:B820"/>
    <mergeCell ref="C820:O820"/>
    <mergeCell ref="P820:Q820"/>
    <mergeCell ref="R820:T820"/>
    <mergeCell ref="U820:W820"/>
    <mergeCell ref="A821:B821"/>
    <mergeCell ref="C821:O821"/>
    <mergeCell ref="P821:Q821"/>
    <mergeCell ref="R821:T821"/>
    <mergeCell ref="U821:W821"/>
    <mergeCell ref="A818:B818"/>
    <mergeCell ref="C818:O818"/>
    <mergeCell ref="P818:Q818"/>
    <mergeCell ref="R818:T818"/>
    <mergeCell ref="U818:W818"/>
    <mergeCell ref="A819:B819"/>
    <mergeCell ref="C819:O819"/>
    <mergeCell ref="P819:Q819"/>
    <mergeCell ref="R819:T819"/>
    <mergeCell ref="U819:W819"/>
    <mergeCell ref="A816:B816"/>
    <mergeCell ref="C816:O816"/>
    <mergeCell ref="P816:Q816"/>
    <mergeCell ref="R816:T816"/>
    <mergeCell ref="U816:W816"/>
    <mergeCell ref="A817:B817"/>
    <mergeCell ref="C817:O817"/>
    <mergeCell ref="P817:Q817"/>
    <mergeCell ref="R817:T817"/>
    <mergeCell ref="U817:W817"/>
    <mergeCell ref="A814:B814"/>
    <mergeCell ref="C814:O814"/>
    <mergeCell ref="P814:Q814"/>
    <mergeCell ref="R814:T814"/>
    <mergeCell ref="U814:W814"/>
    <mergeCell ref="A815:B815"/>
    <mergeCell ref="C815:O815"/>
    <mergeCell ref="P815:Q815"/>
    <mergeCell ref="R815:T815"/>
    <mergeCell ref="U815:W815"/>
    <mergeCell ref="A812:B812"/>
    <mergeCell ref="C812:O812"/>
    <mergeCell ref="P812:Q812"/>
    <mergeCell ref="R812:T812"/>
    <mergeCell ref="U812:W812"/>
    <mergeCell ref="A813:B813"/>
    <mergeCell ref="C813:O813"/>
    <mergeCell ref="P813:Q813"/>
    <mergeCell ref="R813:T813"/>
    <mergeCell ref="U813:W813"/>
    <mergeCell ref="A810:B810"/>
    <mergeCell ref="C810:O810"/>
    <mergeCell ref="P810:Q810"/>
    <mergeCell ref="R810:T810"/>
    <mergeCell ref="U810:W810"/>
    <mergeCell ref="A811:B811"/>
    <mergeCell ref="C811:O811"/>
    <mergeCell ref="P811:Q811"/>
    <mergeCell ref="R811:T811"/>
    <mergeCell ref="U811:W811"/>
    <mergeCell ref="A808:B808"/>
    <mergeCell ref="C808:O808"/>
    <mergeCell ref="P808:Q808"/>
    <mergeCell ref="R808:T808"/>
    <mergeCell ref="U808:W808"/>
    <mergeCell ref="A809:B809"/>
    <mergeCell ref="C809:O809"/>
    <mergeCell ref="P809:Q809"/>
    <mergeCell ref="R809:T809"/>
    <mergeCell ref="U809:W809"/>
    <mergeCell ref="A806:B806"/>
    <mergeCell ref="C806:O806"/>
    <mergeCell ref="P806:Q806"/>
    <mergeCell ref="R806:T806"/>
    <mergeCell ref="U806:W806"/>
    <mergeCell ref="A807:B807"/>
    <mergeCell ref="C807:O807"/>
    <mergeCell ref="P807:Q807"/>
    <mergeCell ref="R807:T807"/>
    <mergeCell ref="U807:W807"/>
    <mergeCell ref="A804:B804"/>
    <mergeCell ref="C804:O804"/>
    <mergeCell ref="P804:Q804"/>
    <mergeCell ref="R804:T804"/>
    <mergeCell ref="U804:W804"/>
    <mergeCell ref="A805:B805"/>
    <mergeCell ref="C805:O805"/>
    <mergeCell ref="P805:Q805"/>
    <mergeCell ref="R805:T805"/>
    <mergeCell ref="U805:W805"/>
    <mergeCell ref="A802:B802"/>
    <mergeCell ref="C802:O802"/>
    <mergeCell ref="P802:Q802"/>
    <mergeCell ref="R802:T802"/>
    <mergeCell ref="U802:W802"/>
    <mergeCell ref="A803:B803"/>
    <mergeCell ref="C803:O803"/>
    <mergeCell ref="P803:Q803"/>
    <mergeCell ref="R803:T803"/>
    <mergeCell ref="U803:W803"/>
    <mergeCell ref="A800:B800"/>
    <mergeCell ref="C800:O800"/>
    <mergeCell ref="P800:Q800"/>
    <mergeCell ref="R800:T800"/>
    <mergeCell ref="U800:W800"/>
    <mergeCell ref="A801:B801"/>
    <mergeCell ref="C801:O801"/>
    <mergeCell ref="P801:Q801"/>
    <mergeCell ref="R801:T801"/>
    <mergeCell ref="U801:W801"/>
    <mergeCell ref="A798:B798"/>
    <mergeCell ref="C798:O798"/>
    <mergeCell ref="P798:Q798"/>
    <mergeCell ref="R798:T798"/>
    <mergeCell ref="U798:W798"/>
    <mergeCell ref="A799:B799"/>
    <mergeCell ref="C799:O799"/>
    <mergeCell ref="P799:Q799"/>
    <mergeCell ref="R799:T799"/>
    <mergeCell ref="U799:W799"/>
    <mergeCell ref="A796:B796"/>
    <mergeCell ref="C796:O796"/>
    <mergeCell ref="P796:Q796"/>
    <mergeCell ref="R796:T796"/>
    <mergeCell ref="U796:W796"/>
    <mergeCell ref="A797:B797"/>
    <mergeCell ref="C797:O797"/>
    <mergeCell ref="P797:Q797"/>
    <mergeCell ref="R797:T797"/>
    <mergeCell ref="U797:W797"/>
    <mergeCell ref="A794:B794"/>
    <mergeCell ref="C794:O794"/>
    <mergeCell ref="P794:Q794"/>
    <mergeCell ref="R794:T794"/>
    <mergeCell ref="U794:W794"/>
    <mergeCell ref="A795:B795"/>
    <mergeCell ref="C795:O795"/>
    <mergeCell ref="P795:Q795"/>
    <mergeCell ref="R795:T795"/>
    <mergeCell ref="U795:W795"/>
    <mergeCell ref="A792:B792"/>
    <mergeCell ref="C792:O792"/>
    <mergeCell ref="P792:Q792"/>
    <mergeCell ref="R792:T792"/>
    <mergeCell ref="U792:W792"/>
    <mergeCell ref="A793:B793"/>
    <mergeCell ref="C793:O793"/>
    <mergeCell ref="P793:Q793"/>
    <mergeCell ref="R793:T793"/>
    <mergeCell ref="U793:W793"/>
    <mergeCell ref="A790:B790"/>
    <mergeCell ref="C790:O790"/>
    <mergeCell ref="P790:Q790"/>
    <mergeCell ref="R790:T790"/>
    <mergeCell ref="U790:W790"/>
    <mergeCell ref="A791:B791"/>
    <mergeCell ref="C791:O791"/>
    <mergeCell ref="P791:Q791"/>
    <mergeCell ref="R791:T791"/>
    <mergeCell ref="U791:W791"/>
    <mergeCell ref="A788:B788"/>
    <mergeCell ref="C788:O788"/>
    <mergeCell ref="P788:Q788"/>
    <mergeCell ref="R788:T788"/>
    <mergeCell ref="U788:W788"/>
    <mergeCell ref="A789:B789"/>
    <mergeCell ref="C789:O789"/>
    <mergeCell ref="P789:Q789"/>
    <mergeCell ref="R789:T789"/>
    <mergeCell ref="U789:W789"/>
    <mergeCell ref="A786:B786"/>
    <mergeCell ref="C786:O786"/>
    <mergeCell ref="P786:Q786"/>
    <mergeCell ref="R786:T786"/>
    <mergeCell ref="U786:W786"/>
    <mergeCell ref="A787:B787"/>
    <mergeCell ref="C787:O787"/>
    <mergeCell ref="P787:Q787"/>
    <mergeCell ref="R787:T787"/>
    <mergeCell ref="U787:W787"/>
    <mergeCell ref="A784:B784"/>
    <mergeCell ref="C784:O784"/>
    <mergeCell ref="P784:Q784"/>
    <mergeCell ref="R784:T784"/>
    <mergeCell ref="U784:W784"/>
    <mergeCell ref="A785:B785"/>
    <mergeCell ref="C785:O785"/>
    <mergeCell ref="P785:Q785"/>
    <mergeCell ref="R785:T785"/>
    <mergeCell ref="U785:W785"/>
    <mergeCell ref="A782:B782"/>
    <mergeCell ref="C782:O782"/>
    <mergeCell ref="P782:Q782"/>
    <mergeCell ref="R782:T782"/>
    <mergeCell ref="U782:W782"/>
    <mergeCell ref="A783:B783"/>
    <mergeCell ref="C783:O783"/>
    <mergeCell ref="P783:Q783"/>
    <mergeCell ref="R783:T783"/>
    <mergeCell ref="U783:W783"/>
    <mergeCell ref="A780:B780"/>
    <mergeCell ref="C780:O780"/>
    <mergeCell ref="P780:Q780"/>
    <mergeCell ref="R780:T780"/>
    <mergeCell ref="U780:W780"/>
    <mergeCell ref="A781:B781"/>
    <mergeCell ref="C781:O781"/>
    <mergeCell ref="P781:Q781"/>
    <mergeCell ref="R781:T781"/>
    <mergeCell ref="U781:W781"/>
    <mergeCell ref="A778:B778"/>
    <mergeCell ref="C778:O778"/>
    <mergeCell ref="P778:Q778"/>
    <mergeCell ref="R778:T778"/>
    <mergeCell ref="U778:W778"/>
    <mergeCell ref="A779:B779"/>
    <mergeCell ref="C779:O779"/>
    <mergeCell ref="P779:Q779"/>
    <mergeCell ref="R779:T779"/>
    <mergeCell ref="U779:W779"/>
    <mergeCell ref="A776:B776"/>
    <mergeCell ref="C776:O776"/>
    <mergeCell ref="P776:Q776"/>
    <mergeCell ref="R776:T776"/>
    <mergeCell ref="U776:W776"/>
    <mergeCell ref="A777:B777"/>
    <mergeCell ref="C777:O777"/>
    <mergeCell ref="P777:Q777"/>
    <mergeCell ref="R777:T777"/>
    <mergeCell ref="U777:W777"/>
    <mergeCell ref="A774:B774"/>
    <mergeCell ref="C774:O774"/>
    <mergeCell ref="P774:Q774"/>
    <mergeCell ref="R774:T774"/>
    <mergeCell ref="U774:W774"/>
    <mergeCell ref="A775:B775"/>
    <mergeCell ref="C775:O775"/>
    <mergeCell ref="P775:Q775"/>
    <mergeCell ref="R775:T775"/>
    <mergeCell ref="U775:W775"/>
    <mergeCell ref="A772:B772"/>
    <mergeCell ref="C772:O772"/>
    <mergeCell ref="P772:Q772"/>
    <mergeCell ref="R772:T772"/>
    <mergeCell ref="U772:W772"/>
    <mergeCell ref="A773:B773"/>
    <mergeCell ref="C773:O773"/>
    <mergeCell ref="P773:Q773"/>
    <mergeCell ref="R773:T773"/>
    <mergeCell ref="U773:W773"/>
    <mergeCell ref="A770:B770"/>
    <mergeCell ref="C770:O770"/>
    <mergeCell ref="P770:Q770"/>
    <mergeCell ref="R770:T770"/>
    <mergeCell ref="U770:W770"/>
    <mergeCell ref="A771:B771"/>
    <mergeCell ref="C771:O771"/>
    <mergeCell ref="P771:Q771"/>
    <mergeCell ref="R771:T771"/>
    <mergeCell ref="U771:W771"/>
    <mergeCell ref="A768:B768"/>
    <mergeCell ref="C768:O768"/>
    <mergeCell ref="P768:Q768"/>
    <mergeCell ref="R768:T768"/>
    <mergeCell ref="U768:W768"/>
    <mergeCell ref="A769:B769"/>
    <mergeCell ref="C769:O769"/>
    <mergeCell ref="P769:Q769"/>
    <mergeCell ref="R769:T769"/>
    <mergeCell ref="U769:W769"/>
    <mergeCell ref="A766:B766"/>
    <mergeCell ref="C766:O766"/>
    <mergeCell ref="P766:Q766"/>
    <mergeCell ref="R766:T766"/>
    <mergeCell ref="U766:W766"/>
    <mergeCell ref="A767:B767"/>
    <mergeCell ref="C767:O767"/>
    <mergeCell ref="P767:Q767"/>
    <mergeCell ref="R767:T767"/>
    <mergeCell ref="U767:W767"/>
    <mergeCell ref="A764:B764"/>
    <mergeCell ref="C764:O764"/>
    <mergeCell ref="P764:Q764"/>
    <mergeCell ref="R764:T764"/>
    <mergeCell ref="U764:W764"/>
    <mergeCell ref="A765:B765"/>
    <mergeCell ref="C765:O765"/>
    <mergeCell ref="P765:Q765"/>
    <mergeCell ref="R765:T765"/>
    <mergeCell ref="U765:W765"/>
    <mergeCell ref="A762:B762"/>
    <mergeCell ref="C762:O762"/>
    <mergeCell ref="P762:Q762"/>
    <mergeCell ref="R762:T762"/>
    <mergeCell ref="U762:W762"/>
    <mergeCell ref="A763:B763"/>
    <mergeCell ref="C763:O763"/>
    <mergeCell ref="P763:Q763"/>
    <mergeCell ref="R763:T763"/>
    <mergeCell ref="U763:W763"/>
    <mergeCell ref="A760:B760"/>
    <mergeCell ref="C760:O760"/>
    <mergeCell ref="P760:Q760"/>
    <mergeCell ref="R760:T760"/>
    <mergeCell ref="U760:W760"/>
    <mergeCell ref="A761:B761"/>
    <mergeCell ref="C761:O761"/>
    <mergeCell ref="P761:Q761"/>
    <mergeCell ref="R761:T761"/>
    <mergeCell ref="U761:W761"/>
    <mergeCell ref="A758:B758"/>
    <mergeCell ref="C758:O758"/>
    <mergeCell ref="P758:Q758"/>
    <mergeCell ref="R758:T758"/>
    <mergeCell ref="U758:W758"/>
    <mergeCell ref="A759:B759"/>
    <mergeCell ref="C759:O759"/>
    <mergeCell ref="P759:Q759"/>
    <mergeCell ref="R759:T759"/>
    <mergeCell ref="U759:W759"/>
    <mergeCell ref="A756:B756"/>
    <mergeCell ref="C756:O756"/>
    <mergeCell ref="P756:Q756"/>
    <mergeCell ref="R756:T756"/>
    <mergeCell ref="U756:W756"/>
    <mergeCell ref="A757:B757"/>
    <mergeCell ref="C757:O757"/>
    <mergeCell ref="P757:Q757"/>
    <mergeCell ref="R757:T757"/>
    <mergeCell ref="U757:W757"/>
    <mergeCell ref="A754:B754"/>
    <mergeCell ref="C754:O754"/>
    <mergeCell ref="P754:Q754"/>
    <mergeCell ref="R754:T754"/>
    <mergeCell ref="U754:W754"/>
    <mergeCell ref="A755:B755"/>
    <mergeCell ref="C755:O755"/>
    <mergeCell ref="P755:Q755"/>
    <mergeCell ref="R755:T755"/>
    <mergeCell ref="U755:W755"/>
    <mergeCell ref="A752:B752"/>
    <mergeCell ref="C752:O752"/>
    <mergeCell ref="P752:Q752"/>
    <mergeCell ref="R752:T752"/>
    <mergeCell ref="U752:W752"/>
    <mergeCell ref="A753:B753"/>
    <mergeCell ref="C753:O753"/>
    <mergeCell ref="P753:Q753"/>
    <mergeCell ref="R753:T753"/>
    <mergeCell ref="U753:W753"/>
    <mergeCell ref="A750:B750"/>
    <mergeCell ref="C750:O750"/>
    <mergeCell ref="P750:Q750"/>
    <mergeCell ref="R750:T750"/>
    <mergeCell ref="U750:W750"/>
    <mergeCell ref="A751:B751"/>
    <mergeCell ref="C751:O751"/>
    <mergeCell ref="P751:Q751"/>
    <mergeCell ref="R751:T751"/>
    <mergeCell ref="U751:W751"/>
    <mergeCell ref="A748:B748"/>
    <mergeCell ref="C748:O748"/>
    <mergeCell ref="P748:Q748"/>
    <mergeCell ref="R748:T748"/>
    <mergeCell ref="U748:W748"/>
    <mergeCell ref="A749:B749"/>
    <mergeCell ref="C749:O749"/>
    <mergeCell ref="P749:Q749"/>
    <mergeCell ref="R749:T749"/>
    <mergeCell ref="U749:W749"/>
    <mergeCell ref="A746:B746"/>
    <mergeCell ref="C746:O746"/>
    <mergeCell ref="P746:Q746"/>
    <mergeCell ref="R746:T746"/>
    <mergeCell ref="U746:W746"/>
    <mergeCell ref="A747:B747"/>
    <mergeCell ref="C747:O747"/>
    <mergeCell ref="P747:Q747"/>
    <mergeCell ref="R747:T747"/>
    <mergeCell ref="U747:W747"/>
    <mergeCell ref="A744:B744"/>
    <mergeCell ref="C744:O744"/>
    <mergeCell ref="P744:Q744"/>
    <mergeCell ref="R744:T744"/>
    <mergeCell ref="U744:W744"/>
    <mergeCell ref="A745:B745"/>
    <mergeCell ref="C745:O745"/>
    <mergeCell ref="P745:Q745"/>
    <mergeCell ref="R745:T745"/>
    <mergeCell ref="U745:W745"/>
    <mergeCell ref="A742:B742"/>
    <mergeCell ref="C742:O742"/>
    <mergeCell ref="P742:Q742"/>
    <mergeCell ref="R742:T742"/>
    <mergeCell ref="U742:W742"/>
    <mergeCell ref="A743:B743"/>
    <mergeCell ref="C743:O743"/>
    <mergeCell ref="P743:Q743"/>
    <mergeCell ref="R743:T743"/>
    <mergeCell ref="U743:W743"/>
    <mergeCell ref="A740:B740"/>
    <mergeCell ref="C740:O740"/>
    <mergeCell ref="P740:Q740"/>
    <mergeCell ref="R740:T740"/>
    <mergeCell ref="U740:W740"/>
    <mergeCell ref="A741:B741"/>
    <mergeCell ref="C741:O741"/>
    <mergeCell ref="P741:Q741"/>
    <mergeCell ref="R741:T741"/>
    <mergeCell ref="U741:W741"/>
    <mergeCell ref="A738:B738"/>
    <mergeCell ref="C738:O738"/>
    <mergeCell ref="P738:Q738"/>
    <mergeCell ref="R738:T738"/>
    <mergeCell ref="U738:W738"/>
    <mergeCell ref="A739:B739"/>
    <mergeCell ref="C739:O739"/>
    <mergeCell ref="P739:Q739"/>
    <mergeCell ref="R739:T739"/>
    <mergeCell ref="U739:W739"/>
    <mergeCell ref="A736:B736"/>
    <mergeCell ref="C736:O736"/>
    <mergeCell ref="P736:Q736"/>
    <mergeCell ref="R736:T736"/>
    <mergeCell ref="U736:W736"/>
    <mergeCell ref="A737:B737"/>
    <mergeCell ref="C737:O737"/>
    <mergeCell ref="P737:Q737"/>
    <mergeCell ref="R737:T737"/>
    <mergeCell ref="U737:W737"/>
    <mergeCell ref="A734:B734"/>
    <mergeCell ref="C734:O734"/>
    <mergeCell ref="P734:Q734"/>
    <mergeCell ref="R734:T734"/>
    <mergeCell ref="U734:W734"/>
    <mergeCell ref="A735:B735"/>
    <mergeCell ref="C735:O735"/>
    <mergeCell ref="P735:Q735"/>
    <mergeCell ref="R735:T735"/>
    <mergeCell ref="U735:W735"/>
    <mergeCell ref="A732:B732"/>
    <mergeCell ref="C732:O732"/>
    <mergeCell ref="P732:Q732"/>
    <mergeCell ref="R732:T732"/>
    <mergeCell ref="U732:W732"/>
    <mergeCell ref="A733:B733"/>
    <mergeCell ref="C733:O733"/>
    <mergeCell ref="P733:Q733"/>
    <mergeCell ref="R733:T733"/>
    <mergeCell ref="U733:W733"/>
    <mergeCell ref="A730:B730"/>
    <mergeCell ref="C730:O730"/>
    <mergeCell ref="P730:Q730"/>
    <mergeCell ref="R730:T730"/>
    <mergeCell ref="U730:W730"/>
    <mergeCell ref="A731:B731"/>
    <mergeCell ref="C731:O731"/>
    <mergeCell ref="P731:Q731"/>
    <mergeCell ref="R731:T731"/>
    <mergeCell ref="U731:W731"/>
    <mergeCell ref="A728:B728"/>
    <mergeCell ref="C728:O728"/>
    <mergeCell ref="P728:Q728"/>
    <mergeCell ref="R728:T728"/>
    <mergeCell ref="U728:W728"/>
    <mergeCell ref="A729:B729"/>
    <mergeCell ref="C729:O729"/>
    <mergeCell ref="P729:Q729"/>
    <mergeCell ref="R729:T729"/>
    <mergeCell ref="U729:W729"/>
    <mergeCell ref="A726:B726"/>
    <mergeCell ref="C726:O726"/>
    <mergeCell ref="P726:Q726"/>
    <mergeCell ref="R726:T726"/>
    <mergeCell ref="U726:W726"/>
    <mergeCell ref="A727:B727"/>
    <mergeCell ref="C727:O727"/>
    <mergeCell ref="P727:Q727"/>
    <mergeCell ref="R727:T727"/>
    <mergeCell ref="U727:W727"/>
    <mergeCell ref="A724:B724"/>
    <mergeCell ref="C724:O724"/>
    <mergeCell ref="P724:Q724"/>
    <mergeCell ref="R724:T724"/>
    <mergeCell ref="U724:W724"/>
    <mergeCell ref="A725:B725"/>
    <mergeCell ref="C725:O725"/>
    <mergeCell ref="P725:Q725"/>
    <mergeCell ref="R725:T725"/>
    <mergeCell ref="U725:W725"/>
    <mergeCell ref="A722:B722"/>
    <mergeCell ref="C722:O722"/>
    <mergeCell ref="P722:Q722"/>
    <mergeCell ref="R722:T722"/>
    <mergeCell ref="U722:W722"/>
    <mergeCell ref="A723:B723"/>
    <mergeCell ref="C723:O723"/>
    <mergeCell ref="P723:Q723"/>
    <mergeCell ref="R723:T723"/>
    <mergeCell ref="U723:W723"/>
    <mergeCell ref="A720:B720"/>
    <mergeCell ref="C720:O720"/>
    <mergeCell ref="P720:Q720"/>
    <mergeCell ref="R720:T720"/>
    <mergeCell ref="U720:W720"/>
    <mergeCell ref="A721:B721"/>
    <mergeCell ref="C721:O721"/>
    <mergeCell ref="P721:Q721"/>
    <mergeCell ref="R721:T721"/>
    <mergeCell ref="U721:W721"/>
    <mergeCell ref="A718:B718"/>
    <mergeCell ref="C718:O718"/>
    <mergeCell ref="P718:Q718"/>
    <mergeCell ref="R718:T718"/>
    <mergeCell ref="U718:W718"/>
    <mergeCell ref="A719:B719"/>
    <mergeCell ref="C719:O719"/>
    <mergeCell ref="P719:Q719"/>
    <mergeCell ref="R719:T719"/>
    <mergeCell ref="U719:W719"/>
    <mergeCell ref="A716:B716"/>
    <mergeCell ref="C716:O716"/>
    <mergeCell ref="P716:Q716"/>
    <mergeCell ref="R716:T716"/>
    <mergeCell ref="U716:W716"/>
    <mergeCell ref="A717:B717"/>
    <mergeCell ref="C717:O717"/>
    <mergeCell ref="P717:Q717"/>
    <mergeCell ref="R717:T717"/>
    <mergeCell ref="U717:W717"/>
    <mergeCell ref="A714:B714"/>
    <mergeCell ref="C714:O714"/>
    <mergeCell ref="P714:Q714"/>
    <mergeCell ref="R714:T714"/>
    <mergeCell ref="U714:W714"/>
    <mergeCell ref="A715:B715"/>
    <mergeCell ref="C715:O715"/>
    <mergeCell ref="P715:Q715"/>
    <mergeCell ref="R715:T715"/>
    <mergeCell ref="U715:W715"/>
    <mergeCell ref="A712:B712"/>
    <mergeCell ref="C712:O712"/>
    <mergeCell ref="P712:Q712"/>
    <mergeCell ref="R712:T712"/>
    <mergeCell ref="U712:W712"/>
    <mergeCell ref="A713:B713"/>
    <mergeCell ref="C713:O713"/>
    <mergeCell ref="P713:Q713"/>
    <mergeCell ref="R713:T713"/>
    <mergeCell ref="U713:W713"/>
    <mergeCell ref="A710:B710"/>
    <mergeCell ref="C710:O710"/>
    <mergeCell ref="P710:Q710"/>
    <mergeCell ref="R710:T710"/>
    <mergeCell ref="U710:W710"/>
    <mergeCell ref="A711:B711"/>
    <mergeCell ref="C711:O711"/>
    <mergeCell ref="P711:Q711"/>
    <mergeCell ref="R711:T711"/>
    <mergeCell ref="U711:W711"/>
    <mergeCell ref="A708:B708"/>
    <mergeCell ref="C708:O708"/>
    <mergeCell ref="P708:Q708"/>
    <mergeCell ref="R708:T708"/>
    <mergeCell ref="U708:W708"/>
    <mergeCell ref="A709:B709"/>
    <mergeCell ref="C709:O709"/>
    <mergeCell ref="P709:Q709"/>
    <mergeCell ref="R709:T709"/>
    <mergeCell ref="U709:W709"/>
    <mergeCell ref="A706:B706"/>
    <mergeCell ref="C706:O706"/>
    <mergeCell ref="P706:Q706"/>
    <mergeCell ref="R706:T706"/>
    <mergeCell ref="U706:W706"/>
    <mergeCell ref="A707:B707"/>
    <mergeCell ref="C707:O707"/>
    <mergeCell ref="P707:Q707"/>
    <mergeCell ref="R707:T707"/>
    <mergeCell ref="U707:W707"/>
    <mergeCell ref="A704:B704"/>
    <mergeCell ref="C704:O704"/>
    <mergeCell ref="P704:Q704"/>
    <mergeCell ref="R704:T704"/>
    <mergeCell ref="U704:W704"/>
    <mergeCell ref="A705:B705"/>
    <mergeCell ref="C705:O705"/>
    <mergeCell ref="P705:Q705"/>
    <mergeCell ref="R705:T705"/>
    <mergeCell ref="U705:W705"/>
    <mergeCell ref="A702:B702"/>
    <mergeCell ref="C702:O702"/>
    <mergeCell ref="P702:Q702"/>
    <mergeCell ref="R702:T702"/>
    <mergeCell ref="U702:W702"/>
    <mergeCell ref="A703:B703"/>
    <mergeCell ref="C703:O703"/>
    <mergeCell ref="P703:Q703"/>
    <mergeCell ref="R703:T703"/>
    <mergeCell ref="U703:W703"/>
    <mergeCell ref="A700:B700"/>
    <mergeCell ref="C700:O700"/>
    <mergeCell ref="P700:Q700"/>
    <mergeCell ref="R700:T700"/>
    <mergeCell ref="U700:W700"/>
    <mergeCell ref="A701:B701"/>
    <mergeCell ref="C701:O701"/>
    <mergeCell ref="P701:Q701"/>
    <mergeCell ref="R701:T701"/>
    <mergeCell ref="U701:W701"/>
    <mergeCell ref="A698:B698"/>
    <mergeCell ref="C698:O698"/>
    <mergeCell ref="P698:Q698"/>
    <mergeCell ref="R698:T698"/>
    <mergeCell ref="U698:W698"/>
    <mergeCell ref="A699:B699"/>
    <mergeCell ref="C699:O699"/>
    <mergeCell ref="P699:Q699"/>
    <mergeCell ref="R699:T699"/>
    <mergeCell ref="U699:W699"/>
    <mergeCell ref="A696:B696"/>
    <mergeCell ref="C696:O696"/>
    <mergeCell ref="P696:Q696"/>
    <mergeCell ref="R696:T696"/>
    <mergeCell ref="U696:W696"/>
    <mergeCell ref="A697:B697"/>
    <mergeCell ref="C697:O697"/>
    <mergeCell ref="P697:Q697"/>
    <mergeCell ref="R697:T697"/>
    <mergeCell ref="U697:W697"/>
    <mergeCell ref="A694:B694"/>
    <mergeCell ref="C694:O694"/>
    <mergeCell ref="P694:Q694"/>
    <mergeCell ref="R694:T694"/>
    <mergeCell ref="U694:W694"/>
    <mergeCell ref="A695:B695"/>
    <mergeCell ref="C695:O695"/>
    <mergeCell ref="P695:Q695"/>
    <mergeCell ref="R695:T695"/>
    <mergeCell ref="U695:W695"/>
    <mergeCell ref="A692:B692"/>
    <mergeCell ref="C692:O692"/>
    <mergeCell ref="P692:Q692"/>
    <mergeCell ref="R692:T692"/>
    <mergeCell ref="U692:W692"/>
    <mergeCell ref="A693:B693"/>
    <mergeCell ref="C693:O693"/>
    <mergeCell ref="P693:Q693"/>
    <mergeCell ref="R693:T693"/>
    <mergeCell ref="U693:W693"/>
    <mergeCell ref="A690:B690"/>
    <mergeCell ref="C690:O690"/>
    <mergeCell ref="P690:Q690"/>
    <mergeCell ref="R690:T690"/>
    <mergeCell ref="U690:W690"/>
    <mergeCell ref="A691:B691"/>
    <mergeCell ref="C691:O691"/>
    <mergeCell ref="P691:Q691"/>
    <mergeCell ref="R691:T691"/>
    <mergeCell ref="U691:W691"/>
    <mergeCell ref="A688:B688"/>
    <mergeCell ref="C688:O688"/>
    <mergeCell ref="P688:Q688"/>
    <mergeCell ref="R688:T688"/>
    <mergeCell ref="U688:W688"/>
    <mergeCell ref="A689:B689"/>
    <mergeCell ref="C689:O689"/>
    <mergeCell ref="P689:Q689"/>
    <mergeCell ref="R689:T689"/>
    <mergeCell ref="U689:W689"/>
    <mergeCell ref="A686:B686"/>
    <mergeCell ref="C686:O686"/>
    <mergeCell ref="P686:Q686"/>
    <mergeCell ref="R686:T686"/>
    <mergeCell ref="U686:W686"/>
    <mergeCell ref="A687:B687"/>
    <mergeCell ref="C687:O687"/>
    <mergeCell ref="P687:Q687"/>
    <mergeCell ref="R687:T687"/>
    <mergeCell ref="U687:W687"/>
    <mergeCell ref="A684:B684"/>
    <mergeCell ref="C684:O684"/>
    <mergeCell ref="P684:Q684"/>
    <mergeCell ref="R684:T684"/>
    <mergeCell ref="U684:W684"/>
    <mergeCell ref="A685:B685"/>
    <mergeCell ref="C685:O685"/>
    <mergeCell ref="P685:Q685"/>
    <mergeCell ref="R685:T685"/>
    <mergeCell ref="U685:W685"/>
    <mergeCell ref="A682:B682"/>
    <mergeCell ref="C682:O682"/>
    <mergeCell ref="P682:Q682"/>
    <mergeCell ref="R682:T682"/>
    <mergeCell ref="U682:W682"/>
    <mergeCell ref="A683:B683"/>
    <mergeCell ref="C683:O683"/>
    <mergeCell ref="P683:Q683"/>
    <mergeCell ref="R683:T683"/>
    <mergeCell ref="U683:W683"/>
    <mergeCell ref="A680:B680"/>
    <mergeCell ref="C680:O680"/>
    <mergeCell ref="P680:Q680"/>
    <mergeCell ref="R680:T680"/>
    <mergeCell ref="U680:W680"/>
    <mergeCell ref="A681:B681"/>
    <mergeCell ref="C681:O681"/>
    <mergeCell ref="P681:Q681"/>
    <mergeCell ref="R681:T681"/>
    <mergeCell ref="U681:W681"/>
    <mergeCell ref="A678:B678"/>
    <mergeCell ref="C678:O678"/>
    <mergeCell ref="P678:Q678"/>
    <mergeCell ref="R678:T678"/>
    <mergeCell ref="U678:W678"/>
    <mergeCell ref="A679:B679"/>
    <mergeCell ref="C679:O679"/>
    <mergeCell ref="P679:Q679"/>
    <mergeCell ref="R679:T679"/>
    <mergeCell ref="U679:W679"/>
    <mergeCell ref="A676:B676"/>
    <mergeCell ref="C676:O676"/>
    <mergeCell ref="P676:Q676"/>
    <mergeCell ref="R676:T676"/>
    <mergeCell ref="U676:W676"/>
    <mergeCell ref="A677:B677"/>
    <mergeCell ref="C677:O677"/>
    <mergeCell ref="P677:Q677"/>
    <mergeCell ref="R677:T677"/>
    <mergeCell ref="U677:W677"/>
    <mergeCell ref="A674:B674"/>
    <mergeCell ref="C674:O674"/>
    <mergeCell ref="P674:Q674"/>
    <mergeCell ref="R674:T674"/>
    <mergeCell ref="U674:W674"/>
    <mergeCell ref="A675:B675"/>
    <mergeCell ref="C675:O675"/>
    <mergeCell ref="P675:Q675"/>
    <mergeCell ref="R675:T675"/>
    <mergeCell ref="U675:W675"/>
    <mergeCell ref="A672:B672"/>
    <mergeCell ref="C672:O672"/>
    <mergeCell ref="P672:Q672"/>
    <mergeCell ref="R672:T672"/>
    <mergeCell ref="U672:W672"/>
    <mergeCell ref="A673:B673"/>
    <mergeCell ref="C673:O673"/>
    <mergeCell ref="P673:Q673"/>
    <mergeCell ref="R673:T673"/>
    <mergeCell ref="U673:W673"/>
    <mergeCell ref="A670:B670"/>
    <mergeCell ref="C670:O670"/>
    <mergeCell ref="P670:Q670"/>
    <mergeCell ref="R670:T670"/>
    <mergeCell ref="U670:W670"/>
    <mergeCell ref="A671:B671"/>
    <mergeCell ref="C671:O671"/>
    <mergeCell ref="P671:Q671"/>
    <mergeCell ref="R671:T671"/>
    <mergeCell ref="U671:W671"/>
    <mergeCell ref="A668:B668"/>
    <mergeCell ref="C668:O668"/>
    <mergeCell ref="P668:Q668"/>
    <mergeCell ref="R668:T668"/>
    <mergeCell ref="U668:W668"/>
    <mergeCell ref="A669:B669"/>
    <mergeCell ref="C669:O669"/>
    <mergeCell ref="P669:Q669"/>
    <mergeCell ref="R669:T669"/>
    <mergeCell ref="U669:W669"/>
    <mergeCell ref="A666:B666"/>
    <mergeCell ref="C666:O666"/>
    <mergeCell ref="P666:Q666"/>
    <mergeCell ref="R666:T666"/>
    <mergeCell ref="U666:W666"/>
    <mergeCell ref="A667:B667"/>
    <mergeCell ref="C667:O667"/>
    <mergeCell ref="P667:Q667"/>
    <mergeCell ref="R667:T667"/>
    <mergeCell ref="U667:W667"/>
    <mergeCell ref="A664:B664"/>
    <mergeCell ref="C664:O664"/>
    <mergeCell ref="P664:Q664"/>
    <mergeCell ref="R664:T664"/>
    <mergeCell ref="U664:W664"/>
    <mergeCell ref="A665:B665"/>
    <mergeCell ref="C665:O665"/>
    <mergeCell ref="P665:Q665"/>
    <mergeCell ref="R665:T665"/>
    <mergeCell ref="U665:W665"/>
    <mergeCell ref="A662:B662"/>
    <mergeCell ref="C662:O662"/>
    <mergeCell ref="P662:Q662"/>
    <mergeCell ref="R662:T662"/>
    <mergeCell ref="U662:W662"/>
    <mergeCell ref="A663:B663"/>
    <mergeCell ref="C663:O663"/>
    <mergeCell ref="P663:Q663"/>
    <mergeCell ref="R663:T663"/>
    <mergeCell ref="U663:W663"/>
    <mergeCell ref="A660:B660"/>
    <mergeCell ref="C660:O660"/>
    <mergeCell ref="P660:Q660"/>
    <mergeCell ref="R660:T660"/>
    <mergeCell ref="U660:W660"/>
    <mergeCell ref="A661:B661"/>
    <mergeCell ref="C661:O661"/>
    <mergeCell ref="P661:Q661"/>
    <mergeCell ref="R661:T661"/>
    <mergeCell ref="U661:W661"/>
    <mergeCell ref="A658:B658"/>
    <mergeCell ref="C658:O658"/>
    <mergeCell ref="P658:Q658"/>
    <mergeCell ref="R658:T658"/>
    <mergeCell ref="U658:W658"/>
    <mergeCell ref="A659:B659"/>
    <mergeCell ref="C659:O659"/>
    <mergeCell ref="P659:Q659"/>
    <mergeCell ref="R659:T659"/>
    <mergeCell ref="U659:W659"/>
    <mergeCell ref="A656:B656"/>
    <mergeCell ref="C656:O656"/>
    <mergeCell ref="P656:Q656"/>
    <mergeCell ref="R656:T656"/>
    <mergeCell ref="U656:W656"/>
    <mergeCell ref="A657:B657"/>
    <mergeCell ref="C657:O657"/>
    <mergeCell ref="P657:Q657"/>
    <mergeCell ref="R657:T657"/>
    <mergeCell ref="U657:W657"/>
    <mergeCell ref="A654:B654"/>
    <mergeCell ref="C654:O654"/>
    <mergeCell ref="P654:Q654"/>
    <mergeCell ref="R654:T654"/>
    <mergeCell ref="U654:W654"/>
    <mergeCell ref="A655:B655"/>
    <mergeCell ref="C655:O655"/>
    <mergeCell ref="P655:Q655"/>
    <mergeCell ref="R655:T655"/>
    <mergeCell ref="U655:W655"/>
    <mergeCell ref="A652:B652"/>
    <mergeCell ref="C652:O652"/>
    <mergeCell ref="P652:Q652"/>
    <mergeCell ref="R652:T652"/>
    <mergeCell ref="U652:W652"/>
    <mergeCell ref="A653:B653"/>
    <mergeCell ref="C653:O653"/>
    <mergeCell ref="P653:Q653"/>
    <mergeCell ref="R653:T653"/>
    <mergeCell ref="U653:W653"/>
    <mergeCell ref="A650:B650"/>
    <mergeCell ref="C650:O650"/>
    <mergeCell ref="P650:Q650"/>
    <mergeCell ref="R650:T650"/>
    <mergeCell ref="U650:W650"/>
    <mergeCell ref="A651:B651"/>
    <mergeCell ref="C651:O651"/>
    <mergeCell ref="P651:Q651"/>
    <mergeCell ref="R651:T651"/>
    <mergeCell ref="U651:W651"/>
    <mergeCell ref="A648:B648"/>
    <mergeCell ref="C648:O648"/>
    <mergeCell ref="P648:Q648"/>
    <mergeCell ref="R648:T648"/>
    <mergeCell ref="U648:W648"/>
    <mergeCell ref="A649:B649"/>
    <mergeCell ref="C649:O649"/>
    <mergeCell ref="P649:Q649"/>
    <mergeCell ref="R649:T649"/>
    <mergeCell ref="U649:W649"/>
    <mergeCell ref="A646:B646"/>
    <mergeCell ref="C646:O646"/>
    <mergeCell ref="P646:Q646"/>
    <mergeCell ref="R646:T646"/>
    <mergeCell ref="U646:W646"/>
    <mergeCell ref="A647:B647"/>
    <mergeCell ref="C647:O647"/>
    <mergeCell ref="P647:Q647"/>
    <mergeCell ref="R647:T647"/>
    <mergeCell ref="U647:W647"/>
    <mergeCell ref="A644:B644"/>
    <mergeCell ref="C644:O644"/>
    <mergeCell ref="P644:Q644"/>
    <mergeCell ref="R644:T644"/>
    <mergeCell ref="U644:W644"/>
    <mergeCell ref="A645:B645"/>
    <mergeCell ref="C645:O645"/>
    <mergeCell ref="P645:Q645"/>
    <mergeCell ref="R645:T645"/>
    <mergeCell ref="U645:W645"/>
    <mergeCell ref="A642:B642"/>
    <mergeCell ref="C642:O642"/>
    <mergeCell ref="P642:Q642"/>
    <mergeCell ref="R642:T642"/>
    <mergeCell ref="U642:W642"/>
    <mergeCell ref="A643:B643"/>
    <mergeCell ref="C643:O643"/>
    <mergeCell ref="P643:Q643"/>
    <mergeCell ref="R643:T643"/>
    <mergeCell ref="U643:W643"/>
    <mergeCell ref="A640:B640"/>
    <mergeCell ref="C640:O640"/>
    <mergeCell ref="P640:Q640"/>
    <mergeCell ref="R640:T640"/>
    <mergeCell ref="U640:W640"/>
    <mergeCell ref="A641:B641"/>
    <mergeCell ref="C641:O641"/>
    <mergeCell ref="P641:Q641"/>
    <mergeCell ref="R641:T641"/>
    <mergeCell ref="U641:W641"/>
    <mergeCell ref="A638:B638"/>
    <mergeCell ref="C638:O638"/>
    <mergeCell ref="P638:Q638"/>
    <mergeCell ref="R638:T638"/>
    <mergeCell ref="U638:W638"/>
    <mergeCell ref="A639:B639"/>
    <mergeCell ref="C639:O639"/>
    <mergeCell ref="P639:Q639"/>
    <mergeCell ref="R639:T639"/>
    <mergeCell ref="U639:W639"/>
    <mergeCell ref="A636:B636"/>
    <mergeCell ref="C636:O636"/>
    <mergeCell ref="P636:Q636"/>
    <mergeCell ref="R636:T636"/>
    <mergeCell ref="U636:W636"/>
    <mergeCell ref="A637:B637"/>
    <mergeCell ref="C637:O637"/>
    <mergeCell ref="P637:Q637"/>
    <mergeCell ref="R637:T637"/>
    <mergeCell ref="U637:W637"/>
    <mergeCell ref="A634:B634"/>
    <mergeCell ref="C634:O634"/>
    <mergeCell ref="P634:Q634"/>
    <mergeCell ref="R634:T634"/>
    <mergeCell ref="U634:W634"/>
    <mergeCell ref="A635:B635"/>
    <mergeCell ref="C635:O635"/>
    <mergeCell ref="P635:Q635"/>
    <mergeCell ref="R635:T635"/>
    <mergeCell ref="U635:W635"/>
    <mergeCell ref="A632:B632"/>
    <mergeCell ref="C632:O632"/>
    <mergeCell ref="P632:Q632"/>
    <mergeCell ref="R632:T632"/>
    <mergeCell ref="U632:W632"/>
    <mergeCell ref="A633:B633"/>
    <mergeCell ref="C633:O633"/>
    <mergeCell ref="P633:Q633"/>
    <mergeCell ref="R633:T633"/>
    <mergeCell ref="U633:W633"/>
    <mergeCell ref="A630:B630"/>
    <mergeCell ref="C630:O630"/>
    <mergeCell ref="P630:Q630"/>
    <mergeCell ref="R630:T630"/>
    <mergeCell ref="U630:W630"/>
    <mergeCell ref="A631:B631"/>
    <mergeCell ref="C631:O631"/>
    <mergeCell ref="P631:Q631"/>
    <mergeCell ref="R631:T631"/>
    <mergeCell ref="U631:W631"/>
    <mergeCell ref="A628:B628"/>
    <mergeCell ref="C628:O628"/>
    <mergeCell ref="P628:Q628"/>
    <mergeCell ref="R628:T628"/>
    <mergeCell ref="U628:W628"/>
    <mergeCell ref="A629:B629"/>
    <mergeCell ref="C629:O629"/>
    <mergeCell ref="P629:Q629"/>
    <mergeCell ref="R629:T629"/>
    <mergeCell ref="U629:W629"/>
    <mergeCell ref="A626:B626"/>
    <mergeCell ref="C626:O626"/>
    <mergeCell ref="P626:Q626"/>
    <mergeCell ref="R626:T626"/>
    <mergeCell ref="U626:W626"/>
    <mergeCell ref="A627:B627"/>
    <mergeCell ref="C627:O627"/>
    <mergeCell ref="P627:Q627"/>
    <mergeCell ref="R627:T627"/>
    <mergeCell ref="U627:W627"/>
    <mergeCell ref="A624:B624"/>
    <mergeCell ref="C624:O624"/>
    <mergeCell ref="P624:Q624"/>
    <mergeCell ref="R624:T624"/>
    <mergeCell ref="U624:W624"/>
    <mergeCell ref="A625:B625"/>
    <mergeCell ref="C625:O625"/>
    <mergeCell ref="P625:Q625"/>
    <mergeCell ref="R625:T625"/>
    <mergeCell ref="U625:W625"/>
    <mergeCell ref="A622:B622"/>
    <mergeCell ref="C622:O622"/>
    <mergeCell ref="P622:Q622"/>
    <mergeCell ref="R622:T622"/>
    <mergeCell ref="U622:W622"/>
    <mergeCell ref="A623:B623"/>
    <mergeCell ref="C623:O623"/>
    <mergeCell ref="P623:Q623"/>
    <mergeCell ref="R623:T623"/>
    <mergeCell ref="U623:W623"/>
    <mergeCell ref="A620:B620"/>
    <mergeCell ref="C620:O620"/>
    <mergeCell ref="P620:Q620"/>
    <mergeCell ref="R620:T620"/>
    <mergeCell ref="U620:W620"/>
    <mergeCell ref="A621:B621"/>
    <mergeCell ref="C621:O621"/>
    <mergeCell ref="P621:Q621"/>
    <mergeCell ref="R621:T621"/>
    <mergeCell ref="U621:W621"/>
    <mergeCell ref="A618:B618"/>
    <mergeCell ref="C618:O618"/>
    <mergeCell ref="P618:Q618"/>
    <mergeCell ref="R618:T618"/>
    <mergeCell ref="U618:W618"/>
    <mergeCell ref="A619:B619"/>
    <mergeCell ref="C619:O619"/>
    <mergeCell ref="P619:Q619"/>
    <mergeCell ref="R619:T619"/>
    <mergeCell ref="U619:W619"/>
    <mergeCell ref="A616:B616"/>
    <mergeCell ref="C616:O616"/>
    <mergeCell ref="P616:Q616"/>
    <mergeCell ref="R616:T616"/>
    <mergeCell ref="U616:W616"/>
    <mergeCell ref="A617:B617"/>
    <mergeCell ref="C617:O617"/>
    <mergeCell ref="P617:Q617"/>
    <mergeCell ref="R617:T617"/>
    <mergeCell ref="U617:W617"/>
    <mergeCell ref="A614:B614"/>
    <mergeCell ref="C614:O614"/>
    <mergeCell ref="P614:Q614"/>
    <mergeCell ref="R614:T614"/>
    <mergeCell ref="U614:W614"/>
    <mergeCell ref="A615:B615"/>
    <mergeCell ref="C615:O615"/>
    <mergeCell ref="P615:Q615"/>
    <mergeCell ref="R615:T615"/>
    <mergeCell ref="U615:W615"/>
    <mergeCell ref="A612:B612"/>
    <mergeCell ref="C612:O612"/>
    <mergeCell ref="P612:Q612"/>
    <mergeCell ref="R612:T612"/>
    <mergeCell ref="U612:W612"/>
    <mergeCell ref="A613:B613"/>
    <mergeCell ref="C613:O613"/>
    <mergeCell ref="P613:Q613"/>
    <mergeCell ref="R613:T613"/>
    <mergeCell ref="U613:W613"/>
    <mergeCell ref="A610:B610"/>
    <mergeCell ref="C610:O610"/>
    <mergeCell ref="P610:Q610"/>
    <mergeCell ref="R610:T610"/>
    <mergeCell ref="U610:W610"/>
    <mergeCell ref="A611:B611"/>
    <mergeCell ref="C611:O611"/>
    <mergeCell ref="P611:Q611"/>
    <mergeCell ref="R611:T611"/>
    <mergeCell ref="U611:W611"/>
    <mergeCell ref="A608:B608"/>
    <mergeCell ref="C608:O608"/>
    <mergeCell ref="P608:Q608"/>
    <mergeCell ref="R608:T608"/>
    <mergeCell ref="U608:W608"/>
    <mergeCell ref="A609:B609"/>
    <mergeCell ref="C609:O609"/>
    <mergeCell ref="P609:Q609"/>
    <mergeCell ref="R609:T609"/>
    <mergeCell ref="U609:W609"/>
    <mergeCell ref="A606:B606"/>
    <mergeCell ref="C606:O606"/>
    <mergeCell ref="P606:Q606"/>
    <mergeCell ref="R606:T606"/>
    <mergeCell ref="U606:W606"/>
    <mergeCell ref="A607:B607"/>
    <mergeCell ref="C607:O607"/>
    <mergeCell ref="P607:Q607"/>
    <mergeCell ref="R607:T607"/>
    <mergeCell ref="U607:W607"/>
    <mergeCell ref="A604:B604"/>
    <mergeCell ref="C604:O604"/>
    <mergeCell ref="P604:Q604"/>
    <mergeCell ref="R604:T604"/>
    <mergeCell ref="U604:W604"/>
    <mergeCell ref="A605:B605"/>
    <mergeCell ref="C605:O605"/>
    <mergeCell ref="P605:Q605"/>
    <mergeCell ref="R605:T605"/>
    <mergeCell ref="U605:W605"/>
    <mergeCell ref="A602:B602"/>
    <mergeCell ref="C602:O602"/>
    <mergeCell ref="P602:Q602"/>
    <mergeCell ref="R602:T602"/>
    <mergeCell ref="U602:W602"/>
    <mergeCell ref="A603:B603"/>
    <mergeCell ref="C603:O603"/>
    <mergeCell ref="P603:Q603"/>
    <mergeCell ref="R603:T603"/>
    <mergeCell ref="U603:W603"/>
    <mergeCell ref="A600:B600"/>
    <mergeCell ref="C600:O600"/>
    <mergeCell ref="P600:Q600"/>
    <mergeCell ref="R600:T600"/>
    <mergeCell ref="U600:W600"/>
    <mergeCell ref="A601:B601"/>
    <mergeCell ref="C601:O601"/>
    <mergeCell ref="P601:Q601"/>
    <mergeCell ref="R601:T601"/>
    <mergeCell ref="U601:W601"/>
    <mergeCell ref="A598:B598"/>
    <mergeCell ref="C598:O598"/>
    <mergeCell ref="P598:Q598"/>
    <mergeCell ref="R598:T598"/>
    <mergeCell ref="U598:W598"/>
    <mergeCell ref="A599:B599"/>
    <mergeCell ref="C599:O599"/>
    <mergeCell ref="P599:Q599"/>
    <mergeCell ref="R599:T599"/>
    <mergeCell ref="U599:W599"/>
    <mergeCell ref="A596:B596"/>
    <mergeCell ref="C596:O596"/>
    <mergeCell ref="P596:Q596"/>
    <mergeCell ref="R596:T596"/>
    <mergeCell ref="U596:W596"/>
    <mergeCell ref="A597:B597"/>
    <mergeCell ref="C597:O597"/>
    <mergeCell ref="P597:Q597"/>
    <mergeCell ref="R597:T597"/>
    <mergeCell ref="U597:W597"/>
    <mergeCell ref="A594:B594"/>
    <mergeCell ref="C594:O594"/>
    <mergeCell ref="P594:Q594"/>
    <mergeCell ref="R594:T594"/>
    <mergeCell ref="U594:W594"/>
    <mergeCell ref="A595:B595"/>
    <mergeCell ref="C595:O595"/>
    <mergeCell ref="P595:Q595"/>
    <mergeCell ref="R595:T595"/>
    <mergeCell ref="U595:W595"/>
    <mergeCell ref="A592:B592"/>
    <mergeCell ref="C592:O592"/>
    <mergeCell ref="P592:Q592"/>
    <mergeCell ref="R592:T592"/>
    <mergeCell ref="U592:W592"/>
    <mergeCell ref="A593:B593"/>
    <mergeCell ref="C593:O593"/>
    <mergeCell ref="P593:Q593"/>
    <mergeCell ref="R593:T593"/>
    <mergeCell ref="U593:W593"/>
    <mergeCell ref="A590:B590"/>
    <mergeCell ref="C590:O590"/>
    <mergeCell ref="P590:Q590"/>
    <mergeCell ref="R590:T590"/>
    <mergeCell ref="U590:W590"/>
    <mergeCell ref="A591:B591"/>
    <mergeCell ref="C591:O591"/>
    <mergeCell ref="P591:Q591"/>
    <mergeCell ref="R591:T591"/>
    <mergeCell ref="U591:W591"/>
    <mergeCell ref="A588:B588"/>
    <mergeCell ref="C588:O588"/>
    <mergeCell ref="P588:Q588"/>
    <mergeCell ref="R588:T588"/>
    <mergeCell ref="U588:W588"/>
    <mergeCell ref="A589:B589"/>
    <mergeCell ref="C589:O589"/>
    <mergeCell ref="P589:Q589"/>
    <mergeCell ref="R589:T589"/>
    <mergeCell ref="U589:W589"/>
    <mergeCell ref="A586:B586"/>
    <mergeCell ref="C586:O586"/>
    <mergeCell ref="P586:Q586"/>
    <mergeCell ref="R586:T586"/>
    <mergeCell ref="U586:W586"/>
    <mergeCell ref="A587:B587"/>
    <mergeCell ref="C587:O587"/>
    <mergeCell ref="P587:Q587"/>
    <mergeCell ref="R587:T587"/>
    <mergeCell ref="U587:W587"/>
    <mergeCell ref="A584:B584"/>
    <mergeCell ref="C584:O584"/>
    <mergeCell ref="P584:Q584"/>
    <mergeCell ref="R584:T584"/>
    <mergeCell ref="U584:W584"/>
    <mergeCell ref="A585:B585"/>
    <mergeCell ref="C585:O585"/>
    <mergeCell ref="P585:Q585"/>
    <mergeCell ref="R585:T585"/>
    <mergeCell ref="U585:W585"/>
    <mergeCell ref="A582:B582"/>
    <mergeCell ref="C582:O582"/>
    <mergeCell ref="P582:Q582"/>
    <mergeCell ref="R582:T582"/>
    <mergeCell ref="U582:W582"/>
    <mergeCell ref="A583:B583"/>
    <mergeCell ref="C583:O583"/>
    <mergeCell ref="P583:Q583"/>
    <mergeCell ref="R583:T583"/>
    <mergeCell ref="U583:W583"/>
    <mergeCell ref="A580:B580"/>
    <mergeCell ref="C580:O580"/>
    <mergeCell ref="P580:Q580"/>
    <mergeCell ref="R580:T580"/>
    <mergeCell ref="U580:W580"/>
    <mergeCell ref="A581:B581"/>
    <mergeCell ref="C581:O581"/>
    <mergeCell ref="P581:Q581"/>
    <mergeCell ref="R581:T581"/>
    <mergeCell ref="U581:W581"/>
    <mergeCell ref="A578:B578"/>
    <mergeCell ref="C578:O578"/>
    <mergeCell ref="P578:Q578"/>
    <mergeCell ref="R578:T578"/>
    <mergeCell ref="U578:W578"/>
    <mergeCell ref="A579:B579"/>
    <mergeCell ref="C579:O579"/>
    <mergeCell ref="P579:Q579"/>
    <mergeCell ref="R579:T579"/>
    <mergeCell ref="U579:W579"/>
    <mergeCell ref="A576:B576"/>
    <mergeCell ref="C576:O576"/>
    <mergeCell ref="P576:Q576"/>
    <mergeCell ref="R576:T576"/>
    <mergeCell ref="U576:W576"/>
    <mergeCell ref="A577:B577"/>
    <mergeCell ref="C577:O577"/>
    <mergeCell ref="P577:Q577"/>
    <mergeCell ref="R577:T577"/>
    <mergeCell ref="U577:W577"/>
    <mergeCell ref="A574:B574"/>
    <mergeCell ref="C574:O574"/>
    <mergeCell ref="P574:Q574"/>
    <mergeCell ref="R574:T574"/>
    <mergeCell ref="U574:W574"/>
    <mergeCell ref="A575:B575"/>
    <mergeCell ref="C575:O575"/>
    <mergeCell ref="P575:Q575"/>
    <mergeCell ref="R575:T575"/>
    <mergeCell ref="U575:W575"/>
    <mergeCell ref="A572:B572"/>
    <mergeCell ref="C572:O572"/>
    <mergeCell ref="P572:Q572"/>
    <mergeCell ref="R572:T572"/>
    <mergeCell ref="U572:W572"/>
    <mergeCell ref="A573:B573"/>
    <mergeCell ref="C573:O573"/>
    <mergeCell ref="P573:Q573"/>
    <mergeCell ref="R573:T573"/>
    <mergeCell ref="U573:W573"/>
    <mergeCell ref="A570:B570"/>
    <mergeCell ref="C570:O570"/>
    <mergeCell ref="P570:Q570"/>
    <mergeCell ref="R570:T570"/>
    <mergeCell ref="U570:W570"/>
    <mergeCell ref="A571:B571"/>
    <mergeCell ref="C571:O571"/>
    <mergeCell ref="P571:Q571"/>
    <mergeCell ref="R571:T571"/>
    <mergeCell ref="U571:W571"/>
    <mergeCell ref="A568:B568"/>
    <mergeCell ref="C568:O568"/>
    <mergeCell ref="P568:Q568"/>
    <mergeCell ref="R568:T568"/>
    <mergeCell ref="U568:W568"/>
    <mergeCell ref="A569:B569"/>
    <mergeCell ref="C569:O569"/>
    <mergeCell ref="P569:Q569"/>
    <mergeCell ref="R569:T569"/>
    <mergeCell ref="U569:W569"/>
    <mergeCell ref="A566:B566"/>
    <mergeCell ref="C566:O566"/>
    <mergeCell ref="P566:Q566"/>
    <mergeCell ref="R566:T566"/>
    <mergeCell ref="U566:W566"/>
    <mergeCell ref="A567:B567"/>
    <mergeCell ref="C567:O567"/>
    <mergeCell ref="P567:Q567"/>
    <mergeCell ref="R567:T567"/>
    <mergeCell ref="U567:W567"/>
    <mergeCell ref="A564:B564"/>
    <mergeCell ref="C564:O564"/>
    <mergeCell ref="P564:Q564"/>
    <mergeCell ref="R564:T564"/>
    <mergeCell ref="U564:W564"/>
    <mergeCell ref="A565:B565"/>
    <mergeCell ref="C565:O565"/>
    <mergeCell ref="P565:Q565"/>
    <mergeCell ref="R565:T565"/>
    <mergeCell ref="U565:W565"/>
    <mergeCell ref="A562:B562"/>
    <mergeCell ref="C562:O562"/>
    <mergeCell ref="P562:Q562"/>
    <mergeCell ref="R562:T562"/>
    <mergeCell ref="U562:W562"/>
    <mergeCell ref="A563:B563"/>
    <mergeCell ref="C563:O563"/>
    <mergeCell ref="P563:Q563"/>
    <mergeCell ref="R563:T563"/>
    <mergeCell ref="U563:W563"/>
    <mergeCell ref="A560:B560"/>
    <mergeCell ref="C560:O560"/>
    <mergeCell ref="P560:Q560"/>
    <mergeCell ref="R560:T560"/>
    <mergeCell ref="U560:W560"/>
    <mergeCell ref="A561:B561"/>
    <mergeCell ref="C561:O561"/>
    <mergeCell ref="P561:Q561"/>
    <mergeCell ref="R561:T561"/>
    <mergeCell ref="U561:W561"/>
    <mergeCell ref="A558:B558"/>
    <mergeCell ref="C558:O558"/>
    <mergeCell ref="P558:Q558"/>
    <mergeCell ref="R558:T558"/>
    <mergeCell ref="U558:W558"/>
    <mergeCell ref="A559:B559"/>
    <mergeCell ref="C559:O559"/>
    <mergeCell ref="P559:Q559"/>
    <mergeCell ref="R559:T559"/>
    <mergeCell ref="U559:W559"/>
    <mergeCell ref="A556:B556"/>
    <mergeCell ref="C556:O556"/>
    <mergeCell ref="P556:Q556"/>
    <mergeCell ref="R556:T556"/>
    <mergeCell ref="U556:W556"/>
    <mergeCell ref="A557:B557"/>
    <mergeCell ref="C557:O557"/>
    <mergeCell ref="P557:Q557"/>
    <mergeCell ref="R557:T557"/>
    <mergeCell ref="U557:W557"/>
    <mergeCell ref="A554:B554"/>
    <mergeCell ref="C554:O554"/>
    <mergeCell ref="P554:Q554"/>
    <mergeCell ref="R554:T554"/>
    <mergeCell ref="U554:W554"/>
    <mergeCell ref="A555:B555"/>
    <mergeCell ref="C555:O555"/>
    <mergeCell ref="P555:Q555"/>
    <mergeCell ref="R555:T555"/>
    <mergeCell ref="U555:W555"/>
    <mergeCell ref="A552:B552"/>
    <mergeCell ref="C552:O552"/>
    <mergeCell ref="P552:Q552"/>
    <mergeCell ref="R552:T552"/>
    <mergeCell ref="U552:W552"/>
    <mergeCell ref="A553:B553"/>
    <mergeCell ref="C553:O553"/>
    <mergeCell ref="P553:Q553"/>
    <mergeCell ref="R553:T553"/>
    <mergeCell ref="U553:W553"/>
    <mergeCell ref="A550:B550"/>
    <mergeCell ref="C550:O550"/>
    <mergeCell ref="P550:Q550"/>
    <mergeCell ref="R550:T550"/>
    <mergeCell ref="U550:W550"/>
    <mergeCell ref="A551:B551"/>
    <mergeCell ref="C551:O551"/>
    <mergeCell ref="P551:Q551"/>
    <mergeCell ref="R551:T551"/>
    <mergeCell ref="U551:W551"/>
    <mergeCell ref="A548:B548"/>
    <mergeCell ref="C548:O548"/>
    <mergeCell ref="P548:Q548"/>
    <mergeCell ref="R548:T548"/>
    <mergeCell ref="U548:W548"/>
    <mergeCell ref="A549:B549"/>
    <mergeCell ref="C549:O549"/>
    <mergeCell ref="P549:Q549"/>
    <mergeCell ref="R549:T549"/>
    <mergeCell ref="U549:W549"/>
    <mergeCell ref="A546:B546"/>
    <mergeCell ref="C546:O546"/>
    <mergeCell ref="P546:Q546"/>
    <mergeCell ref="R546:T546"/>
    <mergeCell ref="U546:W546"/>
    <mergeCell ref="A547:B547"/>
    <mergeCell ref="C547:O547"/>
    <mergeCell ref="P547:Q547"/>
    <mergeCell ref="R547:T547"/>
    <mergeCell ref="U547:W547"/>
    <mergeCell ref="A544:B544"/>
    <mergeCell ref="C544:O544"/>
    <mergeCell ref="P544:Q544"/>
    <mergeCell ref="R544:T544"/>
    <mergeCell ref="U544:W544"/>
    <mergeCell ref="A545:B545"/>
    <mergeCell ref="C545:O545"/>
    <mergeCell ref="P545:Q545"/>
    <mergeCell ref="R545:T545"/>
    <mergeCell ref="U545:W545"/>
    <mergeCell ref="A542:B542"/>
    <mergeCell ref="C542:O542"/>
    <mergeCell ref="P542:Q542"/>
    <mergeCell ref="R542:T542"/>
    <mergeCell ref="U542:W542"/>
    <mergeCell ref="A543:B543"/>
    <mergeCell ref="C543:O543"/>
    <mergeCell ref="P543:Q543"/>
    <mergeCell ref="R543:T543"/>
    <mergeCell ref="U543:W543"/>
    <mergeCell ref="A540:B540"/>
    <mergeCell ref="C540:O540"/>
    <mergeCell ref="P540:Q540"/>
    <mergeCell ref="R540:T540"/>
    <mergeCell ref="U540:W540"/>
    <mergeCell ref="A541:B541"/>
    <mergeCell ref="C541:O541"/>
    <mergeCell ref="P541:Q541"/>
    <mergeCell ref="R541:T541"/>
    <mergeCell ref="U541:W541"/>
    <mergeCell ref="A538:B538"/>
    <mergeCell ref="C538:O538"/>
    <mergeCell ref="P538:Q538"/>
    <mergeCell ref="R538:T538"/>
    <mergeCell ref="U538:W538"/>
    <mergeCell ref="A539:B539"/>
    <mergeCell ref="C539:O539"/>
    <mergeCell ref="P539:Q539"/>
    <mergeCell ref="R539:T539"/>
    <mergeCell ref="U539:W539"/>
    <mergeCell ref="A536:B536"/>
    <mergeCell ref="C536:O536"/>
    <mergeCell ref="P536:Q536"/>
    <mergeCell ref="R536:T536"/>
    <mergeCell ref="U536:W536"/>
    <mergeCell ref="A537:B537"/>
    <mergeCell ref="C537:O537"/>
    <mergeCell ref="P537:Q537"/>
    <mergeCell ref="R537:T537"/>
    <mergeCell ref="U537:W537"/>
    <mergeCell ref="A534:B534"/>
    <mergeCell ref="C534:O534"/>
    <mergeCell ref="P534:Q534"/>
    <mergeCell ref="R534:T534"/>
    <mergeCell ref="U534:W534"/>
    <mergeCell ref="A535:B535"/>
    <mergeCell ref="C535:O535"/>
    <mergeCell ref="P535:Q535"/>
    <mergeCell ref="R535:T535"/>
    <mergeCell ref="U535:W535"/>
    <mergeCell ref="A532:B532"/>
    <mergeCell ref="C532:O532"/>
    <mergeCell ref="P532:Q532"/>
    <mergeCell ref="R532:T532"/>
    <mergeCell ref="U532:W532"/>
    <mergeCell ref="A533:B533"/>
    <mergeCell ref="C533:O533"/>
    <mergeCell ref="P533:Q533"/>
    <mergeCell ref="R533:T533"/>
    <mergeCell ref="U533:W533"/>
    <mergeCell ref="A530:B530"/>
    <mergeCell ref="C530:O530"/>
    <mergeCell ref="P530:Q530"/>
    <mergeCell ref="R530:T530"/>
    <mergeCell ref="U530:W530"/>
    <mergeCell ref="A531:B531"/>
    <mergeCell ref="C531:O531"/>
    <mergeCell ref="P531:Q531"/>
    <mergeCell ref="R531:T531"/>
    <mergeCell ref="U531:W531"/>
    <mergeCell ref="A528:B528"/>
    <mergeCell ref="C528:O528"/>
    <mergeCell ref="P528:Q528"/>
    <mergeCell ref="R528:T528"/>
    <mergeCell ref="U528:W528"/>
    <mergeCell ref="A529:B529"/>
    <mergeCell ref="C529:O529"/>
    <mergeCell ref="P529:Q529"/>
    <mergeCell ref="R529:T529"/>
    <mergeCell ref="U529:W529"/>
    <mergeCell ref="A526:B526"/>
    <mergeCell ref="C526:O526"/>
    <mergeCell ref="P526:Q526"/>
    <mergeCell ref="R526:T526"/>
    <mergeCell ref="U526:W526"/>
    <mergeCell ref="A527:B527"/>
    <mergeCell ref="C527:O527"/>
    <mergeCell ref="P527:Q527"/>
    <mergeCell ref="R527:T527"/>
    <mergeCell ref="U527:W527"/>
    <mergeCell ref="A524:B524"/>
    <mergeCell ref="C524:O524"/>
    <mergeCell ref="P524:Q524"/>
    <mergeCell ref="R524:T524"/>
    <mergeCell ref="U524:W524"/>
    <mergeCell ref="A525:B525"/>
    <mergeCell ref="C525:O525"/>
    <mergeCell ref="P525:Q525"/>
    <mergeCell ref="R525:T525"/>
    <mergeCell ref="U525:W525"/>
    <mergeCell ref="A522:B522"/>
    <mergeCell ref="C522:O522"/>
    <mergeCell ref="P522:Q522"/>
    <mergeCell ref="R522:T522"/>
    <mergeCell ref="U522:W522"/>
    <mergeCell ref="A523:B523"/>
    <mergeCell ref="C523:O523"/>
    <mergeCell ref="P523:Q523"/>
    <mergeCell ref="R523:T523"/>
    <mergeCell ref="U523:W523"/>
    <mergeCell ref="A520:B520"/>
    <mergeCell ref="C520:O520"/>
    <mergeCell ref="P520:Q520"/>
    <mergeCell ref="R520:T520"/>
    <mergeCell ref="U520:W520"/>
    <mergeCell ref="A521:B521"/>
    <mergeCell ref="C521:O521"/>
    <mergeCell ref="P521:Q521"/>
    <mergeCell ref="R521:T521"/>
    <mergeCell ref="U521:W521"/>
    <mergeCell ref="A518:B518"/>
    <mergeCell ref="C518:O518"/>
    <mergeCell ref="P518:Q518"/>
    <mergeCell ref="R518:T518"/>
    <mergeCell ref="U518:W518"/>
    <mergeCell ref="A519:B519"/>
    <mergeCell ref="C519:O519"/>
    <mergeCell ref="P519:Q519"/>
    <mergeCell ref="R519:T519"/>
    <mergeCell ref="U519:W519"/>
    <mergeCell ref="A516:B516"/>
    <mergeCell ref="C516:O516"/>
    <mergeCell ref="P516:Q516"/>
    <mergeCell ref="R516:T516"/>
    <mergeCell ref="U516:W516"/>
    <mergeCell ref="A517:B517"/>
    <mergeCell ref="C517:O517"/>
    <mergeCell ref="P517:Q517"/>
    <mergeCell ref="R517:T517"/>
    <mergeCell ref="U517:W517"/>
    <mergeCell ref="A514:B514"/>
    <mergeCell ref="C514:O514"/>
    <mergeCell ref="P514:Q514"/>
    <mergeCell ref="R514:T514"/>
    <mergeCell ref="U514:W514"/>
    <mergeCell ref="A515:B515"/>
    <mergeCell ref="C515:O515"/>
    <mergeCell ref="P515:Q515"/>
    <mergeCell ref="R515:T515"/>
    <mergeCell ref="U515:W515"/>
    <mergeCell ref="A512:B512"/>
    <mergeCell ref="C512:O512"/>
    <mergeCell ref="P512:Q512"/>
    <mergeCell ref="R512:T512"/>
    <mergeCell ref="U512:W512"/>
    <mergeCell ref="A513:B513"/>
    <mergeCell ref="C513:O513"/>
    <mergeCell ref="P513:Q513"/>
    <mergeCell ref="R513:T513"/>
    <mergeCell ref="U513:W513"/>
    <mergeCell ref="A510:B510"/>
    <mergeCell ref="C510:O510"/>
    <mergeCell ref="P510:Q510"/>
    <mergeCell ref="R510:T510"/>
    <mergeCell ref="U510:W510"/>
    <mergeCell ref="A511:B511"/>
    <mergeCell ref="C511:O511"/>
    <mergeCell ref="P511:Q511"/>
    <mergeCell ref="R511:T511"/>
    <mergeCell ref="U511:W511"/>
    <mergeCell ref="A508:B508"/>
    <mergeCell ref="C508:O508"/>
    <mergeCell ref="P508:Q508"/>
    <mergeCell ref="R508:T508"/>
    <mergeCell ref="U508:W508"/>
    <mergeCell ref="A509:B509"/>
    <mergeCell ref="C509:O509"/>
    <mergeCell ref="P509:Q509"/>
    <mergeCell ref="R509:T509"/>
    <mergeCell ref="U509:W509"/>
    <mergeCell ref="A506:B506"/>
    <mergeCell ref="C506:O506"/>
    <mergeCell ref="P506:Q506"/>
    <mergeCell ref="R506:T506"/>
    <mergeCell ref="U506:W506"/>
    <mergeCell ref="A507:B507"/>
    <mergeCell ref="C507:O507"/>
    <mergeCell ref="P507:Q507"/>
    <mergeCell ref="R507:T507"/>
    <mergeCell ref="U507:W507"/>
    <mergeCell ref="A504:B504"/>
    <mergeCell ref="C504:O504"/>
    <mergeCell ref="P504:Q504"/>
    <mergeCell ref="R504:T504"/>
    <mergeCell ref="U504:W504"/>
    <mergeCell ref="A505:B505"/>
    <mergeCell ref="C505:O505"/>
    <mergeCell ref="P505:Q505"/>
    <mergeCell ref="R505:T505"/>
    <mergeCell ref="U505:W505"/>
    <mergeCell ref="A502:B502"/>
    <mergeCell ref="C502:O502"/>
    <mergeCell ref="P502:Q502"/>
    <mergeCell ref="R502:T502"/>
    <mergeCell ref="U502:W502"/>
    <mergeCell ref="A503:B503"/>
    <mergeCell ref="C503:O503"/>
    <mergeCell ref="P503:Q503"/>
    <mergeCell ref="R503:T503"/>
    <mergeCell ref="U503:W503"/>
    <mergeCell ref="A500:B500"/>
    <mergeCell ref="C500:O500"/>
    <mergeCell ref="P500:Q500"/>
    <mergeCell ref="R500:T500"/>
    <mergeCell ref="U500:W500"/>
    <mergeCell ref="A501:B501"/>
    <mergeCell ref="C501:O501"/>
    <mergeCell ref="P501:Q501"/>
    <mergeCell ref="R501:T501"/>
    <mergeCell ref="U501:W501"/>
    <mergeCell ref="A498:B498"/>
    <mergeCell ref="C498:O498"/>
    <mergeCell ref="P498:Q498"/>
    <mergeCell ref="R498:T498"/>
    <mergeCell ref="U498:W498"/>
    <mergeCell ref="A499:B499"/>
    <mergeCell ref="C499:O499"/>
    <mergeCell ref="P499:Q499"/>
    <mergeCell ref="R499:T499"/>
    <mergeCell ref="U499:W499"/>
    <mergeCell ref="A496:B496"/>
    <mergeCell ref="C496:O496"/>
    <mergeCell ref="P496:Q496"/>
    <mergeCell ref="R496:T496"/>
    <mergeCell ref="U496:W496"/>
    <mergeCell ref="A497:B497"/>
    <mergeCell ref="C497:O497"/>
    <mergeCell ref="P497:Q497"/>
    <mergeCell ref="R497:T497"/>
    <mergeCell ref="U497:W497"/>
    <mergeCell ref="A494:B494"/>
    <mergeCell ref="C494:O494"/>
    <mergeCell ref="P494:Q494"/>
    <mergeCell ref="R494:T494"/>
    <mergeCell ref="U494:W494"/>
    <mergeCell ref="A495:B495"/>
    <mergeCell ref="C495:O495"/>
    <mergeCell ref="P495:Q495"/>
    <mergeCell ref="R495:T495"/>
    <mergeCell ref="U495:W495"/>
    <mergeCell ref="A492:B492"/>
    <mergeCell ref="C492:O492"/>
    <mergeCell ref="P492:Q492"/>
    <mergeCell ref="R492:T492"/>
    <mergeCell ref="U492:W492"/>
    <mergeCell ref="A493:B493"/>
    <mergeCell ref="C493:O493"/>
    <mergeCell ref="P493:Q493"/>
    <mergeCell ref="R493:T493"/>
    <mergeCell ref="U493:W493"/>
    <mergeCell ref="A490:B490"/>
    <mergeCell ref="C490:O490"/>
    <mergeCell ref="P490:Q490"/>
    <mergeCell ref="R490:T490"/>
    <mergeCell ref="U490:W490"/>
    <mergeCell ref="A491:B491"/>
    <mergeCell ref="C491:O491"/>
    <mergeCell ref="P491:Q491"/>
    <mergeCell ref="R491:T491"/>
    <mergeCell ref="U491:W491"/>
    <mergeCell ref="A488:B488"/>
    <mergeCell ref="C488:O488"/>
    <mergeCell ref="P488:Q488"/>
    <mergeCell ref="R488:T488"/>
    <mergeCell ref="U488:W488"/>
    <mergeCell ref="A489:B489"/>
    <mergeCell ref="C489:O489"/>
    <mergeCell ref="P489:Q489"/>
    <mergeCell ref="R489:T489"/>
    <mergeCell ref="U489:W489"/>
    <mergeCell ref="A486:B486"/>
    <mergeCell ref="C486:O486"/>
    <mergeCell ref="P486:Q486"/>
    <mergeCell ref="R486:T486"/>
    <mergeCell ref="U486:W486"/>
    <mergeCell ref="A487:B487"/>
    <mergeCell ref="C487:O487"/>
    <mergeCell ref="P487:Q487"/>
    <mergeCell ref="R487:T487"/>
    <mergeCell ref="U487:W487"/>
    <mergeCell ref="A484:B484"/>
    <mergeCell ref="C484:O484"/>
    <mergeCell ref="P484:Q484"/>
    <mergeCell ref="R484:T484"/>
    <mergeCell ref="U484:W484"/>
    <mergeCell ref="A485:B485"/>
    <mergeCell ref="C485:O485"/>
    <mergeCell ref="P485:Q485"/>
    <mergeCell ref="R485:T485"/>
    <mergeCell ref="U485:W485"/>
    <mergeCell ref="A482:B482"/>
    <mergeCell ref="C482:O482"/>
    <mergeCell ref="P482:Q482"/>
    <mergeCell ref="R482:T482"/>
    <mergeCell ref="U482:W482"/>
    <mergeCell ref="A483:B483"/>
    <mergeCell ref="C483:O483"/>
    <mergeCell ref="P483:Q483"/>
    <mergeCell ref="R483:T483"/>
    <mergeCell ref="U483:W483"/>
    <mergeCell ref="A480:B480"/>
    <mergeCell ref="C480:O480"/>
    <mergeCell ref="P480:Q480"/>
    <mergeCell ref="R480:T480"/>
    <mergeCell ref="U480:W480"/>
    <mergeCell ref="A481:B481"/>
    <mergeCell ref="C481:O481"/>
    <mergeCell ref="P481:Q481"/>
    <mergeCell ref="R481:T481"/>
    <mergeCell ref="U481:W481"/>
    <mergeCell ref="A478:B478"/>
    <mergeCell ref="C478:O478"/>
    <mergeCell ref="P478:Q478"/>
    <mergeCell ref="R478:T478"/>
    <mergeCell ref="U478:W478"/>
    <mergeCell ref="A479:B479"/>
    <mergeCell ref="C479:O479"/>
    <mergeCell ref="P479:Q479"/>
    <mergeCell ref="R479:T479"/>
    <mergeCell ref="U479:W479"/>
    <mergeCell ref="A476:B476"/>
    <mergeCell ref="C476:O476"/>
    <mergeCell ref="P476:Q476"/>
    <mergeCell ref="R476:T476"/>
    <mergeCell ref="U476:W476"/>
    <mergeCell ref="A477:B477"/>
    <mergeCell ref="C477:O477"/>
    <mergeCell ref="P477:Q477"/>
    <mergeCell ref="R477:T477"/>
    <mergeCell ref="U477:W477"/>
    <mergeCell ref="A474:B474"/>
    <mergeCell ref="C474:O474"/>
    <mergeCell ref="P474:Q474"/>
    <mergeCell ref="R474:T474"/>
    <mergeCell ref="U474:W474"/>
    <mergeCell ref="A475:B475"/>
    <mergeCell ref="C475:O475"/>
    <mergeCell ref="P475:Q475"/>
    <mergeCell ref="R475:T475"/>
    <mergeCell ref="U475:W475"/>
    <mergeCell ref="A472:B472"/>
    <mergeCell ref="C472:O472"/>
    <mergeCell ref="P472:Q472"/>
    <mergeCell ref="R472:T472"/>
    <mergeCell ref="U472:W472"/>
    <mergeCell ref="A473:B473"/>
    <mergeCell ref="C473:O473"/>
    <mergeCell ref="P473:Q473"/>
    <mergeCell ref="R473:T473"/>
    <mergeCell ref="U473:W473"/>
    <mergeCell ref="A470:B470"/>
    <mergeCell ref="C470:O470"/>
    <mergeCell ref="P470:Q470"/>
    <mergeCell ref="R470:T470"/>
    <mergeCell ref="U470:W470"/>
    <mergeCell ref="A471:B471"/>
    <mergeCell ref="C471:O471"/>
    <mergeCell ref="P471:Q471"/>
    <mergeCell ref="R471:T471"/>
    <mergeCell ref="U471:W471"/>
    <mergeCell ref="A468:B468"/>
    <mergeCell ref="C468:O468"/>
    <mergeCell ref="P468:Q468"/>
    <mergeCell ref="R468:T468"/>
    <mergeCell ref="U468:W468"/>
    <mergeCell ref="A469:B469"/>
    <mergeCell ref="C469:O469"/>
    <mergeCell ref="P469:Q469"/>
    <mergeCell ref="R469:T469"/>
    <mergeCell ref="U469:W469"/>
    <mergeCell ref="A466:B466"/>
    <mergeCell ref="C466:O466"/>
    <mergeCell ref="P466:Q466"/>
    <mergeCell ref="R466:T466"/>
    <mergeCell ref="U466:W466"/>
    <mergeCell ref="A467:B467"/>
    <mergeCell ref="C467:O467"/>
    <mergeCell ref="P467:Q467"/>
    <mergeCell ref="R467:T467"/>
    <mergeCell ref="U467:W467"/>
    <mergeCell ref="A464:B464"/>
    <mergeCell ref="C464:O464"/>
    <mergeCell ref="P464:Q464"/>
    <mergeCell ref="R464:T464"/>
    <mergeCell ref="U464:W464"/>
    <mergeCell ref="A465:B465"/>
    <mergeCell ref="C465:O465"/>
    <mergeCell ref="P465:Q465"/>
    <mergeCell ref="R465:T465"/>
    <mergeCell ref="U465:W465"/>
    <mergeCell ref="A462:B462"/>
    <mergeCell ref="C462:O462"/>
    <mergeCell ref="P462:Q462"/>
    <mergeCell ref="R462:T462"/>
    <mergeCell ref="U462:W462"/>
    <mergeCell ref="A463:B463"/>
    <mergeCell ref="C463:O463"/>
    <mergeCell ref="P463:Q463"/>
    <mergeCell ref="R463:T463"/>
    <mergeCell ref="U463:W463"/>
    <mergeCell ref="A460:B460"/>
    <mergeCell ref="C460:O460"/>
    <mergeCell ref="P460:Q460"/>
    <mergeCell ref="R460:T460"/>
    <mergeCell ref="U460:W460"/>
    <mergeCell ref="A461:B461"/>
    <mergeCell ref="C461:O461"/>
    <mergeCell ref="P461:Q461"/>
    <mergeCell ref="R461:T461"/>
    <mergeCell ref="U461:W461"/>
    <mergeCell ref="A458:B458"/>
    <mergeCell ref="C458:O458"/>
    <mergeCell ref="P458:Q458"/>
    <mergeCell ref="R458:T458"/>
    <mergeCell ref="U458:W458"/>
    <mergeCell ref="A459:B459"/>
    <mergeCell ref="C459:O459"/>
    <mergeCell ref="P459:Q459"/>
    <mergeCell ref="R459:T459"/>
    <mergeCell ref="U459:W459"/>
    <mergeCell ref="A456:B456"/>
    <mergeCell ref="C456:O456"/>
    <mergeCell ref="P456:Q456"/>
    <mergeCell ref="R456:T456"/>
    <mergeCell ref="U456:W456"/>
    <mergeCell ref="A457:B457"/>
    <mergeCell ref="C457:O457"/>
    <mergeCell ref="P457:Q457"/>
    <mergeCell ref="R457:T457"/>
    <mergeCell ref="U457:W457"/>
    <mergeCell ref="A454:B454"/>
    <mergeCell ref="C454:O454"/>
    <mergeCell ref="P454:Q454"/>
    <mergeCell ref="R454:T454"/>
    <mergeCell ref="U454:W454"/>
    <mergeCell ref="A455:B455"/>
    <mergeCell ref="C455:O455"/>
    <mergeCell ref="P455:Q455"/>
    <mergeCell ref="R455:T455"/>
    <mergeCell ref="U455:W455"/>
    <mergeCell ref="A452:B452"/>
    <mergeCell ref="C452:O452"/>
    <mergeCell ref="P452:Q452"/>
    <mergeCell ref="R452:T452"/>
    <mergeCell ref="U452:W452"/>
    <mergeCell ref="A453:B453"/>
    <mergeCell ref="C453:O453"/>
    <mergeCell ref="P453:Q453"/>
    <mergeCell ref="R453:T453"/>
    <mergeCell ref="U453:W453"/>
    <mergeCell ref="A450:B450"/>
    <mergeCell ref="C450:O450"/>
    <mergeCell ref="P450:Q450"/>
    <mergeCell ref="R450:T450"/>
    <mergeCell ref="U450:W450"/>
    <mergeCell ref="A451:B451"/>
    <mergeCell ref="C451:O451"/>
    <mergeCell ref="P451:Q451"/>
    <mergeCell ref="R451:T451"/>
    <mergeCell ref="U451:W451"/>
    <mergeCell ref="A448:B448"/>
    <mergeCell ref="C448:O448"/>
    <mergeCell ref="P448:Q448"/>
    <mergeCell ref="R448:T448"/>
    <mergeCell ref="U448:W448"/>
    <mergeCell ref="A449:B449"/>
    <mergeCell ref="C449:O449"/>
    <mergeCell ref="P449:Q449"/>
    <mergeCell ref="R449:T449"/>
    <mergeCell ref="U449:W449"/>
    <mergeCell ref="A446:B446"/>
    <mergeCell ref="C446:O446"/>
    <mergeCell ref="P446:Q446"/>
    <mergeCell ref="R446:T446"/>
    <mergeCell ref="U446:W446"/>
    <mergeCell ref="A447:B447"/>
    <mergeCell ref="C447:O447"/>
    <mergeCell ref="P447:Q447"/>
    <mergeCell ref="R447:T447"/>
    <mergeCell ref="U447:W447"/>
    <mergeCell ref="A444:B444"/>
    <mergeCell ref="C444:O444"/>
    <mergeCell ref="P444:Q444"/>
    <mergeCell ref="R444:T444"/>
    <mergeCell ref="U444:W444"/>
    <mergeCell ref="A445:B445"/>
    <mergeCell ref="C445:O445"/>
    <mergeCell ref="P445:Q445"/>
    <mergeCell ref="R445:T445"/>
    <mergeCell ref="U445:W445"/>
    <mergeCell ref="A442:B442"/>
    <mergeCell ref="C442:O442"/>
    <mergeCell ref="P442:Q442"/>
    <mergeCell ref="R442:T442"/>
    <mergeCell ref="U442:W442"/>
    <mergeCell ref="A443:B443"/>
    <mergeCell ref="C443:O443"/>
    <mergeCell ref="P443:Q443"/>
    <mergeCell ref="R443:T443"/>
    <mergeCell ref="U443:W443"/>
    <mergeCell ref="A440:B440"/>
    <mergeCell ref="C440:O440"/>
    <mergeCell ref="P440:Q440"/>
    <mergeCell ref="R440:T440"/>
    <mergeCell ref="U440:W440"/>
    <mergeCell ref="A441:B441"/>
    <mergeCell ref="C441:O441"/>
    <mergeCell ref="P441:Q441"/>
    <mergeCell ref="R441:T441"/>
    <mergeCell ref="U441:W441"/>
    <mergeCell ref="A438:B438"/>
    <mergeCell ref="C438:O438"/>
    <mergeCell ref="P438:Q438"/>
    <mergeCell ref="R438:T438"/>
    <mergeCell ref="U438:W438"/>
    <mergeCell ref="A439:B439"/>
    <mergeCell ref="C439:O439"/>
    <mergeCell ref="P439:Q439"/>
    <mergeCell ref="R439:T439"/>
    <mergeCell ref="U439:W439"/>
    <mergeCell ref="A436:B436"/>
    <mergeCell ref="C436:O436"/>
    <mergeCell ref="P436:Q436"/>
    <mergeCell ref="R436:T436"/>
    <mergeCell ref="U436:W436"/>
    <mergeCell ref="A437:B437"/>
    <mergeCell ref="C437:O437"/>
    <mergeCell ref="P437:Q437"/>
    <mergeCell ref="R437:T437"/>
    <mergeCell ref="U437:W437"/>
    <mergeCell ref="A434:B434"/>
    <mergeCell ref="C434:O434"/>
    <mergeCell ref="P434:Q434"/>
    <mergeCell ref="R434:T434"/>
    <mergeCell ref="U434:W434"/>
    <mergeCell ref="A435:B435"/>
    <mergeCell ref="C435:O435"/>
    <mergeCell ref="P435:Q435"/>
    <mergeCell ref="R435:T435"/>
    <mergeCell ref="U435:W435"/>
    <mergeCell ref="A432:B432"/>
    <mergeCell ref="C432:O432"/>
    <mergeCell ref="P432:Q432"/>
    <mergeCell ref="R432:T432"/>
    <mergeCell ref="U432:W432"/>
    <mergeCell ref="A433:B433"/>
    <mergeCell ref="C433:O433"/>
    <mergeCell ref="P433:Q433"/>
    <mergeCell ref="R433:T433"/>
    <mergeCell ref="U433:W433"/>
    <mergeCell ref="A430:B430"/>
    <mergeCell ref="C430:O430"/>
    <mergeCell ref="P430:Q430"/>
    <mergeCell ref="R430:T430"/>
    <mergeCell ref="U430:W430"/>
    <mergeCell ref="A431:B431"/>
    <mergeCell ref="C431:O431"/>
    <mergeCell ref="P431:Q431"/>
    <mergeCell ref="R431:T431"/>
    <mergeCell ref="U431:W431"/>
    <mergeCell ref="A428:B428"/>
    <mergeCell ref="C428:O428"/>
    <mergeCell ref="P428:Q428"/>
    <mergeCell ref="R428:T428"/>
    <mergeCell ref="U428:W428"/>
    <mergeCell ref="A429:B429"/>
    <mergeCell ref="C429:O429"/>
    <mergeCell ref="P429:Q429"/>
    <mergeCell ref="R429:T429"/>
    <mergeCell ref="U429:W429"/>
    <mergeCell ref="A426:B426"/>
    <mergeCell ref="C426:O426"/>
    <mergeCell ref="P426:Q426"/>
    <mergeCell ref="R426:T426"/>
    <mergeCell ref="U426:W426"/>
    <mergeCell ref="A427:B427"/>
    <mergeCell ref="C427:O427"/>
    <mergeCell ref="P427:Q427"/>
    <mergeCell ref="R427:T427"/>
    <mergeCell ref="U427:W427"/>
    <mergeCell ref="A424:B424"/>
    <mergeCell ref="C424:O424"/>
    <mergeCell ref="P424:Q424"/>
    <mergeCell ref="R424:T424"/>
    <mergeCell ref="U424:W424"/>
    <mergeCell ref="A425:B425"/>
    <mergeCell ref="C425:O425"/>
    <mergeCell ref="P425:Q425"/>
    <mergeCell ref="R425:T425"/>
    <mergeCell ref="U425:W425"/>
    <mergeCell ref="A422:B422"/>
    <mergeCell ref="C422:O422"/>
    <mergeCell ref="P422:Q422"/>
    <mergeCell ref="R422:T422"/>
    <mergeCell ref="U422:W422"/>
    <mergeCell ref="A423:B423"/>
    <mergeCell ref="C423:O423"/>
    <mergeCell ref="P423:Q423"/>
    <mergeCell ref="R423:T423"/>
    <mergeCell ref="U423:W423"/>
    <mergeCell ref="A420:B420"/>
    <mergeCell ref="C420:O420"/>
    <mergeCell ref="P420:Q420"/>
    <mergeCell ref="R420:T420"/>
    <mergeCell ref="U420:W420"/>
    <mergeCell ref="A421:B421"/>
    <mergeCell ref="C421:O421"/>
    <mergeCell ref="P421:Q421"/>
    <mergeCell ref="R421:T421"/>
    <mergeCell ref="U421:W421"/>
    <mergeCell ref="A418:B418"/>
    <mergeCell ref="C418:O418"/>
    <mergeCell ref="P418:Q418"/>
    <mergeCell ref="R418:T418"/>
    <mergeCell ref="U418:W418"/>
    <mergeCell ref="A419:B419"/>
    <mergeCell ref="C419:O419"/>
    <mergeCell ref="P419:Q419"/>
    <mergeCell ref="R419:T419"/>
    <mergeCell ref="U419:W419"/>
    <mergeCell ref="A416:B416"/>
    <mergeCell ref="C416:O416"/>
    <mergeCell ref="P416:Q416"/>
    <mergeCell ref="R416:T416"/>
    <mergeCell ref="U416:W416"/>
    <mergeCell ref="A417:B417"/>
    <mergeCell ref="C417:O417"/>
    <mergeCell ref="P417:Q417"/>
    <mergeCell ref="R417:T417"/>
    <mergeCell ref="U417:W417"/>
    <mergeCell ref="A414:B414"/>
    <mergeCell ref="C414:O414"/>
    <mergeCell ref="P414:Q414"/>
    <mergeCell ref="R414:T414"/>
    <mergeCell ref="U414:W414"/>
    <mergeCell ref="A415:B415"/>
    <mergeCell ref="C415:O415"/>
    <mergeCell ref="P415:Q415"/>
    <mergeCell ref="R415:T415"/>
    <mergeCell ref="U415:W415"/>
    <mergeCell ref="A412:B412"/>
    <mergeCell ref="C412:O412"/>
    <mergeCell ref="P412:Q412"/>
    <mergeCell ref="R412:T412"/>
    <mergeCell ref="U412:W412"/>
    <mergeCell ref="A413:B413"/>
    <mergeCell ref="C413:O413"/>
    <mergeCell ref="P413:Q413"/>
    <mergeCell ref="R413:T413"/>
    <mergeCell ref="U413:W413"/>
    <mergeCell ref="A410:B410"/>
    <mergeCell ref="C410:O410"/>
    <mergeCell ref="P410:Q410"/>
    <mergeCell ref="R410:T410"/>
    <mergeCell ref="U410:W410"/>
    <mergeCell ref="A411:B411"/>
    <mergeCell ref="C411:O411"/>
    <mergeCell ref="P411:Q411"/>
    <mergeCell ref="R411:T411"/>
    <mergeCell ref="U411:W411"/>
    <mergeCell ref="A408:B408"/>
    <mergeCell ref="C408:O408"/>
    <mergeCell ref="P408:Q408"/>
    <mergeCell ref="R408:T408"/>
    <mergeCell ref="U408:W408"/>
    <mergeCell ref="A409:B409"/>
    <mergeCell ref="C409:O409"/>
    <mergeCell ref="P409:Q409"/>
    <mergeCell ref="R409:T409"/>
    <mergeCell ref="U409:W409"/>
    <mergeCell ref="A406:B406"/>
    <mergeCell ref="C406:O406"/>
    <mergeCell ref="P406:Q406"/>
    <mergeCell ref="R406:T406"/>
    <mergeCell ref="U406:W406"/>
    <mergeCell ref="A407:B407"/>
    <mergeCell ref="C407:O407"/>
    <mergeCell ref="P407:Q407"/>
    <mergeCell ref="R407:T407"/>
    <mergeCell ref="U407:W407"/>
    <mergeCell ref="A404:B404"/>
    <mergeCell ref="C404:O404"/>
    <mergeCell ref="P404:Q404"/>
    <mergeCell ref="R404:T404"/>
    <mergeCell ref="U404:W404"/>
    <mergeCell ref="A405:B405"/>
    <mergeCell ref="C405:O405"/>
    <mergeCell ref="P405:Q405"/>
    <mergeCell ref="R405:T405"/>
    <mergeCell ref="U405:W405"/>
    <mergeCell ref="A402:B402"/>
    <mergeCell ref="C402:O402"/>
    <mergeCell ref="P402:Q402"/>
    <mergeCell ref="R402:T402"/>
    <mergeCell ref="U402:W402"/>
    <mergeCell ref="A403:B403"/>
    <mergeCell ref="C403:O403"/>
    <mergeCell ref="P403:Q403"/>
    <mergeCell ref="R403:T403"/>
    <mergeCell ref="U403:W403"/>
    <mergeCell ref="A400:B400"/>
    <mergeCell ref="C400:O400"/>
    <mergeCell ref="P400:Q400"/>
    <mergeCell ref="R400:T400"/>
    <mergeCell ref="U400:W400"/>
    <mergeCell ref="A401:B401"/>
    <mergeCell ref="C401:O401"/>
    <mergeCell ref="P401:Q401"/>
    <mergeCell ref="R401:T401"/>
    <mergeCell ref="U401:W401"/>
    <mergeCell ref="A398:B398"/>
    <mergeCell ref="C398:O398"/>
    <mergeCell ref="P398:Q398"/>
    <mergeCell ref="R398:T398"/>
    <mergeCell ref="U398:W398"/>
    <mergeCell ref="A399:B399"/>
    <mergeCell ref="C399:O399"/>
    <mergeCell ref="P399:Q399"/>
    <mergeCell ref="R399:T399"/>
    <mergeCell ref="U399:W399"/>
    <mergeCell ref="A396:B396"/>
    <mergeCell ref="C396:O396"/>
    <mergeCell ref="P396:Q396"/>
    <mergeCell ref="R396:T396"/>
    <mergeCell ref="U396:W396"/>
    <mergeCell ref="A397:B397"/>
    <mergeCell ref="C397:O397"/>
    <mergeCell ref="P397:Q397"/>
    <mergeCell ref="R397:T397"/>
    <mergeCell ref="U397:W397"/>
    <mergeCell ref="A394:B394"/>
    <mergeCell ref="C394:O394"/>
    <mergeCell ref="P394:Q394"/>
    <mergeCell ref="R394:T394"/>
    <mergeCell ref="U394:W394"/>
    <mergeCell ref="A395:B395"/>
    <mergeCell ref="C395:O395"/>
    <mergeCell ref="P395:Q395"/>
    <mergeCell ref="R395:T395"/>
    <mergeCell ref="U395:W395"/>
    <mergeCell ref="A392:B392"/>
    <mergeCell ref="C392:O392"/>
    <mergeCell ref="P392:Q392"/>
    <mergeCell ref="R392:T392"/>
    <mergeCell ref="U392:W392"/>
    <mergeCell ref="A393:B393"/>
    <mergeCell ref="C393:O393"/>
    <mergeCell ref="P393:Q393"/>
    <mergeCell ref="R393:T393"/>
    <mergeCell ref="U393:W393"/>
    <mergeCell ref="A390:B390"/>
    <mergeCell ref="C390:O390"/>
    <mergeCell ref="P390:Q390"/>
    <mergeCell ref="R390:T390"/>
    <mergeCell ref="U390:W390"/>
    <mergeCell ref="A391:B391"/>
    <mergeCell ref="C391:O391"/>
    <mergeCell ref="P391:Q391"/>
    <mergeCell ref="R391:T391"/>
    <mergeCell ref="U391:W391"/>
    <mergeCell ref="A388:B388"/>
    <mergeCell ref="C388:O388"/>
    <mergeCell ref="P388:Q388"/>
    <mergeCell ref="R388:T388"/>
    <mergeCell ref="U388:W388"/>
    <mergeCell ref="A389:B389"/>
    <mergeCell ref="C389:O389"/>
    <mergeCell ref="P389:Q389"/>
    <mergeCell ref="R389:T389"/>
    <mergeCell ref="U389:W389"/>
    <mergeCell ref="A386:B386"/>
    <mergeCell ref="C386:O386"/>
    <mergeCell ref="P386:Q386"/>
    <mergeCell ref="R386:T386"/>
    <mergeCell ref="U386:W386"/>
    <mergeCell ref="A387:B387"/>
    <mergeCell ref="C387:O387"/>
    <mergeCell ref="P387:Q387"/>
    <mergeCell ref="R387:T387"/>
    <mergeCell ref="U387:W387"/>
    <mergeCell ref="A384:B384"/>
    <mergeCell ref="C384:O384"/>
    <mergeCell ref="P384:Q384"/>
    <mergeCell ref="R384:T384"/>
    <mergeCell ref="U384:W384"/>
    <mergeCell ref="A385:B385"/>
    <mergeCell ref="C385:O385"/>
    <mergeCell ref="P385:Q385"/>
    <mergeCell ref="R385:T385"/>
    <mergeCell ref="U385:W385"/>
    <mergeCell ref="A382:B382"/>
    <mergeCell ref="C382:O382"/>
    <mergeCell ref="P382:Q382"/>
    <mergeCell ref="R382:T382"/>
    <mergeCell ref="U382:W382"/>
    <mergeCell ref="A383:B383"/>
    <mergeCell ref="C383:O383"/>
    <mergeCell ref="P383:Q383"/>
    <mergeCell ref="R383:T383"/>
    <mergeCell ref="U383:W383"/>
    <mergeCell ref="A380:B380"/>
    <mergeCell ref="C380:O380"/>
    <mergeCell ref="P380:Q380"/>
    <mergeCell ref="R380:T380"/>
    <mergeCell ref="U380:W380"/>
    <mergeCell ref="A381:B381"/>
    <mergeCell ref="C381:O381"/>
    <mergeCell ref="P381:Q381"/>
    <mergeCell ref="R381:T381"/>
    <mergeCell ref="U381:W381"/>
    <mergeCell ref="A378:B378"/>
    <mergeCell ref="C378:O378"/>
    <mergeCell ref="P378:Q378"/>
    <mergeCell ref="R378:T378"/>
    <mergeCell ref="U378:W378"/>
    <mergeCell ref="A379:B379"/>
    <mergeCell ref="C379:O379"/>
    <mergeCell ref="P379:Q379"/>
    <mergeCell ref="R379:T379"/>
    <mergeCell ref="U379:W379"/>
    <mergeCell ref="A376:B376"/>
    <mergeCell ref="C376:O376"/>
    <mergeCell ref="P376:Q376"/>
    <mergeCell ref="R376:T376"/>
    <mergeCell ref="U376:W376"/>
    <mergeCell ref="A377:B377"/>
    <mergeCell ref="C377:O377"/>
    <mergeCell ref="P377:Q377"/>
    <mergeCell ref="R377:T377"/>
    <mergeCell ref="U377:W377"/>
    <mergeCell ref="A374:B374"/>
    <mergeCell ref="C374:O374"/>
    <mergeCell ref="P374:Q374"/>
    <mergeCell ref="R374:T374"/>
    <mergeCell ref="U374:W374"/>
    <mergeCell ref="A375:B375"/>
    <mergeCell ref="C375:O375"/>
    <mergeCell ref="P375:Q375"/>
    <mergeCell ref="R375:T375"/>
    <mergeCell ref="U375:W375"/>
    <mergeCell ref="A372:B372"/>
    <mergeCell ref="C372:O372"/>
    <mergeCell ref="P372:Q372"/>
    <mergeCell ref="R372:T372"/>
    <mergeCell ref="U372:W372"/>
    <mergeCell ref="A373:B373"/>
    <mergeCell ref="C373:O373"/>
    <mergeCell ref="P373:Q373"/>
    <mergeCell ref="R373:T373"/>
    <mergeCell ref="U373:W373"/>
    <mergeCell ref="A370:B370"/>
    <mergeCell ref="C370:O370"/>
    <mergeCell ref="P370:Q370"/>
    <mergeCell ref="R370:T370"/>
    <mergeCell ref="U370:W370"/>
    <mergeCell ref="A371:B371"/>
    <mergeCell ref="C371:O371"/>
    <mergeCell ref="P371:Q371"/>
    <mergeCell ref="R371:T371"/>
    <mergeCell ref="U371:W371"/>
    <mergeCell ref="A368:B368"/>
    <mergeCell ref="C368:O368"/>
    <mergeCell ref="P368:Q368"/>
    <mergeCell ref="R368:T368"/>
    <mergeCell ref="U368:W368"/>
    <mergeCell ref="A369:B369"/>
    <mergeCell ref="C369:O369"/>
    <mergeCell ref="P369:Q369"/>
    <mergeCell ref="R369:T369"/>
    <mergeCell ref="U369:W369"/>
    <mergeCell ref="A366:B366"/>
    <mergeCell ref="C366:O366"/>
    <mergeCell ref="P366:Q366"/>
    <mergeCell ref="R366:T366"/>
    <mergeCell ref="U366:W366"/>
    <mergeCell ref="A367:B367"/>
    <mergeCell ref="C367:O367"/>
    <mergeCell ref="P367:Q367"/>
    <mergeCell ref="R367:T367"/>
    <mergeCell ref="U367:W367"/>
    <mergeCell ref="A364:B364"/>
    <mergeCell ref="C364:O364"/>
    <mergeCell ref="P364:Q364"/>
    <mergeCell ref="R364:T364"/>
    <mergeCell ref="U364:W364"/>
    <mergeCell ref="A365:B365"/>
    <mergeCell ref="C365:O365"/>
    <mergeCell ref="P365:Q365"/>
    <mergeCell ref="R365:T365"/>
    <mergeCell ref="U365:W365"/>
    <mergeCell ref="A362:B362"/>
    <mergeCell ref="C362:O362"/>
    <mergeCell ref="P362:Q362"/>
    <mergeCell ref="R362:T362"/>
    <mergeCell ref="U362:W362"/>
    <mergeCell ref="A363:B363"/>
    <mergeCell ref="C363:O363"/>
    <mergeCell ref="P363:Q363"/>
    <mergeCell ref="R363:T363"/>
    <mergeCell ref="U363:W363"/>
    <mergeCell ref="A360:B360"/>
    <mergeCell ref="C360:O360"/>
    <mergeCell ref="P360:Q360"/>
    <mergeCell ref="R360:T360"/>
    <mergeCell ref="U360:W360"/>
    <mergeCell ref="A361:B361"/>
    <mergeCell ref="C361:O361"/>
    <mergeCell ref="P361:Q361"/>
    <mergeCell ref="R361:T361"/>
    <mergeCell ref="U361:W361"/>
    <mergeCell ref="A358:B358"/>
    <mergeCell ref="C358:O358"/>
    <mergeCell ref="P358:Q358"/>
    <mergeCell ref="R358:T358"/>
    <mergeCell ref="U358:W358"/>
    <mergeCell ref="A359:B359"/>
    <mergeCell ref="C359:O359"/>
    <mergeCell ref="P359:Q359"/>
    <mergeCell ref="R359:T359"/>
    <mergeCell ref="U359:W359"/>
    <mergeCell ref="A356:B356"/>
    <mergeCell ref="C356:O356"/>
    <mergeCell ref="P356:Q356"/>
    <mergeCell ref="R356:T356"/>
    <mergeCell ref="U356:W356"/>
    <mergeCell ref="A357:B357"/>
    <mergeCell ref="C357:O357"/>
    <mergeCell ref="P357:Q357"/>
    <mergeCell ref="R357:T357"/>
    <mergeCell ref="U357:W357"/>
    <mergeCell ref="A354:B354"/>
    <mergeCell ref="C354:O354"/>
    <mergeCell ref="P354:Q354"/>
    <mergeCell ref="R354:T354"/>
    <mergeCell ref="U354:W354"/>
    <mergeCell ref="A355:B355"/>
    <mergeCell ref="C355:O355"/>
    <mergeCell ref="P355:Q355"/>
    <mergeCell ref="R355:T355"/>
    <mergeCell ref="U355:W355"/>
    <mergeCell ref="A352:B352"/>
    <mergeCell ref="C352:O352"/>
    <mergeCell ref="P352:Q352"/>
    <mergeCell ref="R352:T352"/>
    <mergeCell ref="U352:W352"/>
    <mergeCell ref="A353:B353"/>
    <mergeCell ref="C353:O353"/>
    <mergeCell ref="P353:Q353"/>
    <mergeCell ref="R353:T353"/>
    <mergeCell ref="U353:W353"/>
    <mergeCell ref="A350:B350"/>
    <mergeCell ref="C350:O350"/>
    <mergeCell ref="P350:Q350"/>
    <mergeCell ref="R350:T350"/>
    <mergeCell ref="U350:W350"/>
    <mergeCell ref="A351:B351"/>
    <mergeCell ref="C351:O351"/>
    <mergeCell ref="P351:Q351"/>
    <mergeCell ref="R351:T351"/>
    <mergeCell ref="U351:W351"/>
    <mergeCell ref="A348:B348"/>
    <mergeCell ref="C348:O348"/>
    <mergeCell ref="P348:Q348"/>
    <mergeCell ref="R348:T348"/>
    <mergeCell ref="U348:W348"/>
    <mergeCell ref="A349:B349"/>
    <mergeCell ref="C349:O349"/>
    <mergeCell ref="P349:Q349"/>
    <mergeCell ref="R349:T349"/>
    <mergeCell ref="U349:W349"/>
    <mergeCell ref="A346:B346"/>
    <mergeCell ref="C346:O346"/>
    <mergeCell ref="P346:Q346"/>
    <mergeCell ref="R346:T346"/>
    <mergeCell ref="U346:W346"/>
    <mergeCell ref="A347:B347"/>
    <mergeCell ref="C347:O347"/>
    <mergeCell ref="P347:Q347"/>
    <mergeCell ref="R347:T347"/>
    <mergeCell ref="U347:W347"/>
    <mergeCell ref="A344:B344"/>
    <mergeCell ref="C344:O344"/>
    <mergeCell ref="P344:Q344"/>
    <mergeCell ref="R344:T344"/>
    <mergeCell ref="U344:W344"/>
    <mergeCell ref="A345:B345"/>
    <mergeCell ref="C345:O345"/>
    <mergeCell ref="P345:Q345"/>
    <mergeCell ref="R345:T345"/>
    <mergeCell ref="U345:W345"/>
    <mergeCell ref="A342:B342"/>
    <mergeCell ref="C342:O342"/>
    <mergeCell ref="P342:Q342"/>
    <mergeCell ref="R342:T342"/>
    <mergeCell ref="U342:W342"/>
    <mergeCell ref="A343:B343"/>
    <mergeCell ref="C343:O343"/>
    <mergeCell ref="P343:Q343"/>
    <mergeCell ref="R343:T343"/>
    <mergeCell ref="U343:W343"/>
    <mergeCell ref="A340:B340"/>
    <mergeCell ref="C340:O340"/>
    <mergeCell ref="P340:Q340"/>
    <mergeCell ref="R340:T340"/>
    <mergeCell ref="U340:W340"/>
    <mergeCell ref="A341:B341"/>
    <mergeCell ref="C341:O341"/>
    <mergeCell ref="P341:Q341"/>
    <mergeCell ref="R341:T341"/>
    <mergeCell ref="U341:W341"/>
    <mergeCell ref="A338:B338"/>
    <mergeCell ref="C338:O338"/>
    <mergeCell ref="P338:Q338"/>
    <mergeCell ref="R338:T338"/>
    <mergeCell ref="U338:W338"/>
    <mergeCell ref="A339:B339"/>
    <mergeCell ref="C339:O339"/>
    <mergeCell ref="P339:Q339"/>
    <mergeCell ref="R339:T339"/>
    <mergeCell ref="U339:W339"/>
    <mergeCell ref="A336:B336"/>
    <mergeCell ref="C336:O336"/>
    <mergeCell ref="P336:Q336"/>
    <mergeCell ref="R336:T336"/>
    <mergeCell ref="U336:W336"/>
    <mergeCell ref="A337:B337"/>
    <mergeCell ref="C337:O337"/>
    <mergeCell ref="P337:Q337"/>
    <mergeCell ref="R337:T337"/>
    <mergeCell ref="U337:W337"/>
    <mergeCell ref="A334:B334"/>
    <mergeCell ref="C334:O334"/>
    <mergeCell ref="P334:Q334"/>
    <mergeCell ref="R334:T334"/>
    <mergeCell ref="U334:W334"/>
    <mergeCell ref="A335:B335"/>
    <mergeCell ref="C335:O335"/>
    <mergeCell ref="P335:Q335"/>
    <mergeCell ref="R335:T335"/>
    <mergeCell ref="U335:W335"/>
    <mergeCell ref="A332:B332"/>
    <mergeCell ref="C332:O332"/>
    <mergeCell ref="P332:Q332"/>
    <mergeCell ref="R332:T332"/>
    <mergeCell ref="U332:W332"/>
    <mergeCell ref="A333:B333"/>
    <mergeCell ref="C333:O333"/>
    <mergeCell ref="P333:Q333"/>
    <mergeCell ref="R333:T333"/>
    <mergeCell ref="U333:W333"/>
    <mergeCell ref="A330:B330"/>
    <mergeCell ref="C330:O330"/>
    <mergeCell ref="P330:Q330"/>
    <mergeCell ref="R330:T330"/>
    <mergeCell ref="U330:W330"/>
    <mergeCell ref="A331:B331"/>
    <mergeCell ref="C331:O331"/>
    <mergeCell ref="P331:Q331"/>
    <mergeCell ref="R331:T331"/>
    <mergeCell ref="U331:W331"/>
    <mergeCell ref="A328:B328"/>
    <mergeCell ref="C328:O328"/>
    <mergeCell ref="P328:Q328"/>
    <mergeCell ref="R328:T328"/>
    <mergeCell ref="U328:W328"/>
    <mergeCell ref="A329:B329"/>
    <mergeCell ref="C329:O329"/>
    <mergeCell ref="P329:Q329"/>
    <mergeCell ref="R329:T329"/>
    <mergeCell ref="U329:W329"/>
    <mergeCell ref="A326:B326"/>
    <mergeCell ref="C326:O326"/>
    <mergeCell ref="P326:Q326"/>
    <mergeCell ref="R326:T326"/>
    <mergeCell ref="U326:W326"/>
    <mergeCell ref="A327:B327"/>
    <mergeCell ref="C327:O327"/>
    <mergeCell ref="P327:Q327"/>
    <mergeCell ref="R327:T327"/>
    <mergeCell ref="U327:W327"/>
    <mergeCell ref="A324:B324"/>
    <mergeCell ref="C324:O324"/>
    <mergeCell ref="P324:Q324"/>
    <mergeCell ref="R324:T324"/>
    <mergeCell ref="U324:W324"/>
    <mergeCell ref="A325:B325"/>
    <mergeCell ref="C325:O325"/>
    <mergeCell ref="P325:Q325"/>
    <mergeCell ref="R325:T325"/>
    <mergeCell ref="U325:W325"/>
    <mergeCell ref="A322:B322"/>
    <mergeCell ref="C322:O322"/>
    <mergeCell ref="P322:Q322"/>
    <mergeCell ref="R322:T322"/>
    <mergeCell ref="U322:W322"/>
    <mergeCell ref="A323:B323"/>
    <mergeCell ref="C323:O323"/>
    <mergeCell ref="P323:Q323"/>
    <mergeCell ref="R323:T323"/>
    <mergeCell ref="U323:W323"/>
    <mergeCell ref="A320:B320"/>
    <mergeCell ref="C320:O320"/>
    <mergeCell ref="P320:Q320"/>
    <mergeCell ref="R320:T320"/>
    <mergeCell ref="U320:W320"/>
    <mergeCell ref="A321:B321"/>
    <mergeCell ref="C321:O321"/>
    <mergeCell ref="P321:Q321"/>
    <mergeCell ref="R321:T321"/>
    <mergeCell ref="U321:W321"/>
    <mergeCell ref="A318:B318"/>
    <mergeCell ref="C318:O318"/>
    <mergeCell ref="P318:Q318"/>
    <mergeCell ref="R318:T318"/>
    <mergeCell ref="U318:W318"/>
    <mergeCell ref="A319:B319"/>
    <mergeCell ref="C319:O319"/>
    <mergeCell ref="P319:Q319"/>
    <mergeCell ref="R319:T319"/>
    <mergeCell ref="U319:W319"/>
    <mergeCell ref="A316:B316"/>
    <mergeCell ref="C316:O316"/>
    <mergeCell ref="P316:Q316"/>
    <mergeCell ref="R316:T316"/>
    <mergeCell ref="U316:W316"/>
    <mergeCell ref="A317:B317"/>
    <mergeCell ref="C317:O317"/>
    <mergeCell ref="P317:Q317"/>
    <mergeCell ref="R317:T317"/>
    <mergeCell ref="U317:W317"/>
    <mergeCell ref="A314:B314"/>
    <mergeCell ref="C314:O314"/>
    <mergeCell ref="P314:Q314"/>
    <mergeCell ref="R314:T314"/>
    <mergeCell ref="U314:W314"/>
    <mergeCell ref="A315:B315"/>
    <mergeCell ref="C315:O315"/>
    <mergeCell ref="P315:Q315"/>
    <mergeCell ref="R315:T315"/>
    <mergeCell ref="U315:W315"/>
    <mergeCell ref="A312:B312"/>
    <mergeCell ref="C312:O312"/>
    <mergeCell ref="P312:Q312"/>
    <mergeCell ref="R312:T312"/>
    <mergeCell ref="U312:W312"/>
    <mergeCell ref="A313:B313"/>
    <mergeCell ref="C313:O313"/>
    <mergeCell ref="P313:Q313"/>
    <mergeCell ref="R313:T313"/>
    <mergeCell ref="U313:W313"/>
    <mergeCell ref="A310:B310"/>
    <mergeCell ref="C310:O310"/>
    <mergeCell ref="P310:Q310"/>
    <mergeCell ref="R310:T310"/>
    <mergeCell ref="U310:W310"/>
    <mergeCell ref="A311:B311"/>
    <mergeCell ref="C311:O311"/>
    <mergeCell ref="P311:Q311"/>
    <mergeCell ref="R311:T311"/>
    <mergeCell ref="U311:W311"/>
    <mergeCell ref="A308:B308"/>
    <mergeCell ref="C308:O308"/>
    <mergeCell ref="P308:Q308"/>
    <mergeCell ref="R308:T308"/>
    <mergeCell ref="U308:W308"/>
    <mergeCell ref="A309:B309"/>
    <mergeCell ref="C309:O309"/>
    <mergeCell ref="P309:Q309"/>
    <mergeCell ref="R309:T309"/>
    <mergeCell ref="U309:W309"/>
    <mergeCell ref="A306:B306"/>
    <mergeCell ref="C306:O306"/>
    <mergeCell ref="P306:Q306"/>
    <mergeCell ref="R306:T306"/>
    <mergeCell ref="U306:W306"/>
    <mergeCell ref="A307:B307"/>
    <mergeCell ref="C307:O307"/>
    <mergeCell ref="P307:Q307"/>
    <mergeCell ref="R307:T307"/>
    <mergeCell ref="U307:W307"/>
    <mergeCell ref="A304:B304"/>
    <mergeCell ref="C304:O304"/>
    <mergeCell ref="P304:Q304"/>
    <mergeCell ref="R304:T304"/>
    <mergeCell ref="U304:W304"/>
    <mergeCell ref="A305:B305"/>
    <mergeCell ref="C305:O305"/>
    <mergeCell ref="P305:Q305"/>
    <mergeCell ref="R305:T305"/>
    <mergeCell ref="U305:W305"/>
    <mergeCell ref="A302:B302"/>
    <mergeCell ref="C302:O302"/>
    <mergeCell ref="P302:Q302"/>
    <mergeCell ref="R302:T302"/>
    <mergeCell ref="U302:W302"/>
    <mergeCell ref="A303:B303"/>
    <mergeCell ref="C303:O303"/>
    <mergeCell ref="P303:Q303"/>
    <mergeCell ref="R303:T303"/>
    <mergeCell ref="U303:W303"/>
    <mergeCell ref="A300:B300"/>
    <mergeCell ref="C300:O300"/>
    <mergeCell ref="P300:Q300"/>
    <mergeCell ref="R300:T300"/>
    <mergeCell ref="U300:W300"/>
    <mergeCell ref="A301:B301"/>
    <mergeCell ref="C301:O301"/>
    <mergeCell ref="P301:Q301"/>
    <mergeCell ref="R301:T301"/>
    <mergeCell ref="U301:W301"/>
    <mergeCell ref="A298:B298"/>
    <mergeCell ref="C298:O298"/>
    <mergeCell ref="P298:Q298"/>
    <mergeCell ref="R298:T298"/>
    <mergeCell ref="U298:W298"/>
    <mergeCell ref="A299:B299"/>
    <mergeCell ref="C299:O299"/>
    <mergeCell ref="P299:Q299"/>
    <mergeCell ref="R299:T299"/>
    <mergeCell ref="U299:W299"/>
    <mergeCell ref="A296:B296"/>
    <mergeCell ref="C296:O296"/>
    <mergeCell ref="P296:Q296"/>
    <mergeCell ref="R296:T296"/>
    <mergeCell ref="U296:W296"/>
    <mergeCell ref="A297:B297"/>
    <mergeCell ref="C297:O297"/>
    <mergeCell ref="P297:Q297"/>
    <mergeCell ref="R297:T297"/>
    <mergeCell ref="U297:W297"/>
    <mergeCell ref="A294:B294"/>
    <mergeCell ref="C294:O294"/>
    <mergeCell ref="P294:Q294"/>
    <mergeCell ref="R294:T294"/>
    <mergeCell ref="U294:W294"/>
    <mergeCell ref="A295:B295"/>
    <mergeCell ref="C295:O295"/>
    <mergeCell ref="P295:Q295"/>
    <mergeCell ref="R295:T295"/>
    <mergeCell ref="U295:W295"/>
    <mergeCell ref="A292:B292"/>
    <mergeCell ref="C292:O292"/>
    <mergeCell ref="P292:Q292"/>
    <mergeCell ref="R292:T292"/>
    <mergeCell ref="U292:W292"/>
    <mergeCell ref="A293:B293"/>
    <mergeCell ref="C293:O293"/>
    <mergeCell ref="P293:Q293"/>
    <mergeCell ref="R293:T293"/>
    <mergeCell ref="U293:W293"/>
    <mergeCell ref="A290:B290"/>
    <mergeCell ref="C290:O290"/>
    <mergeCell ref="P290:Q290"/>
    <mergeCell ref="R290:T290"/>
    <mergeCell ref="U290:W290"/>
    <mergeCell ref="A291:B291"/>
    <mergeCell ref="C291:O291"/>
    <mergeCell ref="P291:Q291"/>
    <mergeCell ref="R291:T291"/>
    <mergeCell ref="U291:W291"/>
    <mergeCell ref="A288:B288"/>
    <mergeCell ref="C288:O288"/>
    <mergeCell ref="P288:Q288"/>
    <mergeCell ref="R288:T288"/>
    <mergeCell ref="U288:W288"/>
    <mergeCell ref="A289:B289"/>
    <mergeCell ref="C289:O289"/>
    <mergeCell ref="P289:Q289"/>
    <mergeCell ref="R289:T289"/>
    <mergeCell ref="U289:W289"/>
    <mergeCell ref="A286:B286"/>
    <mergeCell ref="C286:O286"/>
    <mergeCell ref="P286:Q286"/>
    <mergeCell ref="R286:T286"/>
    <mergeCell ref="U286:W286"/>
    <mergeCell ref="A287:B287"/>
    <mergeCell ref="C287:O287"/>
    <mergeCell ref="P287:Q287"/>
    <mergeCell ref="R287:T287"/>
    <mergeCell ref="U287:W287"/>
    <mergeCell ref="A284:B284"/>
    <mergeCell ref="C284:O284"/>
    <mergeCell ref="P284:Q284"/>
    <mergeCell ref="R284:T284"/>
    <mergeCell ref="U284:W284"/>
    <mergeCell ref="A285:B285"/>
    <mergeCell ref="C285:O285"/>
    <mergeCell ref="P285:Q285"/>
    <mergeCell ref="R285:T285"/>
    <mergeCell ref="U285:W285"/>
    <mergeCell ref="A282:B282"/>
    <mergeCell ref="C282:O282"/>
    <mergeCell ref="P282:Q282"/>
    <mergeCell ref="R282:T282"/>
    <mergeCell ref="U282:W282"/>
    <mergeCell ref="A283:B283"/>
    <mergeCell ref="C283:O283"/>
    <mergeCell ref="P283:Q283"/>
    <mergeCell ref="R283:T283"/>
    <mergeCell ref="U283:W283"/>
    <mergeCell ref="A280:B280"/>
    <mergeCell ref="C280:O280"/>
    <mergeCell ref="P280:Q280"/>
    <mergeCell ref="R280:T280"/>
    <mergeCell ref="U280:W280"/>
    <mergeCell ref="A281:B281"/>
    <mergeCell ref="C281:O281"/>
    <mergeCell ref="P281:Q281"/>
    <mergeCell ref="R281:T281"/>
    <mergeCell ref="U281:W281"/>
    <mergeCell ref="A278:B278"/>
    <mergeCell ref="C278:O278"/>
    <mergeCell ref="P278:Q278"/>
    <mergeCell ref="R278:T278"/>
    <mergeCell ref="U278:W278"/>
    <mergeCell ref="A279:B279"/>
    <mergeCell ref="C279:O279"/>
    <mergeCell ref="P279:Q279"/>
    <mergeCell ref="R279:T279"/>
    <mergeCell ref="U279:W279"/>
    <mergeCell ref="A276:B276"/>
    <mergeCell ref="C276:O276"/>
    <mergeCell ref="P276:Q276"/>
    <mergeCell ref="R276:T276"/>
    <mergeCell ref="U276:W276"/>
    <mergeCell ref="A277:B277"/>
    <mergeCell ref="C277:O277"/>
    <mergeCell ref="P277:Q277"/>
    <mergeCell ref="R277:T277"/>
    <mergeCell ref="U277:W277"/>
    <mergeCell ref="A274:B274"/>
    <mergeCell ref="C274:O274"/>
    <mergeCell ref="P274:Q274"/>
    <mergeCell ref="R274:T274"/>
    <mergeCell ref="U274:W274"/>
    <mergeCell ref="A275:B275"/>
    <mergeCell ref="C275:O275"/>
    <mergeCell ref="P275:Q275"/>
    <mergeCell ref="R275:T275"/>
    <mergeCell ref="U275:W275"/>
    <mergeCell ref="A272:B272"/>
    <mergeCell ref="C272:O272"/>
    <mergeCell ref="P272:Q272"/>
    <mergeCell ref="R272:T272"/>
    <mergeCell ref="U272:W272"/>
    <mergeCell ref="A273:B273"/>
    <mergeCell ref="C273:O273"/>
    <mergeCell ref="P273:Q273"/>
    <mergeCell ref="R273:T273"/>
    <mergeCell ref="U273:W273"/>
    <mergeCell ref="A270:B270"/>
    <mergeCell ref="C270:O270"/>
    <mergeCell ref="P270:Q270"/>
    <mergeCell ref="R270:T270"/>
    <mergeCell ref="U270:W270"/>
    <mergeCell ref="A271:B271"/>
    <mergeCell ref="C271:O271"/>
    <mergeCell ref="P271:Q271"/>
    <mergeCell ref="R271:T271"/>
    <mergeCell ref="U271:W271"/>
    <mergeCell ref="A268:B268"/>
    <mergeCell ref="C268:O268"/>
    <mergeCell ref="P268:Q268"/>
    <mergeCell ref="R268:T268"/>
    <mergeCell ref="U268:W268"/>
    <mergeCell ref="A269:B269"/>
    <mergeCell ref="C269:O269"/>
    <mergeCell ref="P269:Q269"/>
    <mergeCell ref="R269:T269"/>
    <mergeCell ref="U269:W269"/>
    <mergeCell ref="A266:B266"/>
    <mergeCell ref="C266:O266"/>
    <mergeCell ref="P266:Q266"/>
    <mergeCell ref="R266:T266"/>
    <mergeCell ref="U266:W266"/>
    <mergeCell ref="A267:B267"/>
    <mergeCell ref="C267:O267"/>
    <mergeCell ref="P267:Q267"/>
    <mergeCell ref="R267:T267"/>
    <mergeCell ref="U267:W267"/>
    <mergeCell ref="A264:B264"/>
    <mergeCell ref="C264:O264"/>
    <mergeCell ref="P264:Q264"/>
    <mergeCell ref="R264:T264"/>
    <mergeCell ref="U264:W264"/>
    <mergeCell ref="A265:B265"/>
    <mergeCell ref="C265:O265"/>
    <mergeCell ref="P265:Q265"/>
    <mergeCell ref="R265:T265"/>
    <mergeCell ref="U265:W265"/>
    <mergeCell ref="A262:B262"/>
    <mergeCell ref="C262:O262"/>
    <mergeCell ref="P262:Q262"/>
    <mergeCell ref="R262:T262"/>
    <mergeCell ref="U262:W262"/>
    <mergeCell ref="A263:B263"/>
    <mergeCell ref="C263:O263"/>
    <mergeCell ref="P263:Q263"/>
    <mergeCell ref="R263:T263"/>
    <mergeCell ref="U263:W263"/>
    <mergeCell ref="A260:B260"/>
    <mergeCell ref="C260:O260"/>
    <mergeCell ref="P260:Q260"/>
    <mergeCell ref="R260:T260"/>
    <mergeCell ref="U260:W260"/>
    <mergeCell ref="A261:B261"/>
    <mergeCell ref="C261:O261"/>
    <mergeCell ref="P261:Q261"/>
    <mergeCell ref="R261:T261"/>
    <mergeCell ref="U261:W261"/>
    <mergeCell ref="A258:B258"/>
    <mergeCell ref="C258:O258"/>
    <mergeCell ref="P258:Q258"/>
    <mergeCell ref="R258:T258"/>
    <mergeCell ref="U258:W258"/>
    <mergeCell ref="A259:B259"/>
    <mergeCell ref="C259:O259"/>
    <mergeCell ref="P259:Q259"/>
    <mergeCell ref="R259:T259"/>
    <mergeCell ref="U259:W259"/>
    <mergeCell ref="A256:B256"/>
    <mergeCell ref="C256:O256"/>
    <mergeCell ref="P256:Q256"/>
    <mergeCell ref="R256:T256"/>
    <mergeCell ref="U256:W256"/>
    <mergeCell ref="A257:B257"/>
    <mergeCell ref="C257:O257"/>
    <mergeCell ref="P257:Q257"/>
    <mergeCell ref="R257:T257"/>
    <mergeCell ref="U257:W257"/>
    <mergeCell ref="A254:B254"/>
    <mergeCell ref="C254:X254"/>
    <mergeCell ref="A255:B255"/>
    <mergeCell ref="C255:O255"/>
    <mergeCell ref="P255:Q255"/>
    <mergeCell ref="R255:T255"/>
    <mergeCell ref="U255:W255"/>
    <mergeCell ref="A252:B252"/>
    <mergeCell ref="C252:O252"/>
    <mergeCell ref="P252:Q252"/>
    <mergeCell ref="R252:T252"/>
    <mergeCell ref="U252:W252"/>
    <mergeCell ref="A253:B253"/>
    <mergeCell ref="C253:O253"/>
    <mergeCell ref="P253:Q253"/>
    <mergeCell ref="R253:T253"/>
    <mergeCell ref="U253:W253"/>
    <mergeCell ref="A250:B250"/>
    <mergeCell ref="C250:O250"/>
    <mergeCell ref="P250:Q250"/>
    <mergeCell ref="R250:T250"/>
    <mergeCell ref="U250:W250"/>
    <mergeCell ref="A251:B251"/>
    <mergeCell ref="C251:O251"/>
    <mergeCell ref="P251:Q251"/>
    <mergeCell ref="R251:T251"/>
    <mergeCell ref="U251:W251"/>
    <mergeCell ref="A248:B248"/>
    <mergeCell ref="C248:O248"/>
    <mergeCell ref="P248:Q248"/>
    <mergeCell ref="R248:T248"/>
    <mergeCell ref="U248:W248"/>
    <mergeCell ref="A249:B249"/>
    <mergeCell ref="C249:O249"/>
    <mergeCell ref="P249:Q249"/>
    <mergeCell ref="R249:T249"/>
    <mergeCell ref="U249:W249"/>
    <mergeCell ref="A246:B246"/>
    <mergeCell ref="C246:O246"/>
    <mergeCell ref="P246:Q246"/>
    <mergeCell ref="R246:T246"/>
    <mergeCell ref="U246:W246"/>
    <mergeCell ref="A247:B247"/>
    <mergeCell ref="C247:O247"/>
    <mergeCell ref="P247:Q247"/>
    <mergeCell ref="R247:T247"/>
    <mergeCell ref="U247:W247"/>
    <mergeCell ref="A244:B244"/>
    <mergeCell ref="C244:O244"/>
    <mergeCell ref="P244:Q244"/>
    <mergeCell ref="R244:T244"/>
    <mergeCell ref="U244:W244"/>
    <mergeCell ref="A245:B245"/>
    <mergeCell ref="C245:O245"/>
    <mergeCell ref="P245:Q245"/>
    <mergeCell ref="R245:T245"/>
    <mergeCell ref="U245:W245"/>
    <mergeCell ref="A242:B242"/>
    <mergeCell ref="C242:O242"/>
    <mergeCell ref="P242:Q242"/>
    <mergeCell ref="R242:T242"/>
    <mergeCell ref="U242:W242"/>
    <mergeCell ref="A243:B243"/>
    <mergeCell ref="C243:O243"/>
    <mergeCell ref="P243:Q243"/>
    <mergeCell ref="R243:T243"/>
    <mergeCell ref="U243:W243"/>
    <mergeCell ref="A240:B240"/>
    <mergeCell ref="C240:O240"/>
    <mergeCell ref="P240:Q240"/>
    <mergeCell ref="R240:T240"/>
    <mergeCell ref="U240:W240"/>
    <mergeCell ref="A241:B241"/>
    <mergeCell ref="C241:O241"/>
    <mergeCell ref="P241:Q241"/>
    <mergeCell ref="R241:T241"/>
    <mergeCell ref="U241:W241"/>
    <mergeCell ref="A238:B238"/>
    <mergeCell ref="C238:O238"/>
    <mergeCell ref="P238:Q238"/>
    <mergeCell ref="R238:T238"/>
    <mergeCell ref="U238:W238"/>
    <mergeCell ref="A239:B239"/>
    <mergeCell ref="C239:O239"/>
    <mergeCell ref="P239:Q239"/>
    <mergeCell ref="R239:T239"/>
    <mergeCell ref="U239:W239"/>
    <mergeCell ref="A236:B236"/>
    <mergeCell ref="C236:O236"/>
    <mergeCell ref="P236:Q236"/>
    <mergeCell ref="R236:T236"/>
    <mergeCell ref="U236:W236"/>
    <mergeCell ref="A237:B237"/>
    <mergeCell ref="C237:O237"/>
    <mergeCell ref="P237:Q237"/>
    <mergeCell ref="R237:T237"/>
    <mergeCell ref="U237:W237"/>
    <mergeCell ref="A234:B234"/>
    <mergeCell ref="C234:O234"/>
    <mergeCell ref="P234:Q234"/>
    <mergeCell ref="R234:T234"/>
    <mergeCell ref="U234:W234"/>
    <mergeCell ref="A235:B235"/>
    <mergeCell ref="C235:O235"/>
    <mergeCell ref="P235:Q235"/>
    <mergeCell ref="R235:T235"/>
    <mergeCell ref="U235:W235"/>
    <mergeCell ref="A232:B232"/>
    <mergeCell ref="C232:O232"/>
    <mergeCell ref="P232:Q232"/>
    <mergeCell ref="R232:T232"/>
    <mergeCell ref="U232:W232"/>
    <mergeCell ref="A233:B233"/>
    <mergeCell ref="C233:O233"/>
    <mergeCell ref="P233:Q233"/>
    <mergeCell ref="R233:T233"/>
    <mergeCell ref="U233:W233"/>
    <mergeCell ref="A230:B230"/>
    <mergeCell ref="C230:O230"/>
    <mergeCell ref="P230:Q230"/>
    <mergeCell ref="R230:T230"/>
    <mergeCell ref="U230:W230"/>
    <mergeCell ref="A231:B231"/>
    <mergeCell ref="C231:O231"/>
    <mergeCell ref="P231:Q231"/>
    <mergeCell ref="R231:T231"/>
    <mergeCell ref="U231:W231"/>
    <mergeCell ref="A228:B228"/>
    <mergeCell ref="C228:O228"/>
    <mergeCell ref="P228:Q228"/>
    <mergeCell ref="R228:T228"/>
    <mergeCell ref="U228:W228"/>
    <mergeCell ref="A229:B229"/>
    <mergeCell ref="C229:O229"/>
    <mergeCell ref="P229:Q229"/>
    <mergeCell ref="R229:T229"/>
    <mergeCell ref="U229:W229"/>
    <mergeCell ref="A226:B226"/>
    <mergeCell ref="C226:O226"/>
    <mergeCell ref="P226:Q226"/>
    <mergeCell ref="R226:T226"/>
    <mergeCell ref="U226:W226"/>
    <mergeCell ref="A227:B227"/>
    <mergeCell ref="C227:O227"/>
    <mergeCell ref="P227:Q227"/>
    <mergeCell ref="R227:T227"/>
    <mergeCell ref="U227:W227"/>
    <mergeCell ref="A224:B224"/>
    <mergeCell ref="C224:O224"/>
    <mergeCell ref="P224:Q224"/>
    <mergeCell ref="R224:T224"/>
    <mergeCell ref="U224:W224"/>
    <mergeCell ref="A225:B225"/>
    <mergeCell ref="C225:O225"/>
    <mergeCell ref="P225:Q225"/>
    <mergeCell ref="R225:T225"/>
    <mergeCell ref="U225:W225"/>
    <mergeCell ref="A222:B222"/>
    <mergeCell ref="C222:O222"/>
    <mergeCell ref="P222:Q222"/>
    <mergeCell ref="R222:T222"/>
    <mergeCell ref="U222:W222"/>
    <mergeCell ref="A223:B223"/>
    <mergeCell ref="C223:O223"/>
    <mergeCell ref="P223:Q223"/>
    <mergeCell ref="R223:T223"/>
    <mergeCell ref="U223:W223"/>
    <mergeCell ref="A220:B220"/>
    <mergeCell ref="C220:O220"/>
    <mergeCell ref="P220:Q220"/>
    <mergeCell ref="R220:T220"/>
    <mergeCell ref="U220:W220"/>
    <mergeCell ref="A221:B221"/>
    <mergeCell ref="C221:O221"/>
    <mergeCell ref="P221:Q221"/>
    <mergeCell ref="R221:T221"/>
    <mergeCell ref="U221:W221"/>
    <mergeCell ref="A218:B218"/>
    <mergeCell ref="C218:O218"/>
    <mergeCell ref="P218:Q218"/>
    <mergeCell ref="R218:T218"/>
    <mergeCell ref="U218:W218"/>
    <mergeCell ref="A219:B219"/>
    <mergeCell ref="C219:O219"/>
    <mergeCell ref="P219:Q219"/>
    <mergeCell ref="R219:T219"/>
    <mergeCell ref="U219:W219"/>
    <mergeCell ref="A216:B216"/>
    <mergeCell ref="C216:O216"/>
    <mergeCell ref="P216:Q216"/>
    <mergeCell ref="R216:T216"/>
    <mergeCell ref="U216:W216"/>
    <mergeCell ref="A217:B217"/>
    <mergeCell ref="C217:O217"/>
    <mergeCell ref="P217:Q217"/>
    <mergeCell ref="R217:T217"/>
    <mergeCell ref="U217:W217"/>
    <mergeCell ref="A214:B214"/>
    <mergeCell ref="C214:O214"/>
    <mergeCell ref="P214:Q214"/>
    <mergeCell ref="R214:T214"/>
    <mergeCell ref="U214:W214"/>
    <mergeCell ref="A215:B215"/>
    <mergeCell ref="C215:O215"/>
    <mergeCell ref="P215:Q215"/>
    <mergeCell ref="R215:T215"/>
    <mergeCell ref="U215:W215"/>
    <mergeCell ref="A212:B212"/>
    <mergeCell ref="C212:O212"/>
    <mergeCell ref="P212:Q212"/>
    <mergeCell ref="R212:T212"/>
    <mergeCell ref="U212:W212"/>
    <mergeCell ref="A213:B213"/>
    <mergeCell ref="C213:O213"/>
    <mergeCell ref="P213:Q213"/>
    <mergeCell ref="R213:T213"/>
    <mergeCell ref="U213:W213"/>
    <mergeCell ref="A210:B210"/>
    <mergeCell ref="C210:O210"/>
    <mergeCell ref="P210:Q210"/>
    <mergeCell ref="R210:T210"/>
    <mergeCell ref="U210:W210"/>
    <mergeCell ref="A211:B211"/>
    <mergeCell ref="C211:O211"/>
    <mergeCell ref="P211:Q211"/>
    <mergeCell ref="R211:T211"/>
    <mergeCell ref="U211:W211"/>
    <mergeCell ref="A208:B208"/>
    <mergeCell ref="C208:O208"/>
    <mergeCell ref="P208:Q208"/>
    <mergeCell ref="R208:T208"/>
    <mergeCell ref="U208:W208"/>
    <mergeCell ref="A209:B209"/>
    <mergeCell ref="C209:O209"/>
    <mergeCell ref="P209:Q209"/>
    <mergeCell ref="R209:T209"/>
    <mergeCell ref="U209:W209"/>
    <mergeCell ref="A206:B206"/>
    <mergeCell ref="C206:O206"/>
    <mergeCell ref="P206:Q206"/>
    <mergeCell ref="R206:T206"/>
    <mergeCell ref="U206:W206"/>
    <mergeCell ref="A207:B207"/>
    <mergeCell ref="C207:O207"/>
    <mergeCell ref="P207:Q207"/>
    <mergeCell ref="R207:T207"/>
    <mergeCell ref="U207:W207"/>
    <mergeCell ref="A204:B204"/>
    <mergeCell ref="C204:O204"/>
    <mergeCell ref="P204:Q204"/>
    <mergeCell ref="R204:T204"/>
    <mergeCell ref="U204:W204"/>
    <mergeCell ref="A205:B205"/>
    <mergeCell ref="C205:O205"/>
    <mergeCell ref="P205:Q205"/>
    <mergeCell ref="R205:T205"/>
    <mergeCell ref="U205:W205"/>
    <mergeCell ref="A202:B202"/>
    <mergeCell ref="C202:O202"/>
    <mergeCell ref="P202:Q202"/>
    <mergeCell ref="R202:T202"/>
    <mergeCell ref="U202:W202"/>
    <mergeCell ref="A203:B203"/>
    <mergeCell ref="C203:O203"/>
    <mergeCell ref="P203:Q203"/>
    <mergeCell ref="R203:T203"/>
    <mergeCell ref="U203:W203"/>
    <mergeCell ref="A200:B200"/>
    <mergeCell ref="C200:O200"/>
    <mergeCell ref="P200:Q200"/>
    <mergeCell ref="R200:T200"/>
    <mergeCell ref="U200:W200"/>
    <mergeCell ref="A201:B201"/>
    <mergeCell ref="C201:O201"/>
    <mergeCell ref="P201:Q201"/>
    <mergeCell ref="R201:T201"/>
    <mergeCell ref="U201:W201"/>
    <mergeCell ref="A198:B198"/>
    <mergeCell ref="C198:O198"/>
    <mergeCell ref="P198:Q198"/>
    <mergeCell ref="R198:T198"/>
    <mergeCell ref="U198:W198"/>
    <mergeCell ref="A199:B199"/>
    <mergeCell ref="C199:O199"/>
    <mergeCell ref="P199:Q199"/>
    <mergeCell ref="R199:T199"/>
    <mergeCell ref="U199:W199"/>
    <mergeCell ref="A196:B196"/>
    <mergeCell ref="C196:O196"/>
    <mergeCell ref="P196:Q196"/>
    <mergeCell ref="R196:T196"/>
    <mergeCell ref="U196:W196"/>
    <mergeCell ref="A197:B197"/>
    <mergeCell ref="C197:O197"/>
    <mergeCell ref="P197:Q197"/>
    <mergeCell ref="R197:T197"/>
    <mergeCell ref="U197:W197"/>
    <mergeCell ref="A194:B194"/>
    <mergeCell ref="C194:O194"/>
    <mergeCell ref="P194:Q194"/>
    <mergeCell ref="R194:T194"/>
    <mergeCell ref="U194:W194"/>
    <mergeCell ref="A195:B195"/>
    <mergeCell ref="C195:O195"/>
    <mergeCell ref="P195:Q195"/>
    <mergeCell ref="R195:T195"/>
    <mergeCell ref="U195:W195"/>
    <mergeCell ref="A192:B192"/>
    <mergeCell ref="C192:O192"/>
    <mergeCell ref="P192:Q192"/>
    <mergeCell ref="R192:T192"/>
    <mergeCell ref="U192:W192"/>
    <mergeCell ref="A193:B193"/>
    <mergeCell ref="C193:O193"/>
    <mergeCell ref="P193:Q193"/>
    <mergeCell ref="R193:T193"/>
    <mergeCell ref="U193:W193"/>
    <mergeCell ref="A190:B190"/>
    <mergeCell ref="C190:O190"/>
    <mergeCell ref="P190:Q190"/>
    <mergeCell ref="R190:T190"/>
    <mergeCell ref="U190:W190"/>
    <mergeCell ref="A191:B191"/>
    <mergeCell ref="C191:O191"/>
    <mergeCell ref="P191:Q191"/>
    <mergeCell ref="R191:T191"/>
    <mergeCell ref="U191:W191"/>
    <mergeCell ref="A188:B188"/>
    <mergeCell ref="C188:O188"/>
    <mergeCell ref="P188:Q188"/>
    <mergeCell ref="R188:T188"/>
    <mergeCell ref="U188:W188"/>
    <mergeCell ref="A189:B189"/>
    <mergeCell ref="C189:O189"/>
    <mergeCell ref="P189:Q189"/>
    <mergeCell ref="R189:T189"/>
    <mergeCell ref="U189:W189"/>
    <mergeCell ref="A186:B186"/>
    <mergeCell ref="C186:O186"/>
    <mergeCell ref="P186:Q186"/>
    <mergeCell ref="R186:T186"/>
    <mergeCell ref="U186:W186"/>
    <mergeCell ref="A187:B187"/>
    <mergeCell ref="C187:O187"/>
    <mergeCell ref="P187:Q187"/>
    <mergeCell ref="R187:T187"/>
    <mergeCell ref="U187:W187"/>
    <mergeCell ref="A184:B184"/>
    <mergeCell ref="C184:O184"/>
    <mergeCell ref="P184:Q184"/>
    <mergeCell ref="R184:T184"/>
    <mergeCell ref="U184:W184"/>
    <mergeCell ref="A185:B185"/>
    <mergeCell ref="C185:O185"/>
    <mergeCell ref="P185:Q185"/>
    <mergeCell ref="R185:T185"/>
    <mergeCell ref="U185:W185"/>
    <mergeCell ref="A182:B182"/>
    <mergeCell ref="C182:O182"/>
    <mergeCell ref="P182:Q182"/>
    <mergeCell ref="R182:T182"/>
    <mergeCell ref="U182:W182"/>
    <mergeCell ref="A183:B183"/>
    <mergeCell ref="C183:O183"/>
    <mergeCell ref="P183:Q183"/>
    <mergeCell ref="R183:T183"/>
    <mergeCell ref="U183:W183"/>
    <mergeCell ref="A180:B180"/>
    <mergeCell ref="C180:O180"/>
    <mergeCell ref="P180:Q180"/>
    <mergeCell ref="R180:T180"/>
    <mergeCell ref="U180:W180"/>
    <mergeCell ref="A181:B181"/>
    <mergeCell ref="C181:X181"/>
    <mergeCell ref="A178:B178"/>
    <mergeCell ref="C178:O178"/>
    <mergeCell ref="P178:Q178"/>
    <mergeCell ref="R178:T178"/>
    <mergeCell ref="U178:W178"/>
    <mergeCell ref="A179:B179"/>
    <mergeCell ref="C179:O179"/>
    <mergeCell ref="P179:Q179"/>
    <mergeCell ref="R179:T179"/>
    <mergeCell ref="U179:W179"/>
    <mergeCell ref="A176:B176"/>
    <mergeCell ref="C176:O176"/>
    <mergeCell ref="P176:Q176"/>
    <mergeCell ref="R176:T176"/>
    <mergeCell ref="U176:W176"/>
    <mergeCell ref="A177:B177"/>
    <mergeCell ref="C177:O177"/>
    <mergeCell ref="P177:Q177"/>
    <mergeCell ref="R177:T177"/>
    <mergeCell ref="U177:W177"/>
    <mergeCell ref="A174:B174"/>
    <mergeCell ref="C174:O174"/>
    <mergeCell ref="P174:Q174"/>
    <mergeCell ref="R174:T174"/>
    <mergeCell ref="U174:W174"/>
    <mergeCell ref="A175:B175"/>
    <mergeCell ref="C175:O175"/>
    <mergeCell ref="P175:Q175"/>
    <mergeCell ref="R175:T175"/>
    <mergeCell ref="U175:W175"/>
    <mergeCell ref="A172:B172"/>
    <mergeCell ref="C172:O172"/>
    <mergeCell ref="P172:Q172"/>
    <mergeCell ref="R172:T172"/>
    <mergeCell ref="U172:W172"/>
    <mergeCell ref="A173:B173"/>
    <mergeCell ref="C173:O173"/>
    <mergeCell ref="P173:Q173"/>
    <mergeCell ref="R173:T173"/>
    <mergeCell ref="U173:W173"/>
    <mergeCell ref="A170:B170"/>
    <mergeCell ref="C170:O170"/>
    <mergeCell ref="P170:Q170"/>
    <mergeCell ref="R170:T170"/>
    <mergeCell ref="U170:W170"/>
    <mergeCell ref="A171:B171"/>
    <mergeCell ref="C171:O171"/>
    <mergeCell ref="P171:Q171"/>
    <mergeCell ref="R171:T171"/>
    <mergeCell ref="U171:W171"/>
    <mergeCell ref="A168:B168"/>
    <mergeCell ref="C168:O168"/>
    <mergeCell ref="P168:Q168"/>
    <mergeCell ref="R168:T168"/>
    <mergeCell ref="U168:W168"/>
    <mergeCell ref="A169:B169"/>
    <mergeCell ref="C169:O169"/>
    <mergeCell ref="P169:Q169"/>
    <mergeCell ref="R169:T169"/>
    <mergeCell ref="U169:W169"/>
    <mergeCell ref="A166:B166"/>
    <mergeCell ref="C166:O166"/>
    <mergeCell ref="P166:Q166"/>
    <mergeCell ref="R166:T166"/>
    <mergeCell ref="U166:W166"/>
    <mergeCell ref="A167:B167"/>
    <mergeCell ref="C167:O167"/>
    <mergeCell ref="P167:Q167"/>
    <mergeCell ref="R167:T167"/>
    <mergeCell ref="U167:W167"/>
    <mergeCell ref="A164:B164"/>
    <mergeCell ref="C164:O164"/>
    <mergeCell ref="P164:Q164"/>
    <mergeCell ref="R164:T164"/>
    <mergeCell ref="U164:W164"/>
    <mergeCell ref="A165:B165"/>
    <mergeCell ref="C165:O165"/>
    <mergeCell ref="P165:Q165"/>
    <mergeCell ref="R165:T165"/>
    <mergeCell ref="U165:W165"/>
    <mergeCell ref="A162:B162"/>
    <mergeCell ref="C162:O162"/>
    <mergeCell ref="P162:Q162"/>
    <mergeCell ref="R162:T162"/>
    <mergeCell ref="U162:W162"/>
    <mergeCell ref="A163:B163"/>
    <mergeCell ref="C163:O163"/>
    <mergeCell ref="P163:Q163"/>
    <mergeCell ref="R163:T163"/>
    <mergeCell ref="U163:W163"/>
    <mergeCell ref="A160:B160"/>
    <mergeCell ref="C160:O160"/>
    <mergeCell ref="P160:Q160"/>
    <mergeCell ref="R160:T160"/>
    <mergeCell ref="U160:W160"/>
    <mergeCell ref="A161:B161"/>
    <mergeCell ref="C161:O161"/>
    <mergeCell ref="P161:Q161"/>
    <mergeCell ref="R161:T161"/>
    <mergeCell ref="U161:W161"/>
    <mergeCell ref="A158:B158"/>
    <mergeCell ref="C158:O158"/>
    <mergeCell ref="P158:Q158"/>
    <mergeCell ref="R158:T158"/>
    <mergeCell ref="U158:W158"/>
    <mergeCell ref="A159:B159"/>
    <mergeCell ref="C159:O159"/>
    <mergeCell ref="P159:Q159"/>
    <mergeCell ref="R159:T159"/>
    <mergeCell ref="U159:W159"/>
    <mergeCell ref="A156:B156"/>
    <mergeCell ref="C156:O156"/>
    <mergeCell ref="P156:Q156"/>
    <mergeCell ref="R156:T156"/>
    <mergeCell ref="U156:W156"/>
    <mergeCell ref="A157:B157"/>
    <mergeCell ref="C157:O157"/>
    <mergeCell ref="P157:Q157"/>
    <mergeCell ref="R157:T157"/>
    <mergeCell ref="U157:W157"/>
    <mergeCell ref="A154:B154"/>
    <mergeCell ref="C154:O154"/>
    <mergeCell ref="P154:Q154"/>
    <mergeCell ref="R154:T154"/>
    <mergeCell ref="U154:W154"/>
    <mergeCell ref="A155:B155"/>
    <mergeCell ref="C155:O155"/>
    <mergeCell ref="P155:Q155"/>
    <mergeCell ref="R155:T155"/>
    <mergeCell ref="U155:W155"/>
    <mergeCell ref="A152:B152"/>
    <mergeCell ref="C152:O152"/>
    <mergeCell ref="P152:Q152"/>
    <mergeCell ref="R152:T152"/>
    <mergeCell ref="U152:W152"/>
    <mergeCell ref="A153:B153"/>
    <mergeCell ref="C153:O153"/>
    <mergeCell ref="P153:Q153"/>
    <mergeCell ref="R153:T153"/>
    <mergeCell ref="U153:W153"/>
    <mergeCell ref="A150:B150"/>
    <mergeCell ref="C150:O150"/>
    <mergeCell ref="P150:Q150"/>
    <mergeCell ref="R150:T150"/>
    <mergeCell ref="U150:W150"/>
    <mergeCell ref="A151:B151"/>
    <mergeCell ref="C151:O151"/>
    <mergeCell ref="P151:Q151"/>
    <mergeCell ref="R151:T151"/>
    <mergeCell ref="U151:W151"/>
    <mergeCell ref="A148:B148"/>
    <mergeCell ref="C148:O148"/>
    <mergeCell ref="P148:Q148"/>
    <mergeCell ref="R148:T148"/>
    <mergeCell ref="U148:W148"/>
    <mergeCell ref="A149:B149"/>
    <mergeCell ref="C149:O149"/>
    <mergeCell ref="P149:Q149"/>
    <mergeCell ref="R149:T149"/>
    <mergeCell ref="U149:W149"/>
    <mergeCell ref="A146:B146"/>
    <mergeCell ref="C146:O146"/>
    <mergeCell ref="P146:Q146"/>
    <mergeCell ref="R146:T146"/>
    <mergeCell ref="U146:W146"/>
    <mergeCell ref="A147:B147"/>
    <mergeCell ref="C147:O147"/>
    <mergeCell ref="P147:Q147"/>
    <mergeCell ref="R147:T147"/>
    <mergeCell ref="U147:W147"/>
    <mergeCell ref="A144:B144"/>
    <mergeCell ref="C144:O144"/>
    <mergeCell ref="P144:Q144"/>
    <mergeCell ref="R144:T144"/>
    <mergeCell ref="U144:W144"/>
    <mergeCell ref="A145:B145"/>
    <mergeCell ref="C145:O145"/>
    <mergeCell ref="P145:Q145"/>
    <mergeCell ref="R145:T145"/>
    <mergeCell ref="U145:W145"/>
    <mergeCell ref="A142:B142"/>
    <mergeCell ref="C142:O142"/>
    <mergeCell ref="P142:Q142"/>
    <mergeCell ref="R142:T142"/>
    <mergeCell ref="U142:W142"/>
    <mergeCell ref="A143:B143"/>
    <mergeCell ref="C143:O143"/>
    <mergeCell ref="P143:Q143"/>
    <mergeCell ref="R143:T143"/>
    <mergeCell ref="U143:W143"/>
    <mergeCell ref="A140:B140"/>
    <mergeCell ref="C140:O140"/>
    <mergeCell ref="P140:Q140"/>
    <mergeCell ref="R140:T140"/>
    <mergeCell ref="U140:W140"/>
    <mergeCell ref="A141:B141"/>
    <mergeCell ref="C141:O141"/>
    <mergeCell ref="P141:Q141"/>
    <mergeCell ref="R141:T141"/>
    <mergeCell ref="U141:W141"/>
    <mergeCell ref="A138:B138"/>
    <mergeCell ref="C138:O138"/>
    <mergeCell ref="P138:Q138"/>
    <mergeCell ref="R138:T138"/>
    <mergeCell ref="U138:W138"/>
    <mergeCell ref="A139:B139"/>
    <mergeCell ref="C139:O139"/>
    <mergeCell ref="P139:Q139"/>
    <mergeCell ref="R139:T139"/>
    <mergeCell ref="U139:W139"/>
    <mergeCell ref="A136:B136"/>
    <mergeCell ref="C136:O136"/>
    <mergeCell ref="P136:Q136"/>
    <mergeCell ref="R136:T136"/>
    <mergeCell ref="U136:W136"/>
    <mergeCell ref="A137:B137"/>
    <mergeCell ref="C137:O137"/>
    <mergeCell ref="P137:Q137"/>
    <mergeCell ref="R137:T137"/>
    <mergeCell ref="U137:W137"/>
    <mergeCell ref="A134:B134"/>
    <mergeCell ref="C134:O134"/>
    <mergeCell ref="P134:Q134"/>
    <mergeCell ref="R134:T134"/>
    <mergeCell ref="U134:W134"/>
    <mergeCell ref="A135:B135"/>
    <mergeCell ref="C135:O135"/>
    <mergeCell ref="P135:Q135"/>
    <mergeCell ref="R135:T135"/>
    <mergeCell ref="U135:W135"/>
    <mergeCell ref="A132:B132"/>
    <mergeCell ref="C132:O132"/>
    <mergeCell ref="P132:Q132"/>
    <mergeCell ref="R132:T132"/>
    <mergeCell ref="U132:W132"/>
    <mergeCell ref="A133:B133"/>
    <mergeCell ref="C133:O133"/>
    <mergeCell ref="P133:Q133"/>
    <mergeCell ref="R133:T133"/>
    <mergeCell ref="U133:W133"/>
    <mergeCell ref="A130:B130"/>
    <mergeCell ref="C130:X130"/>
    <mergeCell ref="A131:B131"/>
    <mergeCell ref="C131:O131"/>
    <mergeCell ref="P131:Q131"/>
    <mergeCell ref="R131:T131"/>
    <mergeCell ref="U131:W131"/>
    <mergeCell ref="A128:B128"/>
    <mergeCell ref="C128:O128"/>
    <mergeCell ref="P128:Q128"/>
    <mergeCell ref="R128:T128"/>
    <mergeCell ref="U128:W128"/>
    <mergeCell ref="A129:B129"/>
    <mergeCell ref="C129:O129"/>
    <mergeCell ref="P129:Q129"/>
    <mergeCell ref="R129:T129"/>
    <mergeCell ref="U129:W129"/>
    <mergeCell ref="A126:B126"/>
    <mergeCell ref="C126:O126"/>
    <mergeCell ref="P126:Q126"/>
    <mergeCell ref="R126:T126"/>
    <mergeCell ref="U126:W126"/>
    <mergeCell ref="A127:B127"/>
    <mergeCell ref="C127:O127"/>
    <mergeCell ref="P127:Q127"/>
    <mergeCell ref="R127:T127"/>
    <mergeCell ref="U127:W127"/>
    <mergeCell ref="A124:B124"/>
    <mergeCell ref="C124:O124"/>
    <mergeCell ref="P124:Q124"/>
    <mergeCell ref="R124:T124"/>
    <mergeCell ref="U124:W124"/>
    <mergeCell ref="A125:B125"/>
    <mergeCell ref="C125:O125"/>
    <mergeCell ref="P125:Q125"/>
    <mergeCell ref="R125:T125"/>
    <mergeCell ref="U125:W125"/>
    <mergeCell ref="A122:B122"/>
    <mergeCell ref="C122:O122"/>
    <mergeCell ref="P122:Q122"/>
    <mergeCell ref="R122:T122"/>
    <mergeCell ref="U122:W122"/>
    <mergeCell ref="A123:B123"/>
    <mergeCell ref="C123:O123"/>
    <mergeCell ref="P123:Q123"/>
    <mergeCell ref="R123:T123"/>
    <mergeCell ref="U123:W123"/>
    <mergeCell ref="A120:B120"/>
    <mergeCell ref="C120:O120"/>
    <mergeCell ref="P120:Q120"/>
    <mergeCell ref="R120:T120"/>
    <mergeCell ref="U120:W120"/>
    <mergeCell ref="A121:B121"/>
    <mergeCell ref="C121:O121"/>
    <mergeCell ref="P121:Q121"/>
    <mergeCell ref="R121:T121"/>
    <mergeCell ref="U121:W121"/>
    <mergeCell ref="A118:B118"/>
    <mergeCell ref="C118:O118"/>
    <mergeCell ref="P118:Q118"/>
    <mergeCell ref="R118:T118"/>
    <mergeCell ref="U118:W118"/>
    <mergeCell ref="A119:B119"/>
    <mergeCell ref="C119:O119"/>
    <mergeCell ref="P119:Q119"/>
    <mergeCell ref="R119:T119"/>
    <mergeCell ref="U119:W119"/>
    <mergeCell ref="A116:B116"/>
    <mergeCell ref="C116:O116"/>
    <mergeCell ref="P116:Q116"/>
    <mergeCell ref="R116:T116"/>
    <mergeCell ref="U116:W116"/>
    <mergeCell ref="A117:B117"/>
    <mergeCell ref="C117:O117"/>
    <mergeCell ref="P117:Q117"/>
    <mergeCell ref="R117:T117"/>
    <mergeCell ref="U117:W117"/>
    <mergeCell ref="A114:B114"/>
    <mergeCell ref="C114:O114"/>
    <mergeCell ref="P114:Q114"/>
    <mergeCell ref="R114:T114"/>
    <mergeCell ref="U114:W114"/>
    <mergeCell ref="A115:B115"/>
    <mergeCell ref="C115:O115"/>
    <mergeCell ref="P115:Q115"/>
    <mergeCell ref="R115:T115"/>
    <mergeCell ref="U115:W115"/>
    <mergeCell ref="A112:B112"/>
    <mergeCell ref="C112:O112"/>
    <mergeCell ref="P112:Q112"/>
    <mergeCell ref="R112:T112"/>
    <mergeCell ref="U112:W112"/>
    <mergeCell ref="A113:B113"/>
    <mergeCell ref="C113:O113"/>
    <mergeCell ref="P113:Q113"/>
    <mergeCell ref="R113:T113"/>
    <mergeCell ref="U113:W113"/>
    <mergeCell ref="A110:B110"/>
    <mergeCell ref="C110:O110"/>
    <mergeCell ref="P110:Q110"/>
    <mergeCell ref="R110:T110"/>
    <mergeCell ref="U110:W110"/>
    <mergeCell ref="A111:B111"/>
    <mergeCell ref="C111:O111"/>
    <mergeCell ref="P111:Q111"/>
    <mergeCell ref="R111:T111"/>
    <mergeCell ref="U111:W111"/>
    <mergeCell ref="A108:B108"/>
    <mergeCell ref="C108:X108"/>
    <mergeCell ref="A109:B109"/>
    <mergeCell ref="C109:O109"/>
    <mergeCell ref="P109:Q109"/>
    <mergeCell ref="R109:T109"/>
    <mergeCell ref="U109:W109"/>
    <mergeCell ref="A106:B106"/>
    <mergeCell ref="C106:O106"/>
    <mergeCell ref="P106:Q106"/>
    <mergeCell ref="R106:T106"/>
    <mergeCell ref="U106:W106"/>
    <mergeCell ref="A107:B107"/>
    <mergeCell ref="C107:O107"/>
    <mergeCell ref="P107:Q107"/>
    <mergeCell ref="R107:T107"/>
    <mergeCell ref="U107:W107"/>
    <mergeCell ref="A104:B104"/>
    <mergeCell ref="C104:O104"/>
    <mergeCell ref="P104:Q104"/>
    <mergeCell ref="R104:T104"/>
    <mergeCell ref="U104:W104"/>
    <mergeCell ref="A105:B105"/>
    <mergeCell ref="C105:O105"/>
    <mergeCell ref="P105:Q105"/>
    <mergeCell ref="R105:T105"/>
    <mergeCell ref="U105:W105"/>
    <mergeCell ref="A102:B102"/>
    <mergeCell ref="C102:O102"/>
    <mergeCell ref="P102:Q102"/>
    <mergeCell ref="R102:T102"/>
    <mergeCell ref="U102:W102"/>
    <mergeCell ref="A103:B103"/>
    <mergeCell ref="C103:O103"/>
    <mergeCell ref="P103:Q103"/>
    <mergeCell ref="R103:T103"/>
    <mergeCell ref="U103:W103"/>
    <mergeCell ref="A100:B100"/>
    <mergeCell ref="C100:O100"/>
    <mergeCell ref="P100:Q100"/>
    <mergeCell ref="R100:T100"/>
    <mergeCell ref="U100:W100"/>
    <mergeCell ref="A101:B101"/>
    <mergeCell ref="C101:O101"/>
    <mergeCell ref="P101:Q101"/>
    <mergeCell ref="R101:T101"/>
    <mergeCell ref="U101:W101"/>
    <mergeCell ref="A98:B98"/>
    <mergeCell ref="C98:O98"/>
    <mergeCell ref="P98:Q98"/>
    <mergeCell ref="R98:T98"/>
    <mergeCell ref="U98:W98"/>
    <mergeCell ref="A99:B99"/>
    <mergeCell ref="C99:O99"/>
    <mergeCell ref="P99:Q99"/>
    <mergeCell ref="R99:T99"/>
    <mergeCell ref="U99:W99"/>
    <mergeCell ref="A96:B96"/>
    <mergeCell ref="C96:O96"/>
    <mergeCell ref="P96:Q96"/>
    <mergeCell ref="R96:T96"/>
    <mergeCell ref="U96:W96"/>
    <mergeCell ref="A97:B97"/>
    <mergeCell ref="C97:O97"/>
    <mergeCell ref="P97:Q97"/>
    <mergeCell ref="R97:T97"/>
    <mergeCell ref="U97:W97"/>
    <mergeCell ref="A94:B94"/>
    <mergeCell ref="C94:X94"/>
    <mergeCell ref="A95:B95"/>
    <mergeCell ref="C95:O95"/>
    <mergeCell ref="P95:Q95"/>
    <mergeCell ref="R95:T95"/>
    <mergeCell ref="U95:W95"/>
    <mergeCell ref="A92:B92"/>
    <mergeCell ref="C92:O92"/>
    <mergeCell ref="P92:Q92"/>
    <mergeCell ref="R92:T92"/>
    <mergeCell ref="U92:W92"/>
    <mergeCell ref="A93:B93"/>
    <mergeCell ref="C93:O93"/>
    <mergeCell ref="P93:Q93"/>
    <mergeCell ref="R93:T93"/>
    <mergeCell ref="U93:W93"/>
    <mergeCell ref="A90:B90"/>
    <mergeCell ref="C90:O90"/>
    <mergeCell ref="P90:Q90"/>
    <mergeCell ref="R90:T90"/>
    <mergeCell ref="U90:W90"/>
    <mergeCell ref="A91:B91"/>
    <mergeCell ref="C91:O91"/>
    <mergeCell ref="P91:Q91"/>
    <mergeCell ref="R91:T91"/>
    <mergeCell ref="U91:W91"/>
    <mergeCell ref="A88:B88"/>
    <mergeCell ref="C88:O88"/>
    <mergeCell ref="P88:Q88"/>
    <mergeCell ref="R88:T88"/>
    <mergeCell ref="U88:W88"/>
    <mergeCell ref="A89:B89"/>
    <mergeCell ref="C89:O89"/>
    <mergeCell ref="P89:Q89"/>
    <mergeCell ref="R89:T89"/>
    <mergeCell ref="U89:W89"/>
    <mergeCell ref="A86:B86"/>
    <mergeCell ref="C86:O86"/>
    <mergeCell ref="P86:Q86"/>
    <mergeCell ref="R86:T86"/>
    <mergeCell ref="U86:W86"/>
    <mergeCell ref="A87:B87"/>
    <mergeCell ref="C87:O87"/>
    <mergeCell ref="P87:Q87"/>
    <mergeCell ref="R87:T87"/>
    <mergeCell ref="U87:W87"/>
    <mergeCell ref="A84:B84"/>
    <mergeCell ref="C84:O84"/>
    <mergeCell ref="P84:Q84"/>
    <mergeCell ref="R84:T84"/>
    <mergeCell ref="U84:W84"/>
    <mergeCell ref="A85:B85"/>
    <mergeCell ref="C85:O85"/>
    <mergeCell ref="P85:Q85"/>
    <mergeCell ref="R85:T85"/>
    <mergeCell ref="U85:W85"/>
    <mergeCell ref="A82:B82"/>
    <mergeCell ref="C82:O82"/>
    <mergeCell ref="P82:Q82"/>
    <mergeCell ref="R82:T82"/>
    <mergeCell ref="U82:W82"/>
    <mergeCell ref="A83:B83"/>
    <mergeCell ref="C83:O83"/>
    <mergeCell ref="P83:Q83"/>
    <mergeCell ref="R83:T83"/>
    <mergeCell ref="U83:W83"/>
    <mergeCell ref="A80:B80"/>
    <mergeCell ref="C80:O80"/>
    <mergeCell ref="P80:Q80"/>
    <mergeCell ref="R80:T80"/>
    <mergeCell ref="U80:W80"/>
    <mergeCell ref="A81:B81"/>
    <mergeCell ref="C81:O81"/>
    <mergeCell ref="P81:Q81"/>
    <mergeCell ref="R81:T81"/>
    <mergeCell ref="U81:W81"/>
    <mergeCell ref="A78:B78"/>
    <mergeCell ref="C78:O78"/>
    <mergeCell ref="P78:Q78"/>
    <mergeCell ref="R78:T78"/>
    <mergeCell ref="U78:W78"/>
    <mergeCell ref="A79:B79"/>
    <mergeCell ref="C79:O79"/>
    <mergeCell ref="P79:Q79"/>
    <mergeCell ref="R79:T79"/>
    <mergeCell ref="U79:W79"/>
    <mergeCell ref="A76:B76"/>
    <mergeCell ref="C76:O76"/>
    <mergeCell ref="P76:Q76"/>
    <mergeCell ref="R76:T76"/>
    <mergeCell ref="U76:W76"/>
    <mergeCell ref="A77:B77"/>
    <mergeCell ref="C77:O77"/>
    <mergeCell ref="P77:Q77"/>
    <mergeCell ref="R77:T77"/>
    <mergeCell ref="U77:W77"/>
    <mergeCell ref="A74:B74"/>
    <mergeCell ref="C74:O74"/>
    <mergeCell ref="P74:Q74"/>
    <mergeCell ref="R74:T74"/>
    <mergeCell ref="U74:W74"/>
    <mergeCell ref="A75:B75"/>
    <mergeCell ref="C75:O75"/>
    <mergeCell ref="P75:Q75"/>
    <mergeCell ref="R75:T75"/>
    <mergeCell ref="U75:W75"/>
    <mergeCell ref="A72:B72"/>
    <mergeCell ref="C72:O72"/>
    <mergeCell ref="P72:Q72"/>
    <mergeCell ref="R72:T72"/>
    <mergeCell ref="U72:W72"/>
    <mergeCell ref="A73:B73"/>
    <mergeCell ref="C73:O73"/>
    <mergeCell ref="P73:Q73"/>
    <mergeCell ref="R73:T73"/>
    <mergeCell ref="U73:W73"/>
    <mergeCell ref="A70:B70"/>
    <mergeCell ref="C70:O70"/>
    <mergeCell ref="P70:Q70"/>
    <mergeCell ref="R70:T70"/>
    <mergeCell ref="U70:W70"/>
    <mergeCell ref="A71:B71"/>
    <mergeCell ref="C71:O71"/>
    <mergeCell ref="P71:Q71"/>
    <mergeCell ref="R71:T71"/>
    <mergeCell ref="U71:W71"/>
    <mergeCell ref="A68:B68"/>
    <mergeCell ref="C68:O68"/>
    <mergeCell ref="P68:Q68"/>
    <mergeCell ref="R68:T68"/>
    <mergeCell ref="U68:W68"/>
    <mergeCell ref="A69:B69"/>
    <mergeCell ref="C69:O69"/>
    <mergeCell ref="P69:Q69"/>
    <mergeCell ref="R69:T69"/>
    <mergeCell ref="U69:W69"/>
    <mergeCell ref="A66:B66"/>
    <mergeCell ref="C66:O66"/>
    <mergeCell ref="P66:Q66"/>
    <mergeCell ref="R66:T66"/>
    <mergeCell ref="U66:W66"/>
    <mergeCell ref="A67:B67"/>
    <mergeCell ref="C67:O67"/>
    <mergeCell ref="P67:Q67"/>
    <mergeCell ref="R67:T67"/>
    <mergeCell ref="U67:W67"/>
    <mergeCell ref="A64:B64"/>
    <mergeCell ref="C64:O64"/>
    <mergeCell ref="P64:Q64"/>
    <mergeCell ref="R64:T64"/>
    <mergeCell ref="U64:W64"/>
    <mergeCell ref="A65:B65"/>
    <mergeCell ref="C65:O65"/>
    <mergeCell ref="P65:Q65"/>
    <mergeCell ref="R65:T65"/>
    <mergeCell ref="U65:W65"/>
    <mergeCell ref="A62:B62"/>
    <mergeCell ref="C62:O62"/>
    <mergeCell ref="P62:Q62"/>
    <mergeCell ref="R62:T62"/>
    <mergeCell ref="U62:W62"/>
    <mergeCell ref="A63:B63"/>
    <mergeCell ref="C63:O63"/>
    <mergeCell ref="P63:Q63"/>
    <mergeCell ref="R63:T63"/>
    <mergeCell ref="U63:W63"/>
    <mergeCell ref="A60:B60"/>
    <mergeCell ref="C60:O60"/>
    <mergeCell ref="P60:Q60"/>
    <mergeCell ref="R60:T60"/>
    <mergeCell ref="U60:W60"/>
    <mergeCell ref="A61:B61"/>
    <mergeCell ref="C61:O61"/>
    <mergeCell ref="P61:Q61"/>
    <mergeCell ref="R61:T61"/>
    <mergeCell ref="U61:W61"/>
    <mergeCell ref="A58:B58"/>
    <mergeCell ref="C58:O58"/>
    <mergeCell ref="P58:Q58"/>
    <mergeCell ref="R58:T58"/>
    <mergeCell ref="U58:W58"/>
    <mergeCell ref="A59:B59"/>
    <mergeCell ref="C59:O59"/>
    <mergeCell ref="P59:Q59"/>
    <mergeCell ref="R59:T59"/>
    <mergeCell ref="U59:W59"/>
    <mergeCell ref="A56:B56"/>
    <mergeCell ref="C56:O56"/>
    <mergeCell ref="P56:Q56"/>
    <mergeCell ref="R56:T56"/>
    <mergeCell ref="U56:W56"/>
    <mergeCell ref="A57:B57"/>
    <mergeCell ref="C57:O57"/>
    <mergeCell ref="P57:Q57"/>
    <mergeCell ref="R57:T57"/>
    <mergeCell ref="U57:W57"/>
    <mergeCell ref="A54:B54"/>
    <mergeCell ref="C54:O54"/>
    <mergeCell ref="P54:Q54"/>
    <mergeCell ref="R54:T54"/>
    <mergeCell ref="U54:W54"/>
    <mergeCell ref="A55:B55"/>
    <mergeCell ref="C55:O55"/>
    <mergeCell ref="P55:Q55"/>
    <mergeCell ref="R55:T55"/>
    <mergeCell ref="U55:W55"/>
    <mergeCell ref="A52:B52"/>
    <mergeCell ref="C52:O52"/>
    <mergeCell ref="P52:Q52"/>
    <mergeCell ref="R52:T52"/>
    <mergeCell ref="U52:W52"/>
    <mergeCell ref="A53:B53"/>
    <mergeCell ref="C53:O53"/>
    <mergeCell ref="P53:Q53"/>
    <mergeCell ref="R53:T53"/>
    <mergeCell ref="U53:W53"/>
    <mergeCell ref="A50:B50"/>
    <mergeCell ref="C50:O50"/>
    <mergeCell ref="P50:Q50"/>
    <mergeCell ref="R50:T50"/>
    <mergeCell ref="U50:W50"/>
    <mergeCell ref="A51:B51"/>
    <mergeCell ref="C51:O51"/>
    <mergeCell ref="P51:Q51"/>
    <mergeCell ref="R51:T51"/>
    <mergeCell ref="U51:W51"/>
    <mergeCell ref="A48:B48"/>
    <mergeCell ref="C48:O48"/>
    <mergeCell ref="P48:Q48"/>
    <mergeCell ref="R48:T48"/>
    <mergeCell ref="U48:W48"/>
    <mergeCell ref="A49:B49"/>
    <mergeCell ref="C49:O49"/>
    <mergeCell ref="P49:Q49"/>
    <mergeCell ref="R49:T49"/>
    <mergeCell ref="U49:W49"/>
    <mergeCell ref="A46:B46"/>
    <mergeCell ref="C46:O46"/>
    <mergeCell ref="P46:Q46"/>
    <mergeCell ref="R46:T46"/>
    <mergeCell ref="U46:W46"/>
    <mergeCell ref="A47:B47"/>
    <mergeCell ref="C47:O47"/>
    <mergeCell ref="P47:Q47"/>
    <mergeCell ref="R47:T47"/>
    <mergeCell ref="U47:W47"/>
    <mergeCell ref="A44:B44"/>
    <mergeCell ref="C44:O44"/>
    <mergeCell ref="P44:Q44"/>
    <mergeCell ref="R44:T44"/>
    <mergeCell ref="U44:W44"/>
    <mergeCell ref="A45:B45"/>
    <mergeCell ref="C45:O45"/>
    <mergeCell ref="P45:Q45"/>
    <mergeCell ref="R45:T45"/>
    <mergeCell ref="U45:W45"/>
    <mergeCell ref="A42:B42"/>
    <mergeCell ref="C42:O42"/>
    <mergeCell ref="P42:Q42"/>
    <mergeCell ref="R42:T42"/>
    <mergeCell ref="U42:W42"/>
    <mergeCell ref="A43:B43"/>
    <mergeCell ref="C43:O43"/>
    <mergeCell ref="P43:Q43"/>
    <mergeCell ref="R43:T43"/>
    <mergeCell ref="U43:W43"/>
    <mergeCell ref="A40:B40"/>
    <mergeCell ref="C40:O40"/>
    <mergeCell ref="P40:Q40"/>
    <mergeCell ref="R40:T40"/>
    <mergeCell ref="U40:W40"/>
    <mergeCell ref="A41:B41"/>
    <mergeCell ref="C41:O41"/>
    <mergeCell ref="P41:Q41"/>
    <mergeCell ref="R41:T41"/>
    <mergeCell ref="U41:W41"/>
    <mergeCell ref="A38:B38"/>
    <mergeCell ref="C38:O38"/>
    <mergeCell ref="P38:Q38"/>
    <mergeCell ref="R38:T38"/>
    <mergeCell ref="U38:W38"/>
    <mergeCell ref="A39:B39"/>
    <mergeCell ref="C39:O39"/>
    <mergeCell ref="P39:Q39"/>
    <mergeCell ref="R39:T39"/>
    <mergeCell ref="U39:W39"/>
    <mergeCell ref="A36:B36"/>
    <mergeCell ref="C36:O36"/>
    <mergeCell ref="P36:Q36"/>
    <mergeCell ref="R36:T36"/>
    <mergeCell ref="U36:W36"/>
    <mergeCell ref="A37:B37"/>
    <mergeCell ref="C37:O37"/>
    <mergeCell ref="P37:Q37"/>
    <mergeCell ref="R37:T37"/>
    <mergeCell ref="U37:W37"/>
    <mergeCell ref="A34:B34"/>
    <mergeCell ref="C34:O34"/>
    <mergeCell ref="P34:Q34"/>
    <mergeCell ref="R34:T34"/>
    <mergeCell ref="U34:W34"/>
    <mergeCell ref="A35:B35"/>
    <mergeCell ref="C35:O35"/>
    <mergeCell ref="P35:Q35"/>
    <mergeCell ref="R35:T35"/>
    <mergeCell ref="U35:W35"/>
    <mergeCell ref="A32:B32"/>
    <mergeCell ref="C32:O32"/>
    <mergeCell ref="P32:Q32"/>
    <mergeCell ref="R32:T32"/>
    <mergeCell ref="U32:W32"/>
    <mergeCell ref="A33:B33"/>
    <mergeCell ref="C33:O33"/>
    <mergeCell ref="P33:Q33"/>
    <mergeCell ref="R33:T33"/>
    <mergeCell ref="U33:W33"/>
    <mergeCell ref="A30:B30"/>
    <mergeCell ref="C30:O30"/>
    <mergeCell ref="P30:Q30"/>
    <mergeCell ref="R30:T30"/>
    <mergeCell ref="U30:W30"/>
    <mergeCell ref="A31:B31"/>
    <mergeCell ref="C31:O31"/>
    <mergeCell ref="P31:Q31"/>
    <mergeCell ref="R31:T31"/>
    <mergeCell ref="U31:W31"/>
    <mergeCell ref="A28:B28"/>
    <mergeCell ref="C28:O28"/>
    <mergeCell ref="P28:Q28"/>
    <mergeCell ref="R28:T28"/>
    <mergeCell ref="U28:W28"/>
    <mergeCell ref="A29:B29"/>
    <mergeCell ref="C29:O29"/>
    <mergeCell ref="P29:Q29"/>
    <mergeCell ref="R29:T29"/>
    <mergeCell ref="U29:W29"/>
    <mergeCell ref="A26:B26"/>
    <mergeCell ref="C26:O26"/>
    <mergeCell ref="P26:Q26"/>
    <mergeCell ref="R26:T26"/>
    <mergeCell ref="U26:W26"/>
    <mergeCell ref="A27:B27"/>
    <mergeCell ref="C27:O27"/>
    <mergeCell ref="P27:Q27"/>
    <mergeCell ref="R27:T27"/>
    <mergeCell ref="U27:W27"/>
    <mergeCell ref="A24:B24"/>
    <mergeCell ref="C24:O24"/>
    <mergeCell ref="P24:Q24"/>
    <mergeCell ref="R24:T24"/>
    <mergeCell ref="U24:W24"/>
    <mergeCell ref="A25:B25"/>
    <mergeCell ref="C25:O25"/>
    <mergeCell ref="P25:Q25"/>
    <mergeCell ref="R25:T25"/>
    <mergeCell ref="U25:W25"/>
    <mergeCell ref="A22:B22"/>
    <mergeCell ref="C22:O22"/>
    <mergeCell ref="P22:Q22"/>
    <mergeCell ref="R22:T22"/>
    <mergeCell ref="U22:W22"/>
    <mergeCell ref="A23:B23"/>
    <mergeCell ref="C23:O23"/>
    <mergeCell ref="P23:Q23"/>
    <mergeCell ref="R23:T23"/>
    <mergeCell ref="U23:W23"/>
    <mergeCell ref="A20:B20"/>
    <mergeCell ref="C20:O20"/>
    <mergeCell ref="P20:Q20"/>
    <mergeCell ref="R20:T20"/>
    <mergeCell ref="U20:W20"/>
    <mergeCell ref="A21:B21"/>
    <mergeCell ref="C21:O21"/>
    <mergeCell ref="P21:Q21"/>
    <mergeCell ref="R21:T21"/>
    <mergeCell ref="U21:W21"/>
    <mergeCell ref="A18:B18"/>
    <mergeCell ref="C18:O18"/>
    <mergeCell ref="P18:Q18"/>
    <mergeCell ref="R18:T18"/>
    <mergeCell ref="U18:W18"/>
    <mergeCell ref="A19:B19"/>
    <mergeCell ref="C19:O19"/>
    <mergeCell ref="P19:Q19"/>
    <mergeCell ref="R19:T19"/>
    <mergeCell ref="U19:W19"/>
    <mergeCell ref="A16:B16"/>
    <mergeCell ref="C16:O16"/>
    <mergeCell ref="P16:Q16"/>
    <mergeCell ref="R16:T16"/>
    <mergeCell ref="U16:W16"/>
    <mergeCell ref="A17:B17"/>
    <mergeCell ref="C17:O17"/>
    <mergeCell ref="P17:Q17"/>
    <mergeCell ref="R17:T17"/>
    <mergeCell ref="U17:W17"/>
    <mergeCell ref="A14:B14"/>
    <mergeCell ref="C14:O14"/>
    <mergeCell ref="P14:Q14"/>
    <mergeCell ref="R14:T14"/>
    <mergeCell ref="U14:W14"/>
    <mergeCell ref="A15:B15"/>
    <mergeCell ref="C15:O15"/>
    <mergeCell ref="P15:Q15"/>
    <mergeCell ref="R15:T15"/>
    <mergeCell ref="U15:W15"/>
    <mergeCell ref="A12:B12"/>
    <mergeCell ref="C12:O12"/>
    <mergeCell ref="P12:Q12"/>
    <mergeCell ref="R12:T12"/>
    <mergeCell ref="U12:W12"/>
    <mergeCell ref="A13:B13"/>
    <mergeCell ref="C13:O13"/>
    <mergeCell ref="P13:Q13"/>
    <mergeCell ref="R13:T13"/>
    <mergeCell ref="U13:W13"/>
    <mergeCell ref="A10:B10"/>
    <mergeCell ref="C10:O10"/>
    <mergeCell ref="P10:Q10"/>
    <mergeCell ref="R10:T10"/>
    <mergeCell ref="U10:W10"/>
    <mergeCell ref="A11:B11"/>
    <mergeCell ref="C11:O11"/>
    <mergeCell ref="P11:Q11"/>
    <mergeCell ref="R11:T11"/>
    <mergeCell ref="U11:W11"/>
    <mergeCell ref="A8:B8"/>
    <mergeCell ref="C8:X8"/>
    <mergeCell ref="A9:B9"/>
    <mergeCell ref="C9:O9"/>
    <mergeCell ref="P9:Q9"/>
    <mergeCell ref="R9:T9"/>
    <mergeCell ref="U9:W9"/>
    <mergeCell ref="A6:X6"/>
    <mergeCell ref="A7:B7"/>
    <mergeCell ref="C7:O7"/>
    <mergeCell ref="P7:Q7"/>
    <mergeCell ref="R7:T7"/>
    <mergeCell ref="U7:W7"/>
    <mergeCell ref="A4:H4"/>
    <mergeCell ref="I4:U4"/>
    <mergeCell ref="V4:X4"/>
    <mergeCell ref="A5:F5"/>
    <mergeCell ref="G5:R5"/>
    <mergeCell ref="S5:X5"/>
    <mergeCell ref="A1:H2"/>
    <mergeCell ref="I1:U1"/>
    <mergeCell ref="V1:X1"/>
    <mergeCell ref="I2:U2"/>
    <mergeCell ref="V2:X2"/>
    <mergeCell ref="A3:H3"/>
    <mergeCell ref="I3:U3"/>
    <mergeCell ref="V3:X3"/>
  </mergeCells>
  <pageMargins left="0.52999997138977051" right="0.52999997138977051" top="0.52999997138977051" bottom="0.69999998807907104" header="0" footer="0"/>
  <pageSetup paperSize="9" scale="0" firstPageNumber="0" fitToWidth="0" fitToHeight="0" pageOrder="overThenDown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4</vt:i4>
      </vt:variant>
    </vt:vector>
  </HeadingPairs>
  <TitlesOfParts>
    <vt:vector size="10" baseType="lpstr">
      <vt:lpstr>ORÇAMENTO</vt:lpstr>
      <vt:lpstr>MEMÓRIA DE CÁLCULO</vt:lpstr>
      <vt:lpstr>RELATÓRIO DE COMPOSIÇÃO</vt:lpstr>
      <vt:lpstr>CRONOGRAMA</vt:lpstr>
      <vt:lpstr>BDI (23,83%)</vt:lpstr>
      <vt:lpstr>Goinfra</vt:lpstr>
      <vt:lpstr>'BDI (23,83%)'!Area_de_impressao</vt:lpstr>
      <vt:lpstr>'MEMÓRIA DE CÁLCULO'!Area_de_impressao</vt:lpstr>
      <vt:lpstr>ORÇAMENTO!Area_de_impressao</vt:lpstr>
      <vt:lpstr>'BDI (23,83%)'!Titulos_de_impressao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2026-08-07T13:12:21Z</dcterms:modified>
</cp:coreProperties>
</file>