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0.50\obras\Dados\PROCESSOS - EM ANÁLISE\PROCESSOS 2025-2028\CRECHE PARQUE IMPERIAL - FNDE\02 - PLANILHA ORÇAMENTÁRIA E MEMÓRIA\"/>
    </mc:Choice>
  </mc:AlternateContent>
  <bookViews>
    <workbookView xWindow="0" yWindow="0" windowWidth="25125" windowHeight="10920" firstSheet="1" activeTab="7"/>
  </bookViews>
  <sheets>
    <sheet name="ORÇAMENTO CUSTO GERAL" sheetId="1" r:id="rId1"/>
    <sheet name="ORÇAMENTO CONTRAPARTIDA" sheetId="8" r:id="rId2"/>
    <sheet name="FNDE" sheetId="9" r:id="rId3"/>
    <sheet name="MEMORIAL DE CÁLCULO" sheetId="7" r:id="rId4"/>
    <sheet name="CRONOGRAMA" sheetId="2" r:id="rId5"/>
    <sheet name="BDI (2)" sheetId="3" r:id="rId6"/>
    <sheet name="ORÇAMENTO CUSTOS SEPARADOS" sheetId="4" r:id="rId7"/>
    <sheet name="CPU" sheetId="6" r:id="rId8"/>
    <sheet name="Planilha1" sheetId="10" r:id="rId9"/>
  </sheets>
  <definedNames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6" hidden="1">#REF!</definedName>
    <definedName name="_Fill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6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1" hidden="1">#REF!</definedName>
    <definedName name="_Key2" localSheetId="6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6" hidden="1">#REF!</definedName>
    <definedName name="_Sort" hidden="1">#REF!</definedName>
    <definedName name="ACRE" localSheetId="2" hidden="1">#REF!</definedName>
    <definedName name="ACRE" localSheetId="3" hidden="1">#REF!</definedName>
    <definedName name="ACRE" localSheetId="1" hidden="1">#REF!</definedName>
    <definedName name="ACRE" localSheetId="6" hidden="1">#REF!</definedName>
    <definedName name="ACRE" hidden="1">#REF!</definedName>
    <definedName name="ademir" hidden="1">{#N/A,#N/A,FALSE,"Cronograma";#N/A,#N/A,FALSE,"Cronogr. 2"}</definedName>
    <definedName name="_xlnm.Print_Area" localSheetId="4">CRONOGRAMA!$B$1:$M$63</definedName>
    <definedName name="_xlnm.Print_Area" localSheetId="2">FNDE!$B$1:$J$432</definedName>
    <definedName name="_xlnm.Print_Area" localSheetId="3">'MEMORIAL DE CÁLCULO'!$B$1:$K$1037</definedName>
    <definedName name="_xlnm.Print_Area" localSheetId="1">'ORÇAMENTO CONTRAPARTIDA'!$B$1:$J$200</definedName>
    <definedName name="_xlnm.Print_Area" localSheetId="0">'ORÇAMENTO CUSTO GERAL'!$B$1:$J$593</definedName>
    <definedName name="_xlnm.Print_Area" localSheetId="6">'ORÇAMENTO CUSTOS SEPARADOS'!$B$1:$L$579</definedName>
    <definedName name="bosta" hidden="1">{#N/A,#N/A,FALSE,"Cronograma";#N/A,#N/A,FALSE,"Cronogr. 2"}</definedName>
    <definedName name="CA´L" hidden="1">{#N/A,#N/A,FALSE,"Cronograma";#N/A,#N/A,FALSE,"Cronogr. 2"}</definedName>
    <definedName name="concorrentes" hidden="1">{#N/A,#N/A,FALSE,"Cronograma";#N/A,#N/A,FALSE,"Cronogr. 2"}</definedName>
    <definedName name="Popular" hidden="1">{#N/A,#N/A,FALSE,"Cronograma";#N/A,#N/A,FALSE,"Cronogr. 2"}</definedName>
    <definedName name="rio" hidden="1">{#N/A,#N/A,FALSE,"Cronograma";#N/A,#N/A,FALSE,"Cronogr. 2"}</definedName>
    <definedName name="SINAPI_AC" localSheetId="2" hidden="1">#REF!</definedName>
    <definedName name="SINAPI_AC" localSheetId="3" hidden="1">#REF!</definedName>
    <definedName name="SINAPI_AC" localSheetId="1" hidden="1">#REF!</definedName>
    <definedName name="SINAPI_AC" localSheetId="6" hidden="1">#REF!</definedName>
    <definedName name="SINAPI_AC" hidden="1">#REF!</definedName>
    <definedName name="ss" hidden="1">{#N/A,#N/A,FALSE,"Cronograma";#N/A,#N/A,FALSE,"Cronogr. 2"}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12" i="9" l="1"/>
  <c r="J102" i="9"/>
  <c r="J115" i="9" s="1"/>
  <c r="J90" i="9"/>
  <c r="J77" i="9"/>
  <c r="J64" i="9"/>
  <c r="J59" i="9"/>
  <c r="J41" i="9"/>
  <c r="J38" i="9"/>
  <c r="J30" i="9"/>
  <c r="J26" i="9"/>
  <c r="J19" i="9"/>
  <c r="J173" i="9"/>
  <c r="H421" i="9"/>
  <c r="G421" i="9"/>
  <c r="H420" i="9"/>
  <c r="G420" i="9"/>
  <c r="H416" i="9"/>
  <c r="G416" i="9"/>
  <c r="H415" i="9"/>
  <c r="G415" i="9"/>
  <c r="H411" i="9"/>
  <c r="G411" i="9"/>
  <c r="H410" i="9"/>
  <c r="G410" i="9"/>
  <c r="H409" i="9"/>
  <c r="G409" i="9"/>
  <c r="H408" i="9"/>
  <c r="G408" i="9"/>
  <c r="H407" i="9"/>
  <c r="G407" i="9"/>
  <c r="H406" i="9"/>
  <c r="G406" i="9"/>
  <c r="H405" i="9"/>
  <c r="G405" i="9"/>
  <c r="H403" i="9"/>
  <c r="G403" i="9"/>
  <c r="H402" i="9"/>
  <c r="G402" i="9"/>
  <c r="H401" i="9"/>
  <c r="G401" i="9"/>
  <c r="H400" i="9"/>
  <c r="G400" i="9"/>
  <c r="H399" i="9"/>
  <c r="G399" i="9"/>
  <c r="H398" i="9"/>
  <c r="G398" i="9"/>
  <c r="H397" i="9"/>
  <c r="G397" i="9"/>
  <c r="H396" i="9"/>
  <c r="G396" i="9"/>
  <c r="H395" i="9"/>
  <c r="G395" i="9"/>
  <c r="H390" i="9"/>
  <c r="G390" i="9"/>
  <c r="H389" i="9"/>
  <c r="G389" i="9"/>
  <c r="H388" i="9"/>
  <c r="G388" i="9"/>
  <c r="H387" i="9"/>
  <c r="G387" i="9"/>
  <c r="H386" i="9"/>
  <c r="G386" i="9"/>
  <c r="H385" i="9"/>
  <c r="G385" i="9"/>
  <c r="H384" i="9"/>
  <c r="G384" i="9"/>
  <c r="H383" i="9"/>
  <c r="G383" i="9"/>
  <c r="H382" i="9"/>
  <c r="G382" i="9"/>
  <c r="H381" i="9"/>
  <c r="G381" i="9"/>
  <c r="H380" i="9"/>
  <c r="G380" i="9"/>
  <c r="H379" i="9"/>
  <c r="G379" i="9"/>
  <c r="H378" i="9"/>
  <c r="G378" i="9"/>
  <c r="H377" i="9"/>
  <c r="G377" i="9"/>
  <c r="H373" i="9"/>
  <c r="G373" i="9"/>
  <c r="H372" i="9"/>
  <c r="G372" i="9"/>
  <c r="H371" i="9"/>
  <c r="G371" i="9"/>
  <c r="H367" i="9"/>
  <c r="G367" i="9"/>
  <c r="H366" i="9"/>
  <c r="G366" i="9"/>
  <c r="H365" i="9"/>
  <c r="G365" i="9"/>
  <c r="H364" i="9"/>
  <c r="G364" i="9"/>
  <c r="H363" i="9"/>
  <c r="G363" i="9"/>
  <c r="H361" i="9"/>
  <c r="G361" i="9"/>
  <c r="H360" i="9"/>
  <c r="G360" i="9"/>
  <c r="H359" i="9"/>
  <c r="G359" i="9"/>
  <c r="H357" i="9"/>
  <c r="G357" i="9"/>
  <c r="H356" i="9"/>
  <c r="G356" i="9"/>
  <c r="H355" i="9"/>
  <c r="G355" i="9"/>
  <c r="H353" i="9"/>
  <c r="G353" i="9"/>
  <c r="H352" i="9"/>
  <c r="G352" i="9"/>
  <c r="H351" i="9"/>
  <c r="G351" i="9"/>
  <c r="H349" i="9"/>
  <c r="G349" i="9"/>
  <c r="H348" i="9"/>
  <c r="G348" i="9"/>
  <c r="H347" i="9"/>
  <c r="G347" i="9"/>
  <c r="H346" i="9"/>
  <c r="G346" i="9"/>
  <c r="H345" i="9"/>
  <c r="G345" i="9"/>
  <c r="H344" i="9"/>
  <c r="G344" i="9"/>
  <c r="H343" i="9"/>
  <c r="G343" i="9"/>
  <c r="H342" i="9"/>
  <c r="G342" i="9"/>
  <c r="H341" i="9"/>
  <c r="G341" i="9"/>
  <c r="H336" i="9"/>
  <c r="G336" i="9"/>
  <c r="H335" i="9"/>
  <c r="G335" i="9"/>
  <c r="H334" i="9"/>
  <c r="G334" i="9"/>
  <c r="H333" i="9"/>
  <c r="G333" i="9"/>
  <c r="H329" i="9"/>
  <c r="G329" i="9"/>
  <c r="H328" i="9"/>
  <c r="G328" i="9"/>
  <c r="H327" i="9"/>
  <c r="G327" i="9"/>
  <c r="H326" i="9"/>
  <c r="G326" i="9"/>
  <c r="H325" i="9"/>
  <c r="G325" i="9"/>
  <c r="H324" i="9"/>
  <c r="G324" i="9"/>
  <c r="H323" i="9"/>
  <c r="G323" i="9"/>
  <c r="H322" i="9"/>
  <c r="G322" i="9"/>
  <c r="H321" i="9"/>
  <c r="G321" i="9"/>
  <c r="H320" i="9"/>
  <c r="G320" i="9"/>
  <c r="H319" i="9"/>
  <c r="G319" i="9"/>
  <c r="H318" i="9"/>
  <c r="G318" i="9"/>
  <c r="H317" i="9"/>
  <c r="G317" i="9"/>
  <c r="H316" i="9"/>
  <c r="G316" i="9"/>
  <c r="H315" i="9"/>
  <c r="G315" i="9"/>
  <c r="H314" i="9"/>
  <c r="G314" i="9"/>
  <c r="H313" i="9"/>
  <c r="G313" i="9"/>
  <c r="H312" i="9"/>
  <c r="G312" i="9"/>
  <c r="H310" i="9"/>
  <c r="G310" i="9"/>
  <c r="H308" i="9"/>
  <c r="G308" i="9"/>
  <c r="H307" i="9"/>
  <c r="G307" i="9"/>
  <c r="H306" i="9"/>
  <c r="G306" i="9"/>
  <c r="H305" i="9"/>
  <c r="G305" i="9"/>
  <c r="H304" i="9"/>
  <c r="G304" i="9"/>
  <c r="H303" i="9"/>
  <c r="G303" i="9"/>
  <c r="H302" i="9"/>
  <c r="G302" i="9"/>
  <c r="H301" i="9"/>
  <c r="G301" i="9"/>
  <c r="H300" i="9"/>
  <c r="G300" i="9"/>
  <c r="H298" i="9"/>
  <c r="G298" i="9"/>
  <c r="H297" i="9"/>
  <c r="G297" i="9"/>
  <c r="H296" i="9"/>
  <c r="G296" i="9"/>
  <c r="H295" i="9"/>
  <c r="G295" i="9"/>
  <c r="H294" i="9"/>
  <c r="G294" i="9"/>
  <c r="H293" i="9"/>
  <c r="G293" i="9"/>
  <c r="H292" i="9"/>
  <c r="G292" i="9"/>
  <c r="H291" i="9"/>
  <c r="G291" i="9"/>
  <c r="H290" i="9"/>
  <c r="G290" i="9"/>
  <c r="H288" i="9"/>
  <c r="G288" i="9"/>
  <c r="H287" i="9"/>
  <c r="G287" i="9"/>
  <c r="H286" i="9"/>
  <c r="G286" i="9"/>
  <c r="H285" i="9"/>
  <c r="G285" i="9"/>
  <c r="H284" i="9"/>
  <c r="G284" i="9"/>
  <c r="H283" i="9"/>
  <c r="G283" i="9"/>
  <c r="H282" i="9"/>
  <c r="G282" i="9"/>
  <c r="H281" i="9"/>
  <c r="G281" i="9"/>
  <c r="H280" i="9"/>
  <c r="G280" i="9"/>
  <c r="H279" i="9"/>
  <c r="G279" i="9"/>
  <c r="H278" i="9"/>
  <c r="G278" i="9"/>
  <c r="H277" i="9"/>
  <c r="G277" i="9"/>
  <c r="H276" i="9"/>
  <c r="G276" i="9"/>
  <c r="H275" i="9"/>
  <c r="G275" i="9"/>
  <c r="H274" i="9"/>
  <c r="G274" i="9"/>
  <c r="H273" i="9"/>
  <c r="G273" i="9"/>
  <c r="H272" i="9"/>
  <c r="G272" i="9"/>
  <c r="H270" i="9"/>
  <c r="G270" i="9"/>
  <c r="H269" i="9"/>
  <c r="G269" i="9"/>
  <c r="H268" i="9"/>
  <c r="G268" i="9"/>
  <c r="H267" i="9"/>
  <c r="G267" i="9"/>
  <c r="H262" i="9"/>
  <c r="G262" i="9"/>
  <c r="H261" i="9"/>
  <c r="G261" i="9"/>
  <c r="H260" i="9"/>
  <c r="G260" i="9"/>
  <c r="H259" i="9"/>
  <c r="G259" i="9"/>
  <c r="H258" i="9"/>
  <c r="G258" i="9"/>
  <c r="H257" i="9"/>
  <c r="G257" i="9"/>
  <c r="H256" i="9"/>
  <c r="G256" i="9"/>
  <c r="H255" i="9"/>
  <c r="G255" i="9"/>
  <c r="H254" i="9"/>
  <c r="G254" i="9"/>
  <c r="H253" i="9"/>
  <c r="G253" i="9"/>
  <c r="H252" i="9"/>
  <c r="G252" i="9"/>
  <c r="H251" i="9"/>
  <c r="G251" i="9"/>
  <c r="H250" i="9"/>
  <c r="G250" i="9"/>
  <c r="H249" i="9"/>
  <c r="G249" i="9"/>
  <c r="H248" i="9"/>
  <c r="G248" i="9"/>
  <c r="H247" i="9"/>
  <c r="G247" i="9"/>
  <c r="H246" i="9"/>
  <c r="G246" i="9"/>
  <c r="H242" i="9"/>
  <c r="G242" i="9"/>
  <c r="H241" i="9"/>
  <c r="G241" i="9"/>
  <c r="H240" i="9"/>
  <c r="G240" i="9"/>
  <c r="H239" i="9"/>
  <c r="G239" i="9"/>
  <c r="H238" i="9"/>
  <c r="G238" i="9"/>
  <c r="H237" i="9"/>
  <c r="G237" i="9"/>
  <c r="H236" i="9"/>
  <c r="G236" i="9"/>
  <c r="H235" i="9"/>
  <c r="G235" i="9"/>
  <c r="H234" i="9"/>
  <c r="G234" i="9"/>
  <c r="H233" i="9"/>
  <c r="G233" i="9"/>
  <c r="H232" i="9"/>
  <c r="G232" i="9"/>
  <c r="H231" i="9"/>
  <c r="G231" i="9"/>
  <c r="H230" i="9"/>
  <c r="G230" i="9"/>
  <c r="H229" i="9"/>
  <c r="G229" i="9"/>
  <c r="H228" i="9"/>
  <c r="G228" i="9"/>
  <c r="H227" i="9"/>
  <c r="G227" i="9"/>
  <c r="H226" i="9"/>
  <c r="G226" i="9"/>
  <c r="H225" i="9"/>
  <c r="G225" i="9"/>
  <c r="H224" i="9"/>
  <c r="G224" i="9"/>
  <c r="H223" i="9"/>
  <c r="G223" i="9"/>
  <c r="H222" i="9"/>
  <c r="G222" i="9"/>
  <c r="H221" i="9"/>
  <c r="G221" i="9"/>
  <c r="H220" i="9"/>
  <c r="G220" i="9"/>
  <c r="H219" i="9"/>
  <c r="G219" i="9"/>
  <c r="H218" i="9"/>
  <c r="G218" i="9"/>
  <c r="H217" i="9"/>
  <c r="G217" i="9"/>
  <c r="H216" i="9"/>
  <c r="G216" i="9"/>
  <c r="H215" i="9"/>
  <c r="G215" i="9"/>
  <c r="H211" i="9"/>
  <c r="G211" i="9"/>
  <c r="H210" i="9"/>
  <c r="G210" i="9"/>
  <c r="H209" i="9"/>
  <c r="G209" i="9"/>
  <c r="H208" i="9"/>
  <c r="G208" i="9"/>
  <c r="H207" i="9"/>
  <c r="G207" i="9"/>
  <c r="H206" i="9"/>
  <c r="G206" i="9"/>
  <c r="H205" i="9"/>
  <c r="G205" i="9"/>
  <c r="H204" i="9"/>
  <c r="G204" i="9"/>
  <c r="H203" i="9"/>
  <c r="G203" i="9"/>
  <c r="H202" i="9"/>
  <c r="G202" i="9"/>
  <c r="H201" i="9"/>
  <c r="G201" i="9"/>
  <c r="H200" i="9"/>
  <c r="G200" i="9"/>
  <c r="H199" i="9"/>
  <c r="G199" i="9"/>
  <c r="H198" i="9"/>
  <c r="G198" i="9"/>
  <c r="H197" i="9"/>
  <c r="G197" i="9"/>
  <c r="H196" i="9"/>
  <c r="G196" i="9"/>
  <c r="H195" i="9"/>
  <c r="G195" i="9"/>
  <c r="H194" i="9"/>
  <c r="G194" i="9"/>
  <c r="H193" i="9"/>
  <c r="G193" i="9"/>
  <c r="H192" i="9"/>
  <c r="G192" i="9"/>
  <c r="H191" i="9"/>
  <c r="G191" i="9"/>
  <c r="H190" i="9"/>
  <c r="G190" i="9"/>
  <c r="H189" i="9"/>
  <c r="G189" i="9"/>
  <c r="H188" i="9"/>
  <c r="G188" i="9"/>
  <c r="H187" i="9"/>
  <c r="G187" i="9"/>
  <c r="H186" i="9"/>
  <c r="G186" i="9"/>
  <c r="H185" i="9"/>
  <c r="G185" i="9"/>
  <c r="H184" i="9"/>
  <c r="G184" i="9"/>
  <c r="H183" i="9"/>
  <c r="G183" i="9"/>
  <c r="H182" i="9"/>
  <c r="G182" i="9"/>
  <c r="H181" i="9"/>
  <c r="G181" i="9"/>
  <c r="H180" i="9"/>
  <c r="G180" i="9"/>
  <c r="H179" i="9"/>
  <c r="G179" i="9"/>
  <c r="H178" i="9"/>
  <c r="G178" i="9"/>
  <c r="H177" i="9"/>
  <c r="G177" i="9"/>
  <c r="H176" i="9"/>
  <c r="G176" i="9"/>
  <c r="H172" i="9"/>
  <c r="G172" i="9"/>
  <c r="H171" i="9"/>
  <c r="G171" i="9"/>
  <c r="H170" i="9"/>
  <c r="G170" i="9"/>
  <c r="H169" i="9"/>
  <c r="G169" i="9"/>
  <c r="H168" i="9"/>
  <c r="G168" i="9"/>
  <c r="H167" i="9"/>
  <c r="G167" i="9"/>
  <c r="H166" i="9"/>
  <c r="G166" i="9"/>
  <c r="H165" i="9"/>
  <c r="G165" i="9"/>
  <c r="H164" i="9"/>
  <c r="G164" i="9"/>
  <c r="H163" i="9"/>
  <c r="G163" i="9"/>
  <c r="H162" i="9"/>
  <c r="G162" i="9"/>
  <c r="H161" i="9"/>
  <c r="G161" i="9"/>
  <c r="H160" i="9"/>
  <c r="G160" i="9"/>
  <c r="H159" i="9"/>
  <c r="G159" i="9"/>
  <c r="H158" i="9"/>
  <c r="G158" i="9"/>
  <c r="H157" i="9"/>
  <c r="G157" i="9"/>
  <c r="H156" i="9"/>
  <c r="G156" i="9"/>
  <c r="H155" i="9"/>
  <c r="G155" i="9"/>
  <c r="H154" i="9"/>
  <c r="G154" i="9"/>
  <c r="H153" i="9"/>
  <c r="G153" i="9"/>
  <c r="H152" i="9"/>
  <c r="G152" i="9"/>
  <c r="H151" i="9"/>
  <c r="G151" i="9"/>
  <c r="H150" i="9"/>
  <c r="G150" i="9"/>
  <c r="H149" i="9"/>
  <c r="G149" i="9"/>
  <c r="H148" i="9"/>
  <c r="G148" i="9"/>
  <c r="H147" i="9"/>
  <c r="G147" i="9"/>
  <c r="H146" i="9"/>
  <c r="G146" i="9"/>
  <c r="H145" i="9"/>
  <c r="G145" i="9"/>
  <c r="H144" i="9"/>
  <c r="G144" i="9"/>
  <c r="H143" i="9"/>
  <c r="G143" i="9"/>
  <c r="H142" i="9"/>
  <c r="G142" i="9"/>
  <c r="H141" i="9"/>
  <c r="G141" i="9"/>
  <c r="H140" i="9"/>
  <c r="G140" i="9"/>
  <c r="H139" i="9"/>
  <c r="G139" i="9"/>
  <c r="H138" i="9"/>
  <c r="G138" i="9"/>
  <c r="H137" i="9"/>
  <c r="G137" i="9"/>
  <c r="H136" i="9"/>
  <c r="G136" i="9"/>
  <c r="H135" i="9"/>
  <c r="G135" i="9"/>
  <c r="H134" i="9"/>
  <c r="G134" i="9"/>
  <c r="H133" i="9"/>
  <c r="G133" i="9"/>
  <c r="H132" i="9"/>
  <c r="G132" i="9"/>
  <c r="H131" i="9"/>
  <c r="G131" i="9"/>
  <c r="H130" i="9"/>
  <c r="G130" i="9"/>
  <c r="H129" i="9"/>
  <c r="G129" i="9"/>
  <c r="H128" i="9"/>
  <c r="G128" i="9"/>
  <c r="H127" i="9"/>
  <c r="G127" i="9"/>
  <c r="H126" i="9"/>
  <c r="G126" i="9"/>
  <c r="H125" i="9"/>
  <c r="G125" i="9"/>
  <c r="H124" i="9"/>
  <c r="G124" i="9"/>
  <c r="H123" i="9"/>
  <c r="G123" i="9"/>
  <c r="H122" i="9"/>
  <c r="G122" i="9"/>
  <c r="H121" i="9"/>
  <c r="G121" i="9"/>
  <c r="H120" i="9"/>
  <c r="G120" i="9"/>
  <c r="H119" i="9"/>
  <c r="G119" i="9"/>
  <c r="H114" i="9"/>
  <c r="G114" i="9"/>
  <c r="H113" i="9"/>
  <c r="G113" i="9"/>
  <c r="H111" i="9"/>
  <c r="G111" i="9"/>
  <c r="H110" i="9"/>
  <c r="G110" i="9"/>
  <c r="H109" i="9"/>
  <c r="G109" i="9"/>
  <c r="H108" i="9"/>
  <c r="G108" i="9"/>
  <c r="H107" i="9"/>
  <c r="G107" i="9"/>
  <c r="H106" i="9"/>
  <c r="G106" i="9"/>
  <c r="H105" i="9"/>
  <c r="G105" i="9"/>
  <c r="H104" i="9"/>
  <c r="G104" i="9"/>
  <c r="H103" i="9"/>
  <c r="G103" i="9"/>
  <c r="H98" i="9"/>
  <c r="G98" i="9"/>
  <c r="H97" i="9"/>
  <c r="G97" i="9"/>
  <c r="H96" i="9"/>
  <c r="G96" i="9"/>
  <c r="H95" i="9"/>
  <c r="G95" i="9"/>
  <c r="H94" i="9"/>
  <c r="G94" i="9"/>
  <c r="H93" i="9"/>
  <c r="G93" i="9"/>
  <c r="H92" i="9"/>
  <c r="G92" i="9"/>
  <c r="H91" i="9"/>
  <c r="G91" i="9"/>
  <c r="H89" i="9"/>
  <c r="G89" i="9"/>
  <c r="H88" i="9"/>
  <c r="G88" i="9"/>
  <c r="H87" i="9"/>
  <c r="G87" i="9"/>
  <c r="H86" i="9"/>
  <c r="G86" i="9"/>
  <c r="H85" i="9"/>
  <c r="G85" i="9"/>
  <c r="H84" i="9"/>
  <c r="G84" i="9"/>
  <c r="H83" i="9"/>
  <c r="G83" i="9"/>
  <c r="H82" i="9"/>
  <c r="G82" i="9"/>
  <c r="H81" i="9"/>
  <c r="G81" i="9"/>
  <c r="H80" i="9"/>
  <c r="G80" i="9"/>
  <c r="H79" i="9"/>
  <c r="G79" i="9"/>
  <c r="H78" i="9"/>
  <c r="G78" i="9"/>
  <c r="H73" i="9"/>
  <c r="G73" i="9"/>
  <c r="H72" i="9"/>
  <c r="G72" i="9"/>
  <c r="H71" i="9"/>
  <c r="G71" i="9"/>
  <c r="H70" i="9"/>
  <c r="G70" i="9"/>
  <c r="H69" i="9"/>
  <c r="G69" i="9"/>
  <c r="H68" i="9"/>
  <c r="G68" i="9"/>
  <c r="H67" i="9"/>
  <c r="G67" i="9"/>
  <c r="H66" i="9"/>
  <c r="G66" i="9"/>
  <c r="H65" i="9"/>
  <c r="G65" i="9"/>
  <c r="H63" i="9"/>
  <c r="G63" i="9"/>
  <c r="H62" i="9"/>
  <c r="G62" i="9"/>
  <c r="H61" i="9"/>
  <c r="G61" i="9"/>
  <c r="H60" i="9"/>
  <c r="G60" i="9"/>
  <c r="H58" i="9"/>
  <c r="G58" i="9"/>
  <c r="H57" i="9"/>
  <c r="G57" i="9"/>
  <c r="H56" i="9"/>
  <c r="G56" i="9"/>
  <c r="H55" i="9"/>
  <c r="G55" i="9"/>
  <c r="H54" i="9"/>
  <c r="G54" i="9"/>
  <c r="H53" i="9"/>
  <c r="G53" i="9"/>
  <c r="H52" i="9"/>
  <c r="G52" i="9"/>
  <c r="H51" i="9"/>
  <c r="G51" i="9"/>
  <c r="H50" i="9"/>
  <c r="G50" i="9"/>
  <c r="H49" i="9"/>
  <c r="G49" i="9"/>
  <c r="H48" i="9"/>
  <c r="G48" i="9"/>
  <c r="H47" i="9"/>
  <c r="G47" i="9"/>
  <c r="H46" i="9"/>
  <c r="G46" i="9"/>
  <c r="H45" i="9"/>
  <c r="G45" i="9"/>
  <c r="H44" i="9"/>
  <c r="G44" i="9"/>
  <c r="H43" i="9"/>
  <c r="G43" i="9"/>
  <c r="H42" i="9"/>
  <c r="G42" i="9"/>
  <c r="H40" i="9"/>
  <c r="G40" i="9"/>
  <c r="H39" i="9"/>
  <c r="G39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29" i="9"/>
  <c r="G29" i="9"/>
  <c r="H28" i="9"/>
  <c r="G28" i="9"/>
  <c r="H27" i="9"/>
  <c r="G27" i="9"/>
  <c r="H25" i="9"/>
  <c r="G25" i="9"/>
  <c r="H24" i="9"/>
  <c r="G24" i="9"/>
  <c r="H23" i="9"/>
  <c r="G23" i="9"/>
  <c r="H22" i="9"/>
  <c r="G22" i="9"/>
  <c r="H21" i="9"/>
  <c r="G21" i="9"/>
  <c r="H20" i="9"/>
  <c r="G20" i="9"/>
  <c r="J99" i="9" l="1"/>
  <c r="J74" i="9"/>
  <c r="I380" i="9"/>
  <c r="I388" i="9"/>
  <c r="J388" i="9" s="1"/>
  <c r="I172" i="9"/>
  <c r="J172" i="9" s="1"/>
  <c r="I40" i="9"/>
  <c r="J40" i="9" s="1"/>
  <c r="I108" i="9"/>
  <c r="J108" i="9" s="1"/>
  <c r="I253" i="9"/>
  <c r="J253" i="9" s="1"/>
  <c r="I274" i="9"/>
  <c r="J274" i="9" s="1"/>
  <c r="I291" i="9"/>
  <c r="I45" i="9"/>
  <c r="J45" i="9" s="1"/>
  <c r="I53" i="9"/>
  <c r="J53" i="9" s="1"/>
  <c r="I399" i="9"/>
  <c r="J399" i="9" s="1"/>
  <c r="I421" i="9"/>
  <c r="I242" i="9"/>
  <c r="J242" i="9" s="1"/>
  <c r="I301" i="9"/>
  <c r="J301" i="9" s="1"/>
  <c r="I384" i="9"/>
  <c r="J384" i="9" s="1"/>
  <c r="I121" i="9"/>
  <c r="J121" i="9" s="1"/>
  <c r="I160" i="9"/>
  <c r="J160" i="9" s="1"/>
  <c r="I177" i="9"/>
  <c r="J177" i="9" s="1"/>
  <c r="I185" i="9"/>
  <c r="J185" i="9" s="1"/>
  <c r="I193" i="9"/>
  <c r="J193" i="9" s="1"/>
  <c r="I201" i="9"/>
  <c r="J201" i="9" s="1"/>
  <c r="I153" i="9"/>
  <c r="J153" i="9" s="1"/>
  <c r="I229" i="9"/>
  <c r="J229" i="9" s="1"/>
  <c r="I237" i="9"/>
  <c r="J237" i="9" s="1"/>
  <c r="I416" i="9"/>
  <c r="J416" i="9" s="1"/>
  <c r="I259" i="9"/>
  <c r="J259" i="9" s="1"/>
  <c r="I335" i="9"/>
  <c r="J335" i="9" s="1"/>
  <c r="I357" i="9"/>
  <c r="J357" i="9" s="1"/>
  <c r="I403" i="9"/>
  <c r="J403" i="9" s="1"/>
  <c r="I361" i="9"/>
  <c r="J361" i="9" s="1"/>
  <c r="I257" i="9"/>
  <c r="J257" i="9" s="1"/>
  <c r="I278" i="9"/>
  <c r="J278" i="9" s="1"/>
  <c r="I295" i="9"/>
  <c r="J295" i="9" s="1"/>
  <c r="I211" i="9"/>
  <c r="J211" i="9" s="1"/>
  <c r="I37" i="9"/>
  <c r="J37" i="9" s="1"/>
  <c r="I125" i="9"/>
  <c r="J125" i="9" s="1"/>
  <c r="I156" i="9"/>
  <c r="J156" i="9" s="1"/>
  <c r="I164" i="9"/>
  <c r="J164" i="9" s="1"/>
  <c r="I171" i="9"/>
  <c r="J171" i="9" s="1"/>
  <c r="I189" i="9"/>
  <c r="J189" i="9" s="1"/>
  <c r="I197" i="9"/>
  <c r="J197" i="9" s="1"/>
  <c r="I336" i="9"/>
  <c r="J336" i="9" s="1"/>
  <c r="I105" i="9"/>
  <c r="J105" i="9" s="1"/>
  <c r="I96" i="9"/>
  <c r="J96" i="9" s="1"/>
  <c r="I366" i="9"/>
  <c r="J366" i="9" s="1"/>
  <c r="I42" i="9"/>
  <c r="J42" i="9" s="1"/>
  <c r="I50" i="9"/>
  <c r="J50" i="9" s="1"/>
  <c r="I58" i="9"/>
  <c r="J58" i="9" s="1"/>
  <c r="I347" i="9"/>
  <c r="J347" i="9" s="1"/>
  <c r="I24" i="9"/>
  <c r="J24" i="9" s="1"/>
  <c r="I104" i="9"/>
  <c r="J104" i="9" s="1"/>
  <c r="I137" i="9"/>
  <c r="J137" i="9" s="1"/>
  <c r="I168" i="9"/>
  <c r="J168" i="9" s="1"/>
  <c r="I294" i="9"/>
  <c r="J294" i="9" s="1"/>
  <c r="I313" i="9"/>
  <c r="J313" i="9" s="1"/>
  <c r="I343" i="9"/>
  <c r="J343" i="9" s="1"/>
  <c r="I329" i="9"/>
  <c r="J329" i="9" s="1"/>
  <c r="I286" i="9"/>
  <c r="J286" i="9" s="1"/>
  <c r="I352" i="9"/>
  <c r="J352" i="9" s="1"/>
  <c r="I36" i="9"/>
  <c r="J36" i="9" s="1"/>
  <c r="I46" i="9"/>
  <c r="J46" i="9" s="1"/>
  <c r="I54" i="9"/>
  <c r="J54" i="9" s="1"/>
  <c r="I222" i="9"/>
  <c r="J222" i="9" s="1"/>
  <c r="I238" i="9"/>
  <c r="J238" i="9" s="1"/>
  <c r="I305" i="9"/>
  <c r="J305" i="9" s="1"/>
  <c r="I20" i="9"/>
  <c r="J20" i="9" s="1"/>
  <c r="I39" i="9"/>
  <c r="J39" i="9" s="1"/>
  <c r="I89" i="9"/>
  <c r="J89" i="9" s="1"/>
  <c r="I126" i="9"/>
  <c r="J126" i="9" s="1"/>
  <c r="I205" i="9"/>
  <c r="J205" i="9" s="1"/>
  <c r="I408" i="9"/>
  <c r="J408" i="9" s="1"/>
  <c r="I91" i="9"/>
  <c r="J91" i="9" s="1"/>
  <c r="I359" i="9"/>
  <c r="J359" i="9" s="1"/>
  <c r="I389" i="9"/>
  <c r="J389" i="9" s="1"/>
  <c r="I83" i="9"/>
  <c r="J83" i="9" s="1"/>
  <c r="I262" i="9"/>
  <c r="J262" i="9" s="1"/>
  <c r="I310" i="9"/>
  <c r="J310" i="9" s="1"/>
  <c r="J309" i="9" s="1"/>
  <c r="I33" i="9"/>
  <c r="J33" i="9" s="1"/>
  <c r="I103" i="9"/>
  <c r="J103" i="9" s="1"/>
  <c r="I129" i="9"/>
  <c r="J129" i="9" s="1"/>
  <c r="I152" i="9"/>
  <c r="J152" i="9" s="1"/>
  <c r="I377" i="9"/>
  <c r="J377" i="9" s="1"/>
  <c r="I407" i="9"/>
  <c r="J407" i="9" s="1"/>
  <c r="I22" i="9"/>
  <c r="J22" i="9" s="1"/>
  <c r="I56" i="9"/>
  <c r="J56" i="9" s="1"/>
  <c r="I85" i="9"/>
  <c r="J85" i="9" s="1"/>
  <c r="I181" i="9"/>
  <c r="J181" i="9" s="1"/>
  <c r="I203" i="9"/>
  <c r="J203" i="9" s="1"/>
  <c r="I246" i="9"/>
  <c r="J246" i="9" s="1"/>
  <c r="I261" i="9"/>
  <c r="J261" i="9" s="1"/>
  <c r="I281" i="9"/>
  <c r="J281" i="9" s="1"/>
  <c r="I69" i="9"/>
  <c r="J69" i="9" s="1"/>
  <c r="I57" i="9"/>
  <c r="J57" i="9" s="1"/>
  <c r="I254" i="9"/>
  <c r="J254" i="9" s="1"/>
  <c r="I290" i="9"/>
  <c r="J290" i="9" s="1"/>
  <c r="I110" i="9"/>
  <c r="J110" i="9" s="1"/>
  <c r="I140" i="9"/>
  <c r="J140" i="9" s="1"/>
  <c r="I148" i="9"/>
  <c r="J148" i="9" s="1"/>
  <c r="I379" i="9"/>
  <c r="J379" i="9" s="1"/>
  <c r="I385" i="9"/>
  <c r="J385" i="9" s="1"/>
  <c r="I87" i="9"/>
  <c r="J87" i="9" s="1"/>
  <c r="I183" i="9"/>
  <c r="J183" i="9" s="1"/>
  <c r="I267" i="9"/>
  <c r="J267" i="9" s="1"/>
  <c r="I27" i="9"/>
  <c r="J27" i="9" s="1"/>
  <c r="I44" i="9"/>
  <c r="J44" i="9" s="1"/>
  <c r="I111" i="9"/>
  <c r="J111" i="9" s="1"/>
  <c r="I122" i="9"/>
  <c r="J122" i="9" s="1"/>
  <c r="I191" i="9"/>
  <c r="J191" i="9" s="1"/>
  <c r="I249" i="9"/>
  <c r="J249" i="9" s="1"/>
  <c r="I298" i="9"/>
  <c r="J298" i="9" s="1"/>
  <c r="I250" i="9"/>
  <c r="J250" i="9" s="1"/>
  <c r="I292" i="9"/>
  <c r="J292" i="9" s="1"/>
  <c r="I324" i="9"/>
  <c r="J324" i="9" s="1"/>
  <c r="I106" i="9"/>
  <c r="J106" i="9" s="1"/>
  <c r="I240" i="9"/>
  <c r="J240" i="9" s="1"/>
  <c r="I285" i="9"/>
  <c r="J285" i="9" s="1"/>
  <c r="I372" i="9"/>
  <c r="J372" i="9" s="1"/>
  <c r="I411" i="9"/>
  <c r="J411" i="9" s="1"/>
  <c r="I107" i="9"/>
  <c r="J107" i="9" s="1"/>
  <c r="I325" i="9"/>
  <c r="J325" i="9" s="1"/>
  <c r="I387" i="9"/>
  <c r="J387" i="9" s="1"/>
  <c r="I71" i="9"/>
  <c r="J71" i="9" s="1"/>
  <c r="I144" i="9"/>
  <c r="J144" i="9" s="1"/>
  <c r="I234" i="9"/>
  <c r="J234" i="9" s="1"/>
  <c r="I251" i="9"/>
  <c r="J251" i="9" s="1"/>
  <c r="I373" i="9"/>
  <c r="J373" i="9" s="1"/>
  <c r="I187" i="9"/>
  <c r="J187" i="9" s="1"/>
  <c r="I356" i="9"/>
  <c r="J356" i="9" s="1"/>
  <c r="I199" i="9"/>
  <c r="J199" i="9" s="1"/>
  <c r="I320" i="9"/>
  <c r="J320" i="9" s="1"/>
  <c r="I247" i="9"/>
  <c r="J247" i="9" s="1"/>
  <c r="I269" i="9"/>
  <c r="J269" i="9" s="1"/>
  <c r="I230" i="9"/>
  <c r="J230" i="9" s="1"/>
  <c r="I381" i="9"/>
  <c r="J381" i="9" s="1"/>
  <c r="I395" i="9"/>
  <c r="J395" i="9" s="1"/>
  <c r="J421" i="9"/>
  <c r="I179" i="9"/>
  <c r="J179" i="9" s="1"/>
  <c r="I282" i="9"/>
  <c r="J282" i="9" s="1"/>
  <c r="I351" i="9"/>
  <c r="J351" i="9" s="1"/>
  <c r="I258" i="9"/>
  <c r="J258" i="9" s="1"/>
  <c r="I92" i="9"/>
  <c r="J92" i="9" s="1"/>
  <c r="I167" i="9"/>
  <c r="J167" i="9" s="1"/>
  <c r="I333" i="9"/>
  <c r="J333" i="9" s="1"/>
  <c r="I79" i="9"/>
  <c r="J79" i="9" s="1"/>
  <c r="I307" i="9"/>
  <c r="J307" i="9" s="1"/>
  <c r="I207" i="9"/>
  <c r="J207" i="9" s="1"/>
  <c r="I73" i="9"/>
  <c r="J73" i="9" s="1"/>
  <c r="I157" i="9"/>
  <c r="J157" i="9" s="1"/>
  <c r="I218" i="9"/>
  <c r="J218" i="9" s="1"/>
  <c r="I277" i="9"/>
  <c r="J277" i="9" s="1"/>
  <c r="I316" i="9"/>
  <c r="J316" i="9" s="1"/>
  <c r="I321" i="9"/>
  <c r="J321" i="9" s="1"/>
  <c r="I133" i="9"/>
  <c r="J133" i="9" s="1"/>
  <c r="I65" i="9"/>
  <c r="J65" i="9" s="1"/>
  <c r="I95" i="9"/>
  <c r="J95" i="9" s="1"/>
  <c r="I195" i="9"/>
  <c r="J195" i="9" s="1"/>
  <c r="I255" i="9"/>
  <c r="J255" i="9" s="1"/>
  <c r="I209" i="9"/>
  <c r="J209" i="9" s="1"/>
  <c r="I60" i="9"/>
  <c r="J60" i="9" s="1"/>
  <c r="I226" i="9"/>
  <c r="J226" i="9" s="1"/>
  <c r="I233" i="9"/>
  <c r="J233" i="9" s="1"/>
  <c r="J291" i="9"/>
  <c r="I303" i="9"/>
  <c r="J303" i="9" s="1"/>
  <c r="I312" i="9"/>
  <c r="J312" i="9" s="1"/>
  <c r="I317" i="9"/>
  <c r="J317" i="9" s="1"/>
  <c r="I328" i="9"/>
  <c r="J328" i="9" s="1"/>
  <c r="I383" i="9"/>
  <c r="J383" i="9" s="1"/>
  <c r="I415" i="9"/>
  <c r="J415" i="9" s="1"/>
  <c r="J417" i="9" s="1"/>
  <c r="I67" i="9"/>
  <c r="J67" i="9" s="1"/>
  <c r="I81" i="9"/>
  <c r="J81" i="9" s="1"/>
  <c r="I141" i="9"/>
  <c r="J141" i="9" s="1"/>
  <c r="I273" i="9"/>
  <c r="J273" i="9" s="1"/>
  <c r="I296" i="9"/>
  <c r="J296" i="9" s="1"/>
  <c r="I70" i="9"/>
  <c r="J70" i="9" s="1"/>
  <c r="I241" i="9"/>
  <c r="J241" i="9" s="1"/>
  <c r="I268" i="9"/>
  <c r="J268" i="9" s="1"/>
  <c r="J380" i="9"/>
  <c r="I29" i="9"/>
  <c r="J29" i="9" s="1"/>
  <c r="I35" i="9"/>
  <c r="J35" i="9" s="1"/>
  <c r="I52" i="9"/>
  <c r="J52" i="9" s="1"/>
  <c r="I134" i="9"/>
  <c r="J134" i="9" s="1"/>
  <c r="I149" i="9"/>
  <c r="J149" i="9" s="1"/>
  <c r="I192" i="9"/>
  <c r="J192" i="9" s="1"/>
  <c r="I235" i="9"/>
  <c r="J235" i="9" s="1"/>
  <c r="I367" i="9"/>
  <c r="J367" i="9" s="1"/>
  <c r="I344" i="9"/>
  <c r="J344" i="9" s="1"/>
  <c r="I200" i="9"/>
  <c r="J200" i="9" s="1"/>
  <c r="I31" i="9"/>
  <c r="J31" i="9" s="1"/>
  <c r="I48" i="9"/>
  <c r="J48" i="9" s="1"/>
  <c r="I88" i="9"/>
  <c r="J88" i="9" s="1"/>
  <c r="I130" i="9"/>
  <c r="J130" i="9" s="1"/>
  <c r="I145" i="9"/>
  <c r="J145" i="9" s="1"/>
  <c r="I161" i="9"/>
  <c r="J161" i="9" s="1"/>
  <c r="I180" i="9"/>
  <c r="J180" i="9" s="1"/>
  <c r="I208" i="9"/>
  <c r="J208" i="9" s="1"/>
  <c r="I23" i="9"/>
  <c r="J23" i="9" s="1"/>
  <c r="I66" i="9"/>
  <c r="J66" i="9" s="1"/>
  <c r="I113" i="9"/>
  <c r="I80" i="9"/>
  <c r="J80" i="9" s="1"/>
  <c r="I231" i="9"/>
  <c r="J231" i="9" s="1"/>
  <c r="I114" i="9"/>
  <c r="J114" i="9" s="1"/>
  <c r="I188" i="9"/>
  <c r="J188" i="9" s="1"/>
  <c r="I215" i="9"/>
  <c r="J215" i="9" s="1"/>
  <c r="I223" i="9"/>
  <c r="J223" i="9" s="1"/>
  <c r="I32" i="9"/>
  <c r="J32" i="9" s="1"/>
  <c r="I49" i="9"/>
  <c r="J49" i="9" s="1"/>
  <c r="I219" i="9"/>
  <c r="J219" i="9" s="1"/>
  <c r="I348" i="9"/>
  <c r="J348" i="9" s="1"/>
  <c r="I363" i="9"/>
  <c r="J363" i="9" s="1"/>
  <c r="I28" i="9"/>
  <c r="J28" i="9" s="1"/>
  <c r="I176" i="9"/>
  <c r="J176" i="9" s="1"/>
  <c r="I196" i="9"/>
  <c r="J196" i="9" s="1"/>
  <c r="I61" i="9"/>
  <c r="J61" i="9" s="1"/>
  <c r="I239" i="9"/>
  <c r="J239" i="9" s="1"/>
  <c r="I84" i="9"/>
  <c r="J84" i="9" s="1"/>
  <c r="I109" i="9"/>
  <c r="I204" i="9"/>
  <c r="J204" i="9" s="1"/>
  <c r="I300" i="9"/>
  <c r="J300" i="9" s="1"/>
  <c r="I227" i="9"/>
  <c r="J227" i="9" s="1"/>
  <c r="I270" i="9"/>
  <c r="J270" i="9" s="1"/>
  <c r="I184" i="9"/>
  <c r="J184" i="9" s="1"/>
  <c r="I62" i="9"/>
  <c r="J62" i="9" s="1"/>
  <c r="I304" i="9"/>
  <c r="J304" i="9" s="1"/>
  <c r="I308" i="9"/>
  <c r="J308" i="9" s="1"/>
  <c r="I396" i="9"/>
  <c r="J396" i="9" s="1"/>
  <c r="I400" i="9"/>
  <c r="J400" i="9" s="1"/>
  <c r="I93" i="9"/>
  <c r="J93" i="9" s="1"/>
  <c r="I97" i="9"/>
  <c r="J97" i="9" s="1"/>
  <c r="I119" i="9"/>
  <c r="I123" i="9"/>
  <c r="J123" i="9" s="1"/>
  <c r="I127" i="9"/>
  <c r="J127" i="9" s="1"/>
  <c r="I131" i="9"/>
  <c r="J131" i="9" s="1"/>
  <c r="I135" i="9"/>
  <c r="J135" i="9" s="1"/>
  <c r="I138" i="9"/>
  <c r="J138" i="9" s="1"/>
  <c r="I142" i="9"/>
  <c r="J142" i="9" s="1"/>
  <c r="I146" i="9"/>
  <c r="J146" i="9" s="1"/>
  <c r="I150" i="9"/>
  <c r="J150" i="9" s="1"/>
  <c r="I154" i="9"/>
  <c r="J154" i="9" s="1"/>
  <c r="I158" i="9"/>
  <c r="J158" i="9" s="1"/>
  <c r="I162" i="9"/>
  <c r="J162" i="9" s="1"/>
  <c r="I165" i="9"/>
  <c r="J165" i="9" s="1"/>
  <c r="I169" i="9"/>
  <c r="J169" i="9" s="1"/>
  <c r="I275" i="9"/>
  <c r="J275" i="9" s="1"/>
  <c r="I279" i="9"/>
  <c r="J279" i="9" s="1"/>
  <c r="I283" i="9"/>
  <c r="J283" i="9" s="1"/>
  <c r="I287" i="9"/>
  <c r="J287" i="9" s="1"/>
  <c r="I314" i="9"/>
  <c r="J314" i="9" s="1"/>
  <c r="I318" i="9"/>
  <c r="J318" i="9" s="1"/>
  <c r="I322" i="9"/>
  <c r="J322" i="9" s="1"/>
  <c r="I326" i="9"/>
  <c r="J326" i="9" s="1"/>
  <c r="I353" i="9"/>
  <c r="J353" i="9" s="1"/>
  <c r="I405" i="9"/>
  <c r="J405" i="9" s="1"/>
  <c r="I409" i="9"/>
  <c r="J409" i="9" s="1"/>
  <c r="I216" i="9"/>
  <c r="J216" i="9" s="1"/>
  <c r="I220" i="9"/>
  <c r="J220" i="9" s="1"/>
  <c r="I224" i="9"/>
  <c r="J224" i="9" s="1"/>
  <c r="I228" i="9"/>
  <c r="J228" i="9" s="1"/>
  <c r="I232" i="9"/>
  <c r="J232" i="9" s="1"/>
  <c r="I236" i="9"/>
  <c r="J236" i="9" s="1"/>
  <c r="I341" i="9"/>
  <c r="J341" i="9" s="1"/>
  <c r="I345" i="9"/>
  <c r="J345" i="9" s="1"/>
  <c r="I349" i="9"/>
  <c r="J349" i="9" s="1"/>
  <c r="I364" i="9"/>
  <c r="J364" i="9" s="1"/>
  <c r="I397" i="9"/>
  <c r="J397" i="9" s="1"/>
  <c r="I401" i="9"/>
  <c r="J401" i="9" s="1"/>
  <c r="I63" i="9"/>
  <c r="J63" i="9" s="1"/>
  <c r="I94" i="9"/>
  <c r="I98" i="9"/>
  <c r="J98" i="9" s="1"/>
  <c r="I120" i="9"/>
  <c r="J120" i="9" s="1"/>
  <c r="I124" i="9"/>
  <c r="J124" i="9" s="1"/>
  <c r="I128" i="9"/>
  <c r="J128" i="9" s="1"/>
  <c r="I132" i="9"/>
  <c r="J132" i="9" s="1"/>
  <c r="I136" i="9"/>
  <c r="J136" i="9" s="1"/>
  <c r="I139" i="9"/>
  <c r="J139" i="9" s="1"/>
  <c r="I143" i="9"/>
  <c r="J143" i="9" s="1"/>
  <c r="I147" i="9"/>
  <c r="J147" i="9" s="1"/>
  <c r="I151" i="9"/>
  <c r="J151" i="9" s="1"/>
  <c r="I155" i="9"/>
  <c r="J155" i="9" s="1"/>
  <c r="I159" i="9"/>
  <c r="J159" i="9" s="1"/>
  <c r="I163" i="9"/>
  <c r="J163" i="9" s="1"/>
  <c r="I166" i="9"/>
  <c r="J166" i="9" s="1"/>
  <c r="I170" i="9"/>
  <c r="J170" i="9" s="1"/>
  <c r="I272" i="9"/>
  <c r="J272" i="9" s="1"/>
  <c r="I276" i="9"/>
  <c r="J276" i="9" s="1"/>
  <c r="I280" i="9"/>
  <c r="J280" i="9" s="1"/>
  <c r="I284" i="9"/>
  <c r="J284" i="9" s="1"/>
  <c r="I288" i="9"/>
  <c r="J288" i="9" s="1"/>
  <c r="I315" i="9"/>
  <c r="J315" i="9" s="1"/>
  <c r="I319" i="9"/>
  <c r="J319" i="9" s="1"/>
  <c r="I323" i="9"/>
  <c r="J323" i="9" s="1"/>
  <c r="I327" i="9"/>
  <c r="J327" i="9" s="1"/>
  <c r="I371" i="9"/>
  <c r="J371" i="9" s="1"/>
  <c r="I406" i="9"/>
  <c r="J406" i="9" s="1"/>
  <c r="I410" i="9"/>
  <c r="J410" i="9" s="1"/>
  <c r="I248" i="9"/>
  <c r="J248" i="9" s="1"/>
  <c r="I252" i="9"/>
  <c r="J252" i="9" s="1"/>
  <c r="I256" i="9"/>
  <c r="J256" i="9" s="1"/>
  <c r="I260" i="9"/>
  <c r="J260" i="9" s="1"/>
  <c r="I293" i="9"/>
  <c r="J293" i="9" s="1"/>
  <c r="I297" i="9"/>
  <c r="J297" i="9" s="1"/>
  <c r="I334" i="9"/>
  <c r="J334" i="9" s="1"/>
  <c r="I355" i="9"/>
  <c r="J355" i="9" s="1"/>
  <c r="I378" i="9"/>
  <c r="J378" i="9" s="1"/>
  <c r="I382" i="9"/>
  <c r="J382" i="9" s="1"/>
  <c r="I386" i="9"/>
  <c r="J386" i="9" s="1"/>
  <c r="I390" i="9"/>
  <c r="J390" i="9" s="1"/>
  <c r="I21" i="9"/>
  <c r="J21" i="9" s="1"/>
  <c r="I25" i="9"/>
  <c r="J25" i="9" s="1"/>
  <c r="I34" i="9"/>
  <c r="J34" i="9" s="1"/>
  <c r="I43" i="9"/>
  <c r="J43" i="9" s="1"/>
  <c r="I47" i="9"/>
  <c r="J47" i="9" s="1"/>
  <c r="I51" i="9"/>
  <c r="J51" i="9" s="1"/>
  <c r="I55" i="9"/>
  <c r="J55" i="9" s="1"/>
  <c r="I68" i="9"/>
  <c r="I72" i="9"/>
  <c r="J72" i="9" s="1"/>
  <c r="I78" i="9"/>
  <c r="J78" i="9" s="1"/>
  <c r="I82" i="9"/>
  <c r="J82" i="9" s="1"/>
  <c r="I86" i="9"/>
  <c r="J86" i="9" s="1"/>
  <c r="I178" i="9"/>
  <c r="J178" i="9" s="1"/>
  <c r="I182" i="9"/>
  <c r="J182" i="9" s="1"/>
  <c r="I186" i="9"/>
  <c r="J186" i="9" s="1"/>
  <c r="I190" i="9"/>
  <c r="J190" i="9" s="1"/>
  <c r="I194" i="9"/>
  <c r="J194" i="9" s="1"/>
  <c r="I198" i="9"/>
  <c r="J198" i="9" s="1"/>
  <c r="I202" i="9"/>
  <c r="J202" i="9" s="1"/>
  <c r="I206" i="9"/>
  <c r="J206" i="9" s="1"/>
  <c r="I210" i="9"/>
  <c r="J210" i="9" s="1"/>
  <c r="I302" i="9"/>
  <c r="J302" i="9" s="1"/>
  <c r="I306" i="9"/>
  <c r="J306" i="9" s="1"/>
  <c r="I360" i="9"/>
  <c r="J360" i="9" s="1"/>
  <c r="I217" i="9"/>
  <c r="J217" i="9" s="1"/>
  <c r="I221" i="9"/>
  <c r="J221" i="9" s="1"/>
  <c r="I225" i="9"/>
  <c r="J225" i="9" s="1"/>
  <c r="I342" i="9"/>
  <c r="J342" i="9" s="1"/>
  <c r="I346" i="9"/>
  <c r="J346" i="9" s="1"/>
  <c r="I365" i="9"/>
  <c r="J365" i="9" s="1"/>
  <c r="I398" i="9"/>
  <c r="J398" i="9" s="1"/>
  <c r="I402" i="9"/>
  <c r="J402" i="9" s="1"/>
  <c r="I420" i="9"/>
  <c r="J420" i="9" s="1"/>
  <c r="J358" i="9" l="1"/>
  <c r="I38" i="9"/>
  <c r="J337" i="9"/>
  <c r="I102" i="9"/>
  <c r="J109" i="9"/>
  <c r="J422" i="9"/>
  <c r="J374" i="9"/>
  <c r="I59" i="9"/>
  <c r="J350" i="9"/>
  <c r="J354" i="9"/>
  <c r="I41" i="9"/>
  <c r="I64" i="9"/>
  <c r="J68" i="9"/>
  <c r="I90" i="9"/>
  <c r="I19" i="9"/>
  <c r="I26" i="9"/>
  <c r="J391" i="9"/>
  <c r="J404" i="9"/>
  <c r="J299" i="9"/>
  <c r="J394" i="9"/>
  <c r="J212" i="9"/>
  <c r="J311" i="9"/>
  <c r="J289" i="9"/>
  <c r="J243" i="9"/>
  <c r="J362" i="9"/>
  <c r="J263" i="9"/>
  <c r="J266" i="9"/>
  <c r="I118" i="9"/>
  <c r="J271" i="9"/>
  <c r="J94" i="9"/>
  <c r="J340" i="9"/>
  <c r="I112" i="9"/>
  <c r="I77" i="9"/>
  <c r="J113" i="9"/>
  <c r="J112" i="9" s="1"/>
  <c r="J119" i="9"/>
  <c r="J118" i="9" s="1"/>
  <c r="I30" i="9"/>
  <c r="O7" i="9" l="1"/>
  <c r="O8" i="9" s="1"/>
  <c r="J368" i="9"/>
  <c r="J330" i="9"/>
  <c r="H189" i="8" l="1"/>
  <c r="G189" i="8"/>
  <c r="H188" i="8"/>
  <c r="G188" i="8"/>
  <c r="G187" i="8"/>
  <c r="H185" i="8"/>
  <c r="G185" i="8"/>
  <c r="I185" i="8" s="1"/>
  <c r="J185" i="8" s="1"/>
  <c r="J184" i="8" s="1"/>
  <c r="H180" i="8"/>
  <c r="G180" i="8"/>
  <c r="H179" i="8"/>
  <c r="G179" i="8"/>
  <c r="H178" i="8"/>
  <c r="G178" i="8"/>
  <c r="H177" i="8"/>
  <c r="G177" i="8"/>
  <c r="I177" i="8" s="1"/>
  <c r="J177" i="8" s="1"/>
  <c r="H176" i="8"/>
  <c r="G176" i="8"/>
  <c r="H175" i="8"/>
  <c r="G175" i="8"/>
  <c r="H174" i="8"/>
  <c r="G174" i="8"/>
  <c r="H173" i="8"/>
  <c r="G173" i="8"/>
  <c r="H172" i="8"/>
  <c r="G172" i="8"/>
  <c r="H171" i="8"/>
  <c r="G171" i="8"/>
  <c r="H170" i="8"/>
  <c r="G170" i="8"/>
  <c r="H169" i="8"/>
  <c r="G169" i="8"/>
  <c r="H168" i="8"/>
  <c r="G168" i="8"/>
  <c r="H167" i="8"/>
  <c r="G167" i="8"/>
  <c r="I167" i="8" s="1"/>
  <c r="J167" i="8" s="1"/>
  <c r="H166" i="8"/>
  <c r="G166" i="8"/>
  <c r="H162" i="8"/>
  <c r="G162" i="8"/>
  <c r="H160" i="8"/>
  <c r="G160" i="8"/>
  <c r="H159" i="8"/>
  <c r="G159" i="8"/>
  <c r="H157" i="8"/>
  <c r="G157" i="8"/>
  <c r="H156" i="8"/>
  <c r="G156" i="8"/>
  <c r="I156" i="8" s="1"/>
  <c r="J156" i="8" s="1"/>
  <c r="H155" i="8"/>
  <c r="G155" i="8"/>
  <c r="H154" i="8"/>
  <c r="G154" i="8"/>
  <c r="H153" i="8"/>
  <c r="G153" i="8"/>
  <c r="H148" i="8"/>
  <c r="G148" i="8"/>
  <c r="H147" i="8"/>
  <c r="G147" i="8"/>
  <c r="H146" i="8"/>
  <c r="G146" i="8"/>
  <c r="H145" i="8"/>
  <c r="G145" i="8"/>
  <c r="H144" i="8"/>
  <c r="G144" i="8"/>
  <c r="H143" i="8"/>
  <c r="G143" i="8"/>
  <c r="H142" i="8"/>
  <c r="G142" i="8"/>
  <c r="H141" i="8"/>
  <c r="G141" i="8"/>
  <c r="H139" i="8"/>
  <c r="G139" i="8"/>
  <c r="H138" i="8"/>
  <c r="G138" i="8"/>
  <c r="H137" i="8"/>
  <c r="G137" i="8"/>
  <c r="H132" i="8"/>
  <c r="G132" i="8"/>
  <c r="H131" i="8"/>
  <c r="G131" i="8"/>
  <c r="I131" i="8" s="1"/>
  <c r="H126" i="8"/>
  <c r="G126" i="8"/>
  <c r="H125" i="8"/>
  <c r="G125" i="8"/>
  <c r="H120" i="8"/>
  <c r="G120" i="8"/>
  <c r="I120" i="8" s="1"/>
  <c r="H119" i="8"/>
  <c r="G119" i="8"/>
  <c r="H117" i="8"/>
  <c r="G117" i="8"/>
  <c r="H116" i="8"/>
  <c r="G116" i="8"/>
  <c r="H114" i="8"/>
  <c r="G114" i="8"/>
  <c r="H113" i="8"/>
  <c r="G113" i="8"/>
  <c r="I113" i="8" s="1"/>
  <c r="J113" i="8" s="1"/>
  <c r="H112" i="8"/>
  <c r="G112" i="8"/>
  <c r="H111" i="8"/>
  <c r="G111" i="8"/>
  <c r="H110" i="8"/>
  <c r="G110" i="8"/>
  <c r="H109" i="8"/>
  <c r="G109" i="8"/>
  <c r="H108" i="8"/>
  <c r="G108" i="8"/>
  <c r="H107" i="8"/>
  <c r="G107" i="8"/>
  <c r="H106" i="8"/>
  <c r="G106" i="8"/>
  <c r="H101" i="8"/>
  <c r="G101" i="8"/>
  <c r="H100" i="8"/>
  <c r="G100" i="8"/>
  <c r="H96" i="8"/>
  <c r="G96" i="8"/>
  <c r="H95" i="8"/>
  <c r="G95" i="8"/>
  <c r="I95" i="8" s="1"/>
  <c r="H94" i="8"/>
  <c r="G94" i="8"/>
  <c r="I94" i="8" s="1"/>
  <c r="H93" i="8"/>
  <c r="G93" i="8"/>
  <c r="H92" i="8"/>
  <c r="G92" i="8"/>
  <c r="H91" i="8"/>
  <c r="G91" i="8"/>
  <c r="H90" i="8"/>
  <c r="G90" i="8"/>
  <c r="H89" i="8"/>
  <c r="G89" i="8"/>
  <c r="M85" i="8"/>
  <c r="H85" i="8" s="1"/>
  <c r="G85" i="8"/>
  <c r="E85" i="8"/>
  <c r="C85" i="8"/>
  <c r="H83" i="8"/>
  <c r="G83" i="8"/>
  <c r="H81" i="8"/>
  <c r="G81" i="8"/>
  <c r="H80" i="8"/>
  <c r="G80" i="8"/>
  <c r="H79" i="8"/>
  <c r="G79" i="8"/>
  <c r="H77" i="8"/>
  <c r="G77" i="8"/>
  <c r="H72" i="8"/>
  <c r="G72" i="8"/>
  <c r="H71" i="8"/>
  <c r="G71" i="8"/>
  <c r="I71" i="8" s="1"/>
  <c r="J71" i="8" s="1"/>
  <c r="H70" i="8"/>
  <c r="G70" i="8"/>
  <c r="H69" i="8"/>
  <c r="G69" i="8"/>
  <c r="I69" i="8" s="1"/>
  <c r="H68" i="8"/>
  <c r="G68" i="8"/>
  <c r="H66" i="8"/>
  <c r="G66" i="8"/>
  <c r="H65" i="8"/>
  <c r="G65" i="8"/>
  <c r="H64" i="8"/>
  <c r="G64" i="8"/>
  <c r="H63" i="8"/>
  <c r="G63" i="8"/>
  <c r="H62" i="8"/>
  <c r="G62" i="8"/>
  <c r="H61" i="8"/>
  <c r="G61" i="8"/>
  <c r="H59" i="8"/>
  <c r="G59" i="8"/>
  <c r="H58" i="8"/>
  <c r="G58" i="8"/>
  <c r="H57" i="8"/>
  <c r="G57" i="8"/>
  <c r="H56" i="8"/>
  <c r="G56" i="8"/>
  <c r="I56" i="8" s="1"/>
  <c r="J56" i="8" s="1"/>
  <c r="H51" i="8"/>
  <c r="G51" i="8"/>
  <c r="H50" i="8"/>
  <c r="G50" i="8"/>
  <c r="H49" i="8"/>
  <c r="G49" i="8"/>
  <c r="I49" i="8" s="1"/>
  <c r="H48" i="8"/>
  <c r="G48" i="8"/>
  <c r="H47" i="8"/>
  <c r="G47" i="8"/>
  <c r="H46" i="8"/>
  <c r="G46" i="8"/>
  <c r="H44" i="8"/>
  <c r="G44" i="8"/>
  <c r="H43" i="8"/>
  <c r="G43" i="8"/>
  <c r="H42" i="8"/>
  <c r="G42" i="8"/>
  <c r="H41" i="8"/>
  <c r="G41" i="8"/>
  <c r="H40" i="8"/>
  <c r="G40" i="8"/>
  <c r="I40" i="8" s="1"/>
  <c r="J40" i="8" s="1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27" i="8"/>
  <c r="G27" i="8"/>
  <c r="H26" i="8"/>
  <c r="G26" i="8"/>
  <c r="H21" i="8"/>
  <c r="G21" i="8"/>
  <c r="H20" i="8"/>
  <c r="G20" i="8"/>
  <c r="H19" i="8"/>
  <c r="G19" i="8"/>
  <c r="H309" i="1"/>
  <c r="I138" i="8" l="1"/>
  <c r="I160" i="8"/>
  <c r="J160" i="8" s="1"/>
  <c r="I143" i="8"/>
  <c r="I178" i="8"/>
  <c r="I142" i="8"/>
  <c r="J142" i="8" s="1"/>
  <c r="I47" i="8"/>
  <c r="J47" i="8" s="1"/>
  <c r="I41" i="8"/>
  <c r="I63" i="8"/>
  <c r="J63" i="8" s="1"/>
  <c r="I19" i="8"/>
  <c r="J19" i="8" s="1"/>
  <c r="I35" i="8"/>
  <c r="J35" i="8" s="1"/>
  <c r="I48" i="8"/>
  <c r="J48" i="8" s="1"/>
  <c r="I146" i="8"/>
  <c r="J146" i="8" s="1"/>
  <c r="I179" i="8"/>
  <c r="J179" i="8" s="1"/>
  <c r="I61" i="8"/>
  <c r="J61" i="8" s="1"/>
  <c r="I141" i="8"/>
  <c r="J141" i="8" s="1"/>
  <c r="I126" i="8"/>
  <c r="J126" i="8" s="1"/>
  <c r="I65" i="8"/>
  <c r="J65" i="8" s="1"/>
  <c r="I46" i="8"/>
  <c r="J46" i="8" s="1"/>
  <c r="I80" i="8"/>
  <c r="J80" i="8" s="1"/>
  <c r="I106" i="8"/>
  <c r="J106" i="8" s="1"/>
  <c r="I114" i="8"/>
  <c r="J114" i="8" s="1"/>
  <c r="I168" i="8"/>
  <c r="J168" i="8" s="1"/>
  <c r="I37" i="8"/>
  <c r="J37" i="8" s="1"/>
  <c r="I92" i="8"/>
  <c r="J92" i="8" s="1"/>
  <c r="I169" i="8"/>
  <c r="J169" i="8" s="1"/>
  <c r="J69" i="8"/>
  <c r="J138" i="8"/>
  <c r="I38" i="8"/>
  <c r="J38" i="8" s="1"/>
  <c r="I83" i="8"/>
  <c r="I82" i="8" s="1"/>
  <c r="I188" i="8"/>
  <c r="J188" i="8" s="1"/>
  <c r="I171" i="8"/>
  <c r="J171" i="8" s="1"/>
  <c r="J94" i="8"/>
  <c r="I50" i="8"/>
  <c r="I33" i="8"/>
  <c r="J33" i="8" s="1"/>
  <c r="I42" i="8"/>
  <c r="J42" i="8" s="1"/>
  <c r="I72" i="8"/>
  <c r="J72" i="8" s="1"/>
  <c r="I96" i="8"/>
  <c r="J96" i="8" s="1"/>
  <c r="I111" i="8"/>
  <c r="J111" i="8" s="1"/>
  <c r="I125" i="8"/>
  <c r="I43" i="8"/>
  <c r="J43" i="8" s="1"/>
  <c r="I154" i="8"/>
  <c r="J154" i="8" s="1"/>
  <c r="I166" i="8"/>
  <c r="J166" i="8" s="1"/>
  <c r="I27" i="8"/>
  <c r="J27" i="8" s="1"/>
  <c r="I112" i="8"/>
  <c r="J112" i="8" s="1"/>
  <c r="I119" i="8"/>
  <c r="I118" i="8" s="1"/>
  <c r="I79" i="8"/>
  <c r="I175" i="8"/>
  <c r="J175" i="8" s="1"/>
  <c r="I90" i="8"/>
  <c r="J90" i="8" s="1"/>
  <c r="I108" i="8"/>
  <c r="J108" i="8" s="1"/>
  <c r="I32" i="8"/>
  <c r="J32" i="8" s="1"/>
  <c r="J120" i="8"/>
  <c r="I176" i="8"/>
  <c r="J176" i="8" s="1"/>
  <c r="I70" i="8"/>
  <c r="J70" i="8" s="1"/>
  <c r="I109" i="8"/>
  <c r="J109" i="8" s="1"/>
  <c r="I21" i="8"/>
  <c r="J21" i="8" s="1"/>
  <c r="I101" i="8"/>
  <c r="J101" i="8" s="1"/>
  <c r="I110" i="8"/>
  <c r="J110" i="8" s="1"/>
  <c r="I137" i="8"/>
  <c r="J137" i="8" s="1"/>
  <c r="I93" i="8"/>
  <c r="J93" i="8" s="1"/>
  <c r="I173" i="8"/>
  <c r="J173" i="8" s="1"/>
  <c r="I58" i="8"/>
  <c r="J58" i="8" s="1"/>
  <c r="I117" i="8"/>
  <c r="J117" i="8" s="1"/>
  <c r="I59" i="8"/>
  <c r="J59" i="8" s="1"/>
  <c r="I77" i="8"/>
  <c r="I76" i="8" s="1"/>
  <c r="I51" i="8"/>
  <c r="I153" i="8"/>
  <c r="I57" i="8"/>
  <c r="I116" i="8"/>
  <c r="I91" i="8"/>
  <c r="J91" i="8" s="1"/>
  <c r="I144" i="8"/>
  <c r="J144" i="8" s="1"/>
  <c r="I36" i="8"/>
  <c r="J36" i="8" s="1"/>
  <c r="J49" i="8"/>
  <c r="I145" i="8"/>
  <c r="J145" i="8" s="1"/>
  <c r="I155" i="8"/>
  <c r="J155" i="8" s="1"/>
  <c r="I174" i="8"/>
  <c r="J174" i="8" s="1"/>
  <c r="I20" i="8"/>
  <c r="J20" i="8" s="1"/>
  <c r="I44" i="8"/>
  <c r="I81" i="8"/>
  <c r="J81" i="8" s="1"/>
  <c r="I170" i="8"/>
  <c r="J170" i="8" s="1"/>
  <c r="J131" i="8"/>
  <c r="I148" i="8"/>
  <c r="I68" i="8"/>
  <c r="I26" i="8"/>
  <c r="I34" i="8"/>
  <c r="I85" i="8"/>
  <c r="I84" i="8" s="1"/>
  <c r="I159" i="8"/>
  <c r="I158" i="8" s="1"/>
  <c r="J95" i="8"/>
  <c r="J41" i="8"/>
  <c r="I64" i="8"/>
  <c r="J64" i="8" s="1"/>
  <c r="I107" i="8"/>
  <c r="I89" i="8"/>
  <c r="J89" i="8" s="1"/>
  <c r="I132" i="8"/>
  <c r="I130" i="8" s="1"/>
  <c r="I162" i="8"/>
  <c r="I161" i="8" s="1"/>
  <c r="I100" i="8"/>
  <c r="J100" i="8" s="1"/>
  <c r="I147" i="8"/>
  <c r="J147" i="8" s="1"/>
  <c r="I172" i="8"/>
  <c r="J172" i="8" s="1"/>
  <c r="J143" i="8"/>
  <c r="I157" i="8"/>
  <c r="J157" i="8" s="1"/>
  <c r="J178" i="8"/>
  <c r="J50" i="8"/>
  <c r="I139" i="8"/>
  <c r="J139" i="8" s="1"/>
  <c r="I180" i="8"/>
  <c r="J180" i="8" s="1"/>
  <c r="I62" i="8"/>
  <c r="I66" i="8"/>
  <c r="J66" i="8" s="1"/>
  <c r="I187" i="8"/>
  <c r="J187" i="8" s="1"/>
  <c r="I189" i="8"/>
  <c r="J189" i="8" s="1"/>
  <c r="H26" i="1"/>
  <c r="H19" i="1"/>
  <c r="J83" i="8" l="1"/>
  <c r="J82" i="8" s="1"/>
  <c r="I39" i="8"/>
  <c r="J77" i="8"/>
  <c r="J76" i="8" s="1"/>
  <c r="I45" i="8"/>
  <c r="I124" i="8"/>
  <c r="I115" i="8"/>
  <c r="J125" i="8"/>
  <c r="J124" i="8" s="1"/>
  <c r="J127" i="8" s="1"/>
  <c r="J22" i="8"/>
  <c r="J119" i="8"/>
  <c r="J118" i="8" s="1"/>
  <c r="I25" i="8"/>
  <c r="I55" i="8"/>
  <c r="I60" i="8"/>
  <c r="I78" i="8"/>
  <c r="I67" i="8"/>
  <c r="I140" i="8"/>
  <c r="I136" i="8"/>
  <c r="J116" i="8"/>
  <c r="J115" i="8" s="1"/>
  <c r="J79" i="8"/>
  <c r="J78" i="8" s="1"/>
  <c r="I105" i="8"/>
  <c r="J159" i="8"/>
  <c r="J158" i="8" s="1"/>
  <c r="J186" i="8"/>
  <c r="J190" i="8" s="1"/>
  <c r="J102" i="8"/>
  <c r="J68" i="8"/>
  <c r="J67" i="8" s="1"/>
  <c r="J51" i="8"/>
  <c r="J45" i="8" s="1"/>
  <c r="I31" i="8"/>
  <c r="J162" i="8"/>
  <c r="J161" i="8" s="1"/>
  <c r="J148" i="8"/>
  <c r="J140" i="8" s="1"/>
  <c r="J132" i="8"/>
  <c r="J130" i="8" s="1"/>
  <c r="J133" i="8" s="1"/>
  <c r="J57" i="8"/>
  <c r="J55" i="8" s="1"/>
  <c r="J85" i="8"/>
  <c r="J84" i="8" s="1"/>
  <c r="J44" i="8"/>
  <c r="J39" i="8" s="1"/>
  <c r="J34" i="8"/>
  <c r="J31" i="8" s="1"/>
  <c r="I152" i="8"/>
  <c r="J62" i="8"/>
  <c r="J60" i="8" s="1"/>
  <c r="J153" i="8"/>
  <c r="J152" i="8" s="1"/>
  <c r="J97" i="8"/>
  <c r="J136" i="8"/>
  <c r="J26" i="8"/>
  <c r="J107" i="8"/>
  <c r="J105" i="8" s="1"/>
  <c r="J181" i="8"/>
  <c r="H261" i="7"/>
  <c r="K129" i="7"/>
  <c r="K261" i="7"/>
  <c r="G582" i="1"/>
  <c r="G581" i="1"/>
  <c r="G577" i="1"/>
  <c r="G576" i="1"/>
  <c r="G572" i="1"/>
  <c r="G571" i="1"/>
  <c r="G570" i="1"/>
  <c r="G568" i="1"/>
  <c r="G566" i="1"/>
  <c r="G565" i="1"/>
  <c r="G564" i="1"/>
  <c r="G563" i="1"/>
  <c r="G562" i="1"/>
  <c r="G561" i="1"/>
  <c r="G560" i="1"/>
  <c r="K1026" i="7"/>
  <c r="K1024" i="7"/>
  <c r="K1027" i="7"/>
  <c r="K1025" i="7"/>
  <c r="K1019" i="7"/>
  <c r="K1017" i="7"/>
  <c r="K1020" i="7"/>
  <c r="K1018" i="7"/>
  <c r="K1010" i="7"/>
  <c r="K1008" i="7"/>
  <c r="K1005" i="7"/>
  <c r="K1002" i="7"/>
  <c r="K1000" i="7"/>
  <c r="K998" i="7"/>
  <c r="K996" i="7"/>
  <c r="K1011" i="7"/>
  <c r="K1009" i="7"/>
  <c r="K1006" i="7"/>
  <c r="K1003" i="7"/>
  <c r="K1001" i="7"/>
  <c r="K999" i="7"/>
  <c r="K997" i="7"/>
  <c r="K1012" i="7"/>
  <c r="K994" i="7"/>
  <c r="K992" i="7"/>
  <c r="K1013" i="7"/>
  <c r="K995" i="7"/>
  <c r="K993" i="7"/>
  <c r="K990" i="7"/>
  <c r="K991" i="7"/>
  <c r="M1005" i="7"/>
  <c r="G558" i="1"/>
  <c r="G557" i="1"/>
  <c r="G556" i="1"/>
  <c r="G555" i="1"/>
  <c r="G554" i="1"/>
  <c r="G553" i="1"/>
  <c r="G552" i="1"/>
  <c r="G551" i="1"/>
  <c r="G550" i="1"/>
  <c r="K987" i="7"/>
  <c r="K981" i="7"/>
  <c r="K979" i="7"/>
  <c r="K977" i="7"/>
  <c r="K975" i="7"/>
  <c r="K973" i="7"/>
  <c r="K980" i="7"/>
  <c r="K978" i="7"/>
  <c r="K976" i="7"/>
  <c r="K974" i="7"/>
  <c r="K982" i="7"/>
  <c r="K988" i="7"/>
  <c r="K985" i="7"/>
  <c r="K983" i="7"/>
  <c r="K971" i="7"/>
  <c r="K986" i="7"/>
  <c r="K984" i="7"/>
  <c r="K972" i="7"/>
  <c r="M987" i="7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K953" i="7"/>
  <c r="K954" i="7"/>
  <c r="K951" i="7"/>
  <c r="K952" i="7"/>
  <c r="K959" i="7"/>
  <c r="K957" i="7"/>
  <c r="K955" i="7"/>
  <c r="K960" i="7"/>
  <c r="K958" i="7"/>
  <c r="K956" i="7"/>
  <c r="K942" i="7"/>
  <c r="K941" i="7" s="1"/>
  <c r="K965" i="7"/>
  <c r="K963" i="7"/>
  <c r="K961" i="7"/>
  <c r="K949" i="7"/>
  <c r="K947" i="7"/>
  <c r="K945" i="7"/>
  <c r="K943" i="7"/>
  <c r="K939" i="7"/>
  <c r="K966" i="7"/>
  <c r="K964" i="7"/>
  <c r="K962" i="7"/>
  <c r="K950" i="7"/>
  <c r="K948" i="7"/>
  <c r="K946" i="7"/>
  <c r="K944" i="7"/>
  <c r="K940" i="7"/>
  <c r="G528" i="1"/>
  <c r="G527" i="1"/>
  <c r="G526" i="1"/>
  <c r="K934" i="7"/>
  <c r="K932" i="7"/>
  <c r="K930" i="7"/>
  <c r="K935" i="7"/>
  <c r="K933" i="7"/>
  <c r="K931" i="7"/>
  <c r="G522" i="1"/>
  <c r="G521" i="1"/>
  <c r="G520" i="1"/>
  <c r="G519" i="1"/>
  <c r="G518" i="1"/>
  <c r="K925" i="7"/>
  <c r="K923" i="7"/>
  <c r="K921" i="7"/>
  <c r="K919" i="7"/>
  <c r="K917" i="7"/>
  <c r="G516" i="1"/>
  <c r="G515" i="1"/>
  <c r="G514" i="1"/>
  <c r="G512" i="1"/>
  <c r="G511" i="1"/>
  <c r="G510" i="1"/>
  <c r="G508" i="1"/>
  <c r="G507" i="1"/>
  <c r="G506" i="1"/>
  <c r="K898" i="7"/>
  <c r="K896" i="7"/>
  <c r="G504" i="1"/>
  <c r="G503" i="1"/>
  <c r="G502" i="1"/>
  <c r="G501" i="1"/>
  <c r="G500" i="1"/>
  <c r="G499" i="1"/>
  <c r="G498" i="1"/>
  <c r="G497" i="1"/>
  <c r="G496" i="1"/>
  <c r="K926" i="7"/>
  <c r="K924" i="7"/>
  <c r="K922" i="7"/>
  <c r="K920" i="7"/>
  <c r="K918" i="7"/>
  <c r="K899" i="7"/>
  <c r="K897" i="7"/>
  <c r="K914" i="7"/>
  <c r="K912" i="7"/>
  <c r="K910" i="7"/>
  <c r="K907" i="7"/>
  <c r="K905" i="7"/>
  <c r="K903" i="7"/>
  <c r="K900" i="7"/>
  <c r="K893" i="7"/>
  <c r="K891" i="7"/>
  <c r="K889" i="7"/>
  <c r="K887" i="7"/>
  <c r="K885" i="7"/>
  <c r="K883" i="7"/>
  <c r="K881" i="7"/>
  <c r="K879" i="7"/>
  <c r="K877" i="7"/>
  <c r="K915" i="7"/>
  <c r="K913" i="7"/>
  <c r="K911" i="7"/>
  <c r="K908" i="7"/>
  <c r="K906" i="7"/>
  <c r="K901" i="7"/>
  <c r="K904" i="7"/>
  <c r="K894" i="7"/>
  <c r="K892" i="7"/>
  <c r="K890" i="7"/>
  <c r="K888" i="7"/>
  <c r="K886" i="7"/>
  <c r="K884" i="7"/>
  <c r="K882" i="7"/>
  <c r="K880" i="7"/>
  <c r="K878" i="7"/>
  <c r="G491" i="1"/>
  <c r="G490" i="1"/>
  <c r="G489" i="1"/>
  <c r="K871" i="7"/>
  <c r="K869" i="7"/>
  <c r="K867" i="7"/>
  <c r="K865" i="7"/>
  <c r="G488" i="1" s="1"/>
  <c r="K872" i="7"/>
  <c r="K870" i="7"/>
  <c r="K868" i="7"/>
  <c r="K859" i="7"/>
  <c r="K866" i="7"/>
  <c r="G484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5" i="1"/>
  <c r="J86" i="8" l="1"/>
  <c r="J121" i="8"/>
  <c r="J52" i="8"/>
  <c r="J28" i="8"/>
  <c r="J25" i="8"/>
  <c r="J149" i="8"/>
  <c r="J73" i="8"/>
  <c r="J163" i="8"/>
  <c r="K860" i="7"/>
  <c r="K858" i="7"/>
  <c r="G483" i="1" s="1"/>
  <c r="K856" i="7"/>
  <c r="K854" i="7"/>
  <c r="K852" i="7"/>
  <c r="K850" i="7"/>
  <c r="K848" i="7"/>
  <c r="K846" i="7"/>
  <c r="K844" i="7"/>
  <c r="K842" i="7"/>
  <c r="K840" i="7"/>
  <c r="K838" i="7"/>
  <c r="K836" i="7"/>
  <c r="K834" i="7"/>
  <c r="K832" i="7"/>
  <c r="K830" i="7"/>
  <c r="K828" i="7"/>
  <c r="K826" i="7"/>
  <c r="K823" i="7"/>
  <c r="K861" i="7"/>
  <c r="K857" i="7"/>
  <c r="K855" i="7"/>
  <c r="K853" i="7"/>
  <c r="K851" i="7"/>
  <c r="K849" i="7"/>
  <c r="K847" i="7"/>
  <c r="K845" i="7"/>
  <c r="K843" i="7"/>
  <c r="K841" i="7"/>
  <c r="K839" i="7"/>
  <c r="K837" i="7"/>
  <c r="K835" i="7"/>
  <c r="K833" i="7"/>
  <c r="K831" i="7"/>
  <c r="K829" i="7"/>
  <c r="K827" i="7"/>
  <c r="K824" i="7"/>
  <c r="G463" i="1"/>
  <c r="G462" i="1"/>
  <c r="G461" i="1"/>
  <c r="G460" i="1"/>
  <c r="G459" i="1"/>
  <c r="G458" i="1"/>
  <c r="G457" i="1"/>
  <c r="G456" i="1"/>
  <c r="G455" i="1"/>
  <c r="K820" i="7"/>
  <c r="K818" i="7"/>
  <c r="K816" i="7"/>
  <c r="K814" i="7"/>
  <c r="K812" i="7"/>
  <c r="K810" i="7"/>
  <c r="K809" i="7"/>
  <c r="K808" i="7" s="1"/>
  <c r="K806" i="7"/>
  <c r="K804" i="7"/>
  <c r="K821" i="7"/>
  <c r="K819" i="7"/>
  <c r="K817" i="7"/>
  <c r="K815" i="7"/>
  <c r="K813" i="7"/>
  <c r="K811" i="7"/>
  <c r="K807" i="7"/>
  <c r="K805" i="7"/>
  <c r="G453" i="1"/>
  <c r="G452" i="1"/>
  <c r="G451" i="1"/>
  <c r="G450" i="1"/>
  <c r="G449" i="1"/>
  <c r="G448" i="1"/>
  <c r="G447" i="1"/>
  <c r="G446" i="1"/>
  <c r="G445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5" i="1"/>
  <c r="G424" i="1"/>
  <c r="G423" i="1"/>
  <c r="G422" i="1"/>
  <c r="K801" i="7"/>
  <c r="K799" i="7"/>
  <c r="K797" i="7"/>
  <c r="K795" i="7"/>
  <c r="K793" i="7"/>
  <c r="K791" i="7"/>
  <c r="K789" i="7"/>
  <c r="K787" i="7"/>
  <c r="K785" i="7"/>
  <c r="K796" i="7"/>
  <c r="K794" i="7"/>
  <c r="K792" i="7"/>
  <c r="K790" i="7"/>
  <c r="K788" i="7"/>
  <c r="K786" i="7"/>
  <c r="K802" i="7"/>
  <c r="K800" i="7"/>
  <c r="K798" i="7"/>
  <c r="K782" i="7"/>
  <c r="K780" i="7"/>
  <c r="K778" i="7"/>
  <c r="K776" i="7"/>
  <c r="K774" i="7"/>
  <c r="K772" i="7"/>
  <c r="K770" i="7"/>
  <c r="K768" i="7"/>
  <c r="K766" i="7"/>
  <c r="K764" i="7"/>
  <c r="K762" i="7"/>
  <c r="K760" i="7"/>
  <c r="K758" i="7"/>
  <c r="K756" i="7"/>
  <c r="K754" i="7"/>
  <c r="K752" i="7"/>
  <c r="K750" i="7"/>
  <c r="K747" i="7"/>
  <c r="K745" i="7"/>
  <c r="K743" i="7"/>
  <c r="K741" i="7"/>
  <c r="K783" i="7"/>
  <c r="K781" i="7"/>
  <c r="K779" i="7"/>
  <c r="K777" i="7"/>
  <c r="K775" i="7"/>
  <c r="K773" i="7"/>
  <c r="K771" i="7"/>
  <c r="K769" i="7"/>
  <c r="K767" i="7"/>
  <c r="K765" i="7"/>
  <c r="K763" i="7"/>
  <c r="K761" i="7"/>
  <c r="K759" i="7"/>
  <c r="K757" i="7"/>
  <c r="K755" i="7"/>
  <c r="K753" i="7"/>
  <c r="K751" i="7"/>
  <c r="K748" i="7"/>
  <c r="K746" i="7"/>
  <c r="K744" i="7"/>
  <c r="K742" i="7"/>
  <c r="G417" i="1"/>
  <c r="G416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K735" i="7"/>
  <c r="K733" i="7"/>
  <c r="K731" i="7"/>
  <c r="G415" i="1" s="1"/>
  <c r="K729" i="7"/>
  <c r="K727" i="7"/>
  <c r="K725" i="7"/>
  <c r="K723" i="7"/>
  <c r="K721" i="7"/>
  <c r="K719" i="7"/>
  <c r="K717" i="7"/>
  <c r="K715" i="7"/>
  <c r="K713" i="7"/>
  <c r="K711" i="7"/>
  <c r="K709" i="7"/>
  <c r="K707" i="7"/>
  <c r="K705" i="7"/>
  <c r="K703" i="7"/>
  <c r="K728" i="7"/>
  <c r="I728" i="7"/>
  <c r="K736" i="7"/>
  <c r="K734" i="7"/>
  <c r="K732" i="7"/>
  <c r="K730" i="7"/>
  <c r="K726" i="7"/>
  <c r="K724" i="7"/>
  <c r="K722" i="7"/>
  <c r="K720" i="7"/>
  <c r="K718" i="7"/>
  <c r="K716" i="7"/>
  <c r="K714" i="7"/>
  <c r="K712" i="7"/>
  <c r="K710" i="7"/>
  <c r="K708" i="7"/>
  <c r="K706" i="7"/>
  <c r="K704" i="7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K698" i="7"/>
  <c r="K696" i="7"/>
  <c r="K694" i="7"/>
  <c r="K692" i="7"/>
  <c r="K690" i="7"/>
  <c r="K688" i="7"/>
  <c r="K686" i="7"/>
  <c r="K684" i="7"/>
  <c r="K682" i="7"/>
  <c r="K680" i="7"/>
  <c r="K678" i="7"/>
  <c r="K676" i="7"/>
  <c r="K674" i="7"/>
  <c r="K675" i="7"/>
  <c r="K699" i="7"/>
  <c r="K697" i="7"/>
  <c r="K695" i="7"/>
  <c r="K693" i="7"/>
  <c r="K691" i="7"/>
  <c r="K689" i="7"/>
  <c r="K687" i="7"/>
  <c r="K685" i="7"/>
  <c r="K683" i="7"/>
  <c r="K681" i="7"/>
  <c r="K679" i="7"/>
  <c r="K677" i="7"/>
  <c r="K673" i="7"/>
  <c r="K672" i="7" s="1"/>
  <c r="K671" i="7"/>
  <c r="K670" i="7" s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K665" i="7"/>
  <c r="G379" i="1" s="1"/>
  <c r="K663" i="7"/>
  <c r="K661" i="7"/>
  <c r="K659" i="7"/>
  <c r="K657" i="7"/>
  <c r="K655" i="7"/>
  <c r="K653" i="7"/>
  <c r="K651" i="7"/>
  <c r="K649" i="7"/>
  <c r="K666" i="7"/>
  <c r="K664" i="7"/>
  <c r="K662" i="7"/>
  <c r="K660" i="7"/>
  <c r="K658" i="7"/>
  <c r="K656" i="7"/>
  <c r="K654" i="7"/>
  <c r="K652" i="7"/>
  <c r="K650" i="7"/>
  <c r="K647" i="7"/>
  <c r="K645" i="7"/>
  <c r="K643" i="7"/>
  <c r="K641" i="7"/>
  <c r="K639" i="7"/>
  <c r="K637" i="7"/>
  <c r="K635" i="7"/>
  <c r="K633" i="7"/>
  <c r="K631" i="7"/>
  <c r="K629" i="7"/>
  <c r="K648" i="7"/>
  <c r="K646" i="7"/>
  <c r="K644" i="7"/>
  <c r="K642" i="7"/>
  <c r="K640" i="7"/>
  <c r="K638" i="7"/>
  <c r="K636" i="7"/>
  <c r="K634" i="7"/>
  <c r="K632" i="7"/>
  <c r="K630" i="7"/>
  <c r="K627" i="7"/>
  <c r="K625" i="7"/>
  <c r="K623" i="7"/>
  <c r="K621" i="7"/>
  <c r="K619" i="7"/>
  <c r="K617" i="7"/>
  <c r="K615" i="7"/>
  <c r="K613" i="7"/>
  <c r="K611" i="7"/>
  <c r="K628" i="7"/>
  <c r="K626" i="7"/>
  <c r="K624" i="7"/>
  <c r="K622" i="7"/>
  <c r="K620" i="7"/>
  <c r="K618" i="7"/>
  <c r="K616" i="7"/>
  <c r="K614" i="7"/>
  <c r="K612" i="7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K606" i="7"/>
  <c r="K604" i="7"/>
  <c r="K602" i="7"/>
  <c r="K600" i="7"/>
  <c r="K598" i="7"/>
  <c r="K596" i="7"/>
  <c r="K594" i="7"/>
  <c r="K592" i="7"/>
  <c r="K590" i="7"/>
  <c r="K588" i="7"/>
  <c r="K586" i="7"/>
  <c r="K584" i="7"/>
  <c r="K582" i="7"/>
  <c r="K580" i="7"/>
  <c r="K607" i="7"/>
  <c r="K605" i="7"/>
  <c r="K603" i="7"/>
  <c r="K601" i="7"/>
  <c r="K599" i="7"/>
  <c r="K597" i="7"/>
  <c r="K595" i="7"/>
  <c r="K593" i="7"/>
  <c r="K591" i="7"/>
  <c r="K589" i="7"/>
  <c r="K587" i="7"/>
  <c r="K585" i="7"/>
  <c r="K583" i="7"/>
  <c r="K581" i="7"/>
  <c r="K578" i="7"/>
  <c r="K576" i="7"/>
  <c r="K574" i="7"/>
  <c r="K572" i="7"/>
  <c r="K570" i="7"/>
  <c r="K568" i="7"/>
  <c r="K566" i="7"/>
  <c r="K564" i="7"/>
  <c r="K562" i="7"/>
  <c r="K560" i="7"/>
  <c r="K558" i="7"/>
  <c r="K556" i="7"/>
  <c r="K554" i="7"/>
  <c r="K552" i="7"/>
  <c r="K579" i="7"/>
  <c r="K577" i="7"/>
  <c r="K575" i="7"/>
  <c r="K573" i="7"/>
  <c r="K571" i="7"/>
  <c r="K569" i="7"/>
  <c r="K567" i="7"/>
  <c r="K565" i="7"/>
  <c r="K563" i="7"/>
  <c r="K561" i="7"/>
  <c r="K559" i="7"/>
  <c r="K557" i="7"/>
  <c r="K555" i="7"/>
  <c r="K553" i="7"/>
  <c r="K550" i="7"/>
  <c r="K548" i="7"/>
  <c r="K546" i="7"/>
  <c r="K544" i="7"/>
  <c r="K542" i="7"/>
  <c r="K540" i="7"/>
  <c r="K538" i="7"/>
  <c r="K551" i="7"/>
  <c r="K549" i="7"/>
  <c r="K547" i="7"/>
  <c r="K545" i="7"/>
  <c r="K543" i="7"/>
  <c r="K541" i="7"/>
  <c r="K539" i="7"/>
  <c r="K536" i="7"/>
  <c r="K537" i="7"/>
  <c r="G309" i="1"/>
  <c r="G307" i="1"/>
  <c r="G306" i="1"/>
  <c r="G304" i="1"/>
  <c r="G303" i="1"/>
  <c r="G302" i="1"/>
  <c r="G301" i="1"/>
  <c r="G300" i="1"/>
  <c r="K532" i="7"/>
  <c r="K531" i="7" s="1"/>
  <c r="K528" i="7"/>
  <c r="K526" i="7"/>
  <c r="K523" i="7"/>
  <c r="K521" i="7"/>
  <c r="K519" i="7"/>
  <c r="K517" i="7"/>
  <c r="K515" i="7"/>
  <c r="K529" i="7"/>
  <c r="K527" i="7"/>
  <c r="K524" i="7"/>
  <c r="K522" i="7"/>
  <c r="K520" i="7"/>
  <c r="K518" i="7"/>
  <c r="K516" i="7"/>
  <c r="G295" i="1"/>
  <c r="G294" i="1"/>
  <c r="G293" i="1"/>
  <c r="G292" i="1"/>
  <c r="G291" i="1"/>
  <c r="G290" i="1"/>
  <c r="G289" i="1"/>
  <c r="G288" i="1"/>
  <c r="K509" i="7"/>
  <c r="K507" i="7"/>
  <c r="K505" i="7"/>
  <c r="K503" i="7"/>
  <c r="K501" i="7"/>
  <c r="K499" i="7"/>
  <c r="K497" i="7"/>
  <c r="K495" i="7"/>
  <c r="K510" i="7"/>
  <c r="K508" i="7"/>
  <c r="K506" i="7"/>
  <c r="K504" i="7"/>
  <c r="K502" i="7"/>
  <c r="K500" i="7"/>
  <c r="K498" i="7"/>
  <c r="K496" i="7"/>
  <c r="O7" i="8" l="1"/>
  <c r="O8" i="8" s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K492" i="7"/>
  <c r="K490" i="7"/>
  <c r="K488" i="7"/>
  <c r="K486" i="7"/>
  <c r="K484" i="7"/>
  <c r="K482" i="7"/>
  <c r="K480" i="7"/>
  <c r="K478" i="7"/>
  <c r="K476" i="7"/>
  <c r="K474" i="7"/>
  <c r="K472" i="7"/>
  <c r="K470" i="7"/>
  <c r="K468" i="7"/>
  <c r="K466" i="7"/>
  <c r="K464" i="7"/>
  <c r="K462" i="7"/>
  <c r="K460" i="7"/>
  <c r="K458" i="7"/>
  <c r="K456" i="7"/>
  <c r="K454" i="7"/>
  <c r="K452" i="7"/>
  <c r="K493" i="7"/>
  <c r="K491" i="7"/>
  <c r="K489" i="7"/>
  <c r="K487" i="7"/>
  <c r="K485" i="7"/>
  <c r="K483" i="7"/>
  <c r="K481" i="7"/>
  <c r="K479" i="7"/>
  <c r="K477" i="7"/>
  <c r="K475" i="7"/>
  <c r="K473" i="7"/>
  <c r="K471" i="7"/>
  <c r="K469" i="7"/>
  <c r="K467" i="7"/>
  <c r="K465" i="7"/>
  <c r="K463" i="7"/>
  <c r="K461" i="7"/>
  <c r="K459" i="7"/>
  <c r="K457" i="7"/>
  <c r="K455" i="7"/>
  <c r="K453" i="7"/>
  <c r="K451" i="7"/>
  <c r="K449" i="7"/>
  <c r="K447" i="7"/>
  <c r="K445" i="7"/>
  <c r="K443" i="7"/>
  <c r="K441" i="7"/>
  <c r="K439" i="7"/>
  <c r="K437" i="7"/>
  <c r="K435" i="7"/>
  <c r="K433" i="7"/>
  <c r="K431" i="7"/>
  <c r="K430" i="7" s="1"/>
  <c r="K429" i="7"/>
  <c r="K427" i="7"/>
  <c r="K425" i="7"/>
  <c r="K423" i="7"/>
  <c r="K422" i="7" s="1"/>
  <c r="K421" i="7"/>
  <c r="K420" i="7" s="1"/>
  <c r="K419" i="7"/>
  <c r="K417" i="7"/>
  <c r="K415" i="7"/>
  <c r="K413" i="7"/>
  <c r="K411" i="7"/>
  <c r="K410" i="7" s="1"/>
  <c r="K409" i="7"/>
  <c r="K407" i="7"/>
  <c r="K405" i="7"/>
  <c r="K404" i="7" s="1"/>
  <c r="K403" i="7"/>
  <c r="K401" i="7"/>
  <c r="K399" i="7"/>
  <c r="K397" i="7"/>
  <c r="K396" i="7" s="1"/>
  <c r="K450" i="7"/>
  <c r="K448" i="7"/>
  <c r="K446" i="7"/>
  <c r="K444" i="7"/>
  <c r="K442" i="7"/>
  <c r="K440" i="7"/>
  <c r="K438" i="7"/>
  <c r="K436" i="7"/>
  <c r="K434" i="7"/>
  <c r="K432" i="7"/>
  <c r="K428" i="7"/>
  <c r="K426" i="7"/>
  <c r="K424" i="7"/>
  <c r="K418" i="7"/>
  <c r="K416" i="7"/>
  <c r="K414" i="7"/>
  <c r="K412" i="7"/>
  <c r="K408" i="7"/>
  <c r="K402" i="7"/>
  <c r="K400" i="7"/>
  <c r="K398" i="7"/>
  <c r="K394" i="7"/>
  <c r="K392" i="7"/>
  <c r="K390" i="7"/>
  <c r="K388" i="7"/>
  <c r="K386" i="7"/>
  <c r="K384" i="7"/>
  <c r="K382" i="7"/>
  <c r="K380" i="7"/>
  <c r="K406" i="7"/>
  <c r="K395" i="7"/>
  <c r="K393" i="7"/>
  <c r="K391" i="7"/>
  <c r="K389" i="7"/>
  <c r="K387" i="7"/>
  <c r="K385" i="7"/>
  <c r="K383" i="7"/>
  <c r="K381" i="7"/>
  <c r="G225" i="1"/>
  <c r="G224" i="1"/>
  <c r="G222" i="1"/>
  <c r="G221" i="1"/>
  <c r="G219" i="1"/>
  <c r="G218" i="1"/>
  <c r="G217" i="1"/>
  <c r="G216" i="1"/>
  <c r="G215" i="1"/>
  <c r="G214" i="1"/>
  <c r="G213" i="1"/>
  <c r="G212" i="1"/>
  <c r="G211" i="1"/>
  <c r="G206" i="1"/>
  <c r="G205" i="1"/>
  <c r="G203" i="1"/>
  <c r="G202" i="1"/>
  <c r="G201" i="1"/>
  <c r="G200" i="1"/>
  <c r="G199" i="1"/>
  <c r="G198" i="1"/>
  <c r="G197" i="1"/>
  <c r="G196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K374" i="7"/>
  <c r="K372" i="7"/>
  <c r="K369" i="7"/>
  <c r="K367" i="7"/>
  <c r="K364" i="7"/>
  <c r="K362" i="7"/>
  <c r="K360" i="7"/>
  <c r="K358" i="7"/>
  <c r="K356" i="7"/>
  <c r="K354" i="7"/>
  <c r="K352" i="7"/>
  <c r="K350" i="7"/>
  <c r="K348" i="7"/>
  <c r="K342" i="7"/>
  <c r="K340" i="7"/>
  <c r="K341" i="7"/>
  <c r="K375" i="7"/>
  <c r="K373" i="7"/>
  <c r="K370" i="7"/>
  <c r="K368" i="7"/>
  <c r="K365" i="7"/>
  <c r="K363" i="7"/>
  <c r="K361" i="7"/>
  <c r="K359" i="7"/>
  <c r="K357" i="7"/>
  <c r="K355" i="7"/>
  <c r="K353" i="7"/>
  <c r="K351" i="7"/>
  <c r="K349" i="7"/>
  <c r="I341" i="7"/>
  <c r="K343" i="7"/>
  <c r="I343" i="7"/>
  <c r="K337" i="7"/>
  <c r="K335" i="7"/>
  <c r="K333" i="7"/>
  <c r="K331" i="7"/>
  <c r="K329" i="7"/>
  <c r="K327" i="7"/>
  <c r="K325" i="7"/>
  <c r="K323" i="7"/>
  <c r="K338" i="7"/>
  <c r="K336" i="7"/>
  <c r="K334" i="7"/>
  <c r="K332" i="7"/>
  <c r="K330" i="7"/>
  <c r="K328" i="7"/>
  <c r="K326" i="7"/>
  <c r="K324" i="7"/>
  <c r="J326" i="7"/>
  <c r="K321" i="7"/>
  <c r="K320" i="7" s="1"/>
  <c r="K319" i="7"/>
  <c r="K318" i="7" s="1"/>
  <c r="K317" i="7"/>
  <c r="K316" i="7" s="1"/>
  <c r="K315" i="7"/>
  <c r="K314" i="7" s="1"/>
  <c r="K304" i="7"/>
  <c r="K313" i="7"/>
  <c r="K312" i="7" s="1"/>
  <c r="K311" i="7"/>
  <c r="K310" i="7" s="1"/>
  <c r="K309" i="7"/>
  <c r="K308" i="7" s="1"/>
  <c r="K307" i="7"/>
  <c r="K306" i="7" s="1"/>
  <c r="K305" i="7"/>
  <c r="K303" i="7"/>
  <c r="K302" i="7" s="1"/>
  <c r="K301" i="7"/>
  <c r="K300" i="7" s="1"/>
  <c r="K299" i="7"/>
  <c r="K298" i="7" s="1"/>
  <c r="J313" i="7"/>
  <c r="G178" i="1" l="1"/>
  <c r="G177" i="1"/>
  <c r="G175" i="1"/>
  <c r="G174" i="1"/>
  <c r="G172" i="1"/>
  <c r="G171" i="1"/>
  <c r="G170" i="1"/>
  <c r="G169" i="1"/>
  <c r="G168" i="1"/>
  <c r="G167" i="1"/>
  <c r="G166" i="1"/>
  <c r="G165" i="1"/>
  <c r="G164" i="1"/>
  <c r="K292" i="7"/>
  <c r="K290" i="7"/>
  <c r="K291" i="7"/>
  <c r="H291" i="7"/>
  <c r="K293" i="7"/>
  <c r="H293" i="7"/>
  <c r="K287" i="7"/>
  <c r="K285" i="7"/>
  <c r="K266" i="7"/>
  <c r="K288" i="7"/>
  <c r="K286" i="7"/>
  <c r="K283" i="7"/>
  <c r="K282" i="7" s="1"/>
  <c r="K281" i="7"/>
  <c r="K280" i="7" s="1"/>
  <c r="K279" i="7"/>
  <c r="K278" i="7" s="1"/>
  <c r="K277" i="7"/>
  <c r="K276" i="7" s="1"/>
  <c r="K275" i="7"/>
  <c r="K274" i="7" s="1"/>
  <c r="K273" i="7"/>
  <c r="K272" i="7" s="1"/>
  <c r="K271" i="7"/>
  <c r="K270" i="7" s="1"/>
  <c r="K269" i="7"/>
  <c r="K268" i="7" s="1"/>
  <c r="K267" i="7"/>
  <c r="K258" i="7"/>
  <c r="G158" i="1"/>
  <c r="K260" i="7"/>
  <c r="G159" i="1" s="1"/>
  <c r="K259" i="7"/>
  <c r="H259" i="7"/>
  <c r="G154" i="1"/>
  <c r="G152" i="1"/>
  <c r="G151" i="1"/>
  <c r="G150" i="1"/>
  <c r="G149" i="1"/>
  <c r="G148" i="1"/>
  <c r="G147" i="1"/>
  <c r="K239" i="7"/>
  <c r="K254" i="7"/>
  <c r="K253" i="7" s="1"/>
  <c r="K250" i="7"/>
  <c r="K249" i="7" s="1"/>
  <c r="K248" i="7"/>
  <c r="K247" i="7" s="1"/>
  <c r="K246" i="7"/>
  <c r="K245" i="7" s="1"/>
  <c r="K244" i="7"/>
  <c r="K243" i="7" s="1"/>
  <c r="K242" i="7"/>
  <c r="K241" i="7" s="1"/>
  <c r="K240" i="7"/>
  <c r="K252" i="7"/>
  <c r="K251" i="7" s="1"/>
  <c r="G153" i="1" s="1"/>
  <c r="J252" i="7"/>
  <c r="G143" i="1" l="1"/>
  <c r="G142" i="1"/>
  <c r="G141" i="1"/>
  <c r="G140" i="1"/>
  <c r="G139" i="1"/>
  <c r="G138" i="1"/>
  <c r="G137" i="1"/>
  <c r="G136" i="1"/>
  <c r="G135" i="1"/>
  <c r="G133" i="1"/>
  <c r="G132" i="1"/>
  <c r="G131" i="1"/>
  <c r="G130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0" i="1"/>
  <c r="G109" i="1"/>
  <c r="G107" i="1"/>
  <c r="G106" i="1"/>
  <c r="G105" i="1"/>
  <c r="G104" i="1"/>
  <c r="G103" i="1"/>
  <c r="G102" i="1"/>
  <c r="G101" i="1"/>
  <c r="G99" i="1"/>
  <c r="G98" i="1"/>
  <c r="G97" i="1"/>
  <c r="K234" i="7"/>
  <c r="K232" i="7"/>
  <c r="K230" i="7"/>
  <c r="K228" i="7"/>
  <c r="K226" i="7"/>
  <c r="K235" i="7"/>
  <c r="K233" i="7"/>
  <c r="K231" i="7"/>
  <c r="K229" i="7"/>
  <c r="K227" i="7"/>
  <c r="K224" i="7"/>
  <c r="K225" i="7"/>
  <c r="K223" i="7"/>
  <c r="K222" i="7" s="1"/>
  <c r="K219" i="7"/>
  <c r="K218" i="7" s="1"/>
  <c r="K221" i="7"/>
  <c r="K220" i="7" s="1"/>
  <c r="K215" i="7"/>
  <c r="K216" i="7"/>
  <c r="K213" i="7"/>
  <c r="K214" i="7"/>
  <c r="K211" i="7"/>
  <c r="K212" i="7"/>
  <c r="K209" i="7"/>
  <c r="K210" i="7"/>
  <c r="K206" i="7"/>
  <c r="K204" i="7"/>
  <c r="K202" i="7"/>
  <c r="K200" i="7"/>
  <c r="K198" i="7"/>
  <c r="K196" i="7"/>
  <c r="K194" i="7"/>
  <c r="K192" i="7"/>
  <c r="K190" i="7"/>
  <c r="K207" i="7"/>
  <c r="K205" i="7"/>
  <c r="K203" i="7"/>
  <c r="K201" i="7"/>
  <c r="K199" i="7"/>
  <c r="K197" i="7"/>
  <c r="K195" i="7"/>
  <c r="K193" i="7"/>
  <c r="K191" i="7"/>
  <c r="K188" i="7"/>
  <c r="K186" i="7"/>
  <c r="K184" i="7"/>
  <c r="K182" i="7"/>
  <c r="K180" i="7"/>
  <c r="K178" i="7"/>
  <c r="K176" i="7"/>
  <c r="K174" i="7"/>
  <c r="K169" i="7"/>
  <c r="K151" i="7"/>
  <c r="K149" i="7"/>
  <c r="K147" i="7"/>
  <c r="K152" i="7"/>
  <c r="K150" i="7"/>
  <c r="K148" i="7"/>
  <c r="K189" i="7"/>
  <c r="K187" i="7"/>
  <c r="K183" i="7"/>
  <c r="K185" i="7"/>
  <c r="G185" i="7"/>
  <c r="K181" i="7"/>
  <c r="K179" i="7"/>
  <c r="K177" i="7"/>
  <c r="K175" i="7"/>
  <c r="K171" i="7"/>
  <c r="K172" i="7"/>
  <c r="I172" i="7"/>
  <c r="H172" i="7"/>
  <c r="K170" i="7"/>
  <c r="K166" i="7"/>
  <c r="K164" i="7"/>
  <c r="K167" i="7"/>
  <c r="H167" i="7"/>
  <c r="K165" i="7"/>
  <c r="K162" i="7"/>
  <c r="K163" i="7"/>
  <c r="K160" i="7"/>
  <c r="K161" i="7"/>
  <c r="K158" i="7"/>
  <c r="K159" i="7"/>
  <c r="K154" i="7"/>
  <c r="K155" i="7"/>
  <c r="K156" i="7"/>
  <c r="K157" i="7"/>
  <c r="G95" i="1"/>
  <c r="G94" i="1"/>
  <c r="G93" i="1"/>
  <c r="G92" i="1"/>
  <c r="G91" i="1"/>
  <c r="G90" i="1"/>
  <c r="K144" i="7"/>
  <c r="K145" i="7"/>
  <c r="G145" i="7"/>
  <c r="K142" i="7"/>
  <c r="K143" i="7"/>
  <c r="K140" i="7"/>
  <c r="K141" i="7"/>
  <c r="K138" i="7"/>
  <c r="K139" i="7"/>
  <c r="K136" i="7"/>
  <c r="K137" i="7"/>
  <c r="K134" i="7"/>
  <c r="K135" i="7"/>
  <c r="G83" i="1"/>
  <c r="G81" i="1"/>
  <c r="G80" i="1"/>
  <c r="G79" i="1"/>
  <c r="G77" i="1"/>
  <c r="K128" i="7"/>
  <c r="G85" i="1" s="1"/>
  <c r="H129" i="7"/>
  <c r="G72" i="1"/>
  <c r="G71" i="1"/>
  <c r="G70" i="1"/>
  <c r="G69" i="1"/>
  <c r="G68" i="1"/>
  <c r="J108" i="7"/>
  <c r="J106" i="7"/>
  <c r="J102" i="7"/>
  <c r="G66" i="1"/>
  <c r="G65" i="1"/>
  <c r="G64" i="1"/>
  <c r="G63" i="1"/>
  <c r="G62" i="1"/>
  <c r="G61" i="1"/>
  <c r="G59" i="1"/>
  <c r="G58" i="1"/>
  <c r="K125" i="7"/>
  <c r="K122" i="7"/>
  <c r="K120" i="7"/>
  <c r="K118" i="7"/>
  <c r="K115" i="7"/>
  <c r="K109" i="7"/>
  <c r="K107" i="7"/>
  <c r="K103" i="7"/>
  <c r="K98" i="7"/>
  <c r="K96" i="7"/>
  <c r="K94" i="7"/>
  <c r="K92" i="7"/>
  <c r="K90" i="7"/>
  <c r="K88" i="7"/>
  <c r="K85" i="7"/>
  <c r="K83" i="7"/>
  <c r="K81" i="7"/>
  <c r="G57" i="1"/>
  <c r="G56" i="1"/>
  <c r="K126" i="7"/>
  <c r="K123" i="7"/>
  <c r="K121" i="7"/>
  <c r="K119" i="7"/>
  <c r="K116" i="7"/>
  <c r="K110" i="7"/>
  <c r="K108" i="7"/>
  <c r="K106" i="7"/>
  <c r="K105" i="7" s="1"/>
  <c r="K104" i="7"/>
  <c r="K102" i="7"/>
  <c r="K101" i="7" s="1"/>
  <c r="K99" i="7"/>
  <c r="K97" i="7"/>
  <c r="K95" i="7"/>
  <c r="K93" i="7"/>
  <c r="K91" i="7"/>
  <c r="K89" i="7"/>
  <c r="K86" i="7"/>
  <c r="K84" i="7"/>
  <c r="K82" i="7"/>
  <c r="K79" i="7"/>
  <c r="K80" i="7"/>
  <c r="G50" i="1"/>
  <c r="G49" i="1"/>
  <c r="G48" i="1"/>
  <c r="G47" i="1"/>
  <c r="G46" i="1"/>
  <c r="K71" i="7"/>
  <c r="K69" i="7"/>
  <c r="K67" i="7"/>
  <c r="K65" i="7"/>
  <c r="K63" i="7"/>
  <c r="K74" i="7"/>
  <c r="K73" i="7" s="1"/>
  <c r="G51" i="1" s="1"/>
  <c r="K72" i="7"/>
  <c r="K70" i="7"/>
  <c r="K68" i="7"/>
  <c r="K66" i="7"/>
  <c r="K64" i="7"/>
  <c r="G44" i="1"/>
  <c r="G43" i="1"/>
  <c r="G42" i="1"/>
  <c r="G41" i="1"/>
  <c r="G40" i="1"/>
  <c r="K60" i="7"/>
  <c r="K58" i="7"/>
  <c r="K56" i="7"/>
  <c r="K54" i="7"/>
  <c r="K52" i="7"/>
  <c r="K53" i="7"/>
  <c r="K61" i="7"/>
  <c r="K59" i="7"/>
  <c r="K57" i="7"/>
  <c r="K55" i="7"/>
  <c r="G38" i="1"/>
  <c r="G37" i="1"/>
  <c r="G36" i="1"/>
  <c r="G35" i="1"/>
  <c r="G34" i="1"/>
  <c r="G33" i="1"/>
  <c r="G32" i="1"/>
  <c r="K50" i="7"/>
  <c r="K48" i="7"/>
  <c r="K46" i="7"/>
  <c r="K44" i="7"/>
  <c r="K42" i="7"/>
  <c r="K40" i="7"/>
  <c r="K39" i="7" s="1"/>
  <c r="K38" i="7"/>
  <c r="K49" i="7"/>
  <c r="K47" i="7"/>
  <c r="K45" i="7"/>
  <c r="K43" i="7"/>
  <c r="K41" i="7"/>
  <c r="K37" i="7"/>
  <c r="G27" i="1"/>
  <c r="G26" i="1"/>
  <c r="K29" i="7"/>
  <c r="K31" i="7"/>
  <c r="K32" i="7"/>
  <c r="K30" i="7"/>
  <c r="G21" i="1"/>
  <c r="G20" i="1"/>
  <c r="G19" i="1"/>
  <c r="K23" i="7"/>
  <c r="K24" i="7"/>
  <c r="K21" i="7"/>
  <c r="K22" i="7"/>
  <c r="K19" i="7"/>
  <c r="K20" i="7"/>
  <c r="E128" i="7" l="1"/>
  <c r="C128" i="7"/>
  <c r="G425" i="6"/>
  <c r="I309" i="1"/>
  <c r="I308" i="1" s="1"/>
  <c r="J309" i="1" l="1"/>
  <c r="J308" i="1" s="1"/>
  <c r="H142" i="1"/>
  <c r="I142" i="1" s="1"/>
  <c r="H140" i="1"/>
  <c r="H175" i="1"/>
  <c r="H174" i="1"/>
  <c r="I174" i="1" s="1"/>
  <c r="H568" i="1"/>
  <c r="H206" i="1"/>
  <c r="H205" i="1"/>
  <c r="I205" i="1"/>
  <c r="H571" i="1"/>
  <c r="E85" i="1"/>
  <c r="C85" i="1"/>
  <c r="G446" i="6"/>
  <c r="G445" i="6"/>
  <c r="G444" i="6"/>
  <c r="G443" i="6"/>
  <c r="G442" i="6"/>
  <c r="G441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J339" i="7" l="1"/>
  <c r="J322" i="7"/>
  <c r="J142" i="1"/>
  <c r="I140" i="1"/>
  <c r="J140" i="1" s="1"/>
  <c r="G439" i="6"/>
  <c r="G447" i="6"/>
  <c r="J174" i="1"/>
  <c r="I175" i="1"/>
  <c r="I173" i="1" s="1"/>
  <c r="I568" i="1"/>
  <c r="J568" i="1" s="1"/>
  <c r="J567" i="1" s="1"/>
  <c r="I206" i="1"/>
  <c r="J205" i="1"/>
  <c r="I571" i="1"/>
  <c r="J571" i="1" s="1"/>
  <c r="J446" i="6"/>
  <c r="H386" i="1"/>
  <c r="I386" i="1" s="1"/>
  <c r="J386" i="1" s="1"/>
  <c r="H387" i="1"/>
  <c r="I387" i="1" s="1"/>
  <c r="J387" i="1" s="1"/>
  <c r="H388" i="1"/>
  <c r="I388" i="1" s="1"/>
  <c r="H389" i="1"/>
  <c r="I389" i="1" s="1"/>
  <c r="J389" i="1" s="1"/>
  <c r="H390" i="1"/>
  <c r="I390" i="1" s="1"/>
  <c r="J390" i="1" s="1"/>
  <c r="H391" i="1"/>
  <c r="I391" i="1" s="1"/>
  <c r="J391" i="1" s="1"/>
  <c r="H392" i="1"/>
  <c r="H393" i="1"/>
  <c r="I393" i="1" s="1"/>
  <c r="H394" i="1"/>
  <c r="I394" i="1" s="1"/>
  <c r="J394" i="1" s="1"/>
  <c r="G448" i="6" l="1"/>
  <c r="M85" i="1" s="1"/>
  <c r="H85" i="1" s="1"/>
  <c r="J175" i="1"/>
  <c r="J173" i="1" s="1"/>
  <c r="J206" i="1"/>
  <c r="J204" i="1" s="1"/>
  <c r="I204" i="1"/>
  <c r="I392" i="1"/>
  <c r="J392" i="1" s="1"/>
  <c r="J393" i="1"/>
  <c r="J388" i="1"/>
  <c r="H504" i="1"/>
  <c r="I504" i="1" s="1"/>
  <c r="J504" i="1" s="1"/>
  <c r="J447" i="6" l="1"/>
  <c r="H135" i="1"/>
  <c r="H136" i="1"/>
  <c r="H137" i="1"/>
  <c r="I137" i="1" s="1"/>
  <c r="H143" i="1"/>
  <c r="H139" i="1"/>
  <c r="H138" i="1"/>
  <c r="C14" i="3"/>
  <c r="J568" i="4"/>
  <c r="J567" i="4"/>
  <c r="K567" i="4" s="1"/>
  <c r="L567" i="4" s="1"/>
  <c r="K563" i="4"/>
  <c r="J563" i="4"/>
  <c r="L563" i="4" s="1"/>
  <c r="H563" i="4"/>
  <c r="L562" i="4"/>
  <c r="L564" i="4" s="1"/>
  <c r="K562" i="4"/>
  <c r="J562" i="4"/>
  <c r="H562" i="4"/>
  <c r="K558" i="4"/>
  <c r="L558" i="4" s="1"/>
  <c r="J558" i="4"/>
  <c r="H558" i="4" s="1"/>
  <c r="G558" i="4"/>
  <c r="K557" i="4"/>
  <c r="L557" i="4" s="1"/>
  <c r="H557" i="4"/>
  <c r="J556" i="4"/>
  <c r="H556" i="4"/>
  <c r="J555" i="4"/>
  <c r="K555" i="4" s="1"/>
  <c r="L555" i="4" s="1"/>
  <c r="H555" i="4"/>
  <c r="K554" i="4"/>
  <c r="L554" i="4" s="1"/>
  <c r="J554" i="4"/>
  <c r="H554" i="4" s="1"/>
  <c r="J553" i="4"/>
  <c r="J552" i="4"/>
  <c r="H552" i="4"/>
  <c r="J551" i="4"/>
  <c r="K551" i="4" s="1"/>
  <c r="L551" i="4" s="1"/>
  <c r="H551" i="4"/>
  <c r="K550" i="4"/>
  <c r="L550" i="4" s="1"/>
  <c r="J550" i="4"/>
  <c r="H550" i="4" s="1"/>
  <c r="L549" i="4"/>
  <c r="K549" i="4"/>
  <c r="H549" i="4"/>
  <c r="J548" i="4"/>
  <c r="H548" i="4"/>
  <c r="G548" i="4"/>
  <c r="J547" i="4"/>
  <c r="K547" i="4" s="1"/>
  <c r="L547" i="4" s="1"/>
  <c r="H547" i="4"/>
  <c r="K546" i="4"/>
  <c r="L546" i="4" s="1"/>
  <c r="J546" i="4"/>
  <c r="H546" i="4" s="1"/>
  <c r="J545" i="4"/>
  <c r="K545" i="4" s="1"/>
  <c r="L545" i="4" s="1"/>
  <c r="J544" i="4"/>
  <c r="H544" i="4"/>
  <c r="J543" i="4"/>
  <c r="K543" i="4" s="1"/>
  <c r="L543" i="4" s="1"/>
  <c r="H543" i="4"/>
  <c r="K542" i="4"/>
  <c r="L542" i="4" s="1"/>
  <c r="J542" i="4"/>
  <c r="H542" i="4" s="1"/>
  <c r="J541" i="4"/>
  <c r="K541" i="4" s="1"/>
  <c r="L541" i="4" s="1"/>
  <c r="J540" i="4"/>
  <c r="H540" i="4"/>
  <c r="J535" i="4"/>
  <c r="L534" i="4"/>
  <c r="K534" i="4"/>
  <c r="J534" i="4"/>
  <c r="H534" i="4"/>
  <c r="K533" i="4"/>
  <c r="J533" i="4"/>
  <c r="L533" i="4" s="1"/>
  <c r="H533" i="4"/>
  <c r="J532" i="4"/>
  <c r="J531" i="4"/>
  <c r="L530" i="4"/>
  <c r="K530" i="4"/>
  <c r="J530" i="4"/>
  <c r="H530" i="4"/>
  <c r="K529" i="4"/>
  <c r="J529" i="4"/>
  <c r="L529" i="4" s="1"/>
  <c r="H529" i="4"/>
  <c r="J528" i="4"/>
  <c r="J527" i="4"/>
  <c r="L526" i="4"/>
  <c r="K526" i="4"/>
  <c r="J526" i="4"/>
  <c r="H526" i="4"/>
  <c r="K525" i="4"/>
  <c r="J525" i="4"/>
  <c r="L525" i="4" s="1"/>
  <c r="H525" i="4"/>
  <c r="J524" i="4"/>
  <c r="J523" i="4"/>
  <c r="L522" i="4"/>
  <c r="K522" i="4"/>
  <c r="J522" i="4"/>
  <c r="H522" i="4"/>
  <c r="K521" i="4"/>
  <c r="J521" i="4"/>
  <c r="L521" i="4" s="1"/>
  <c r="H521" i="4"/>
  <c r="K517" i="4"/>
  <c r="L517" i="4" s="1"/>
  <c r="J517" i="4"/>
  <c r="H517" i="4" s="1"/>
  <c r="K516" i="4"/>
  <c r="J516" i="4"/>
  <c r="L516" i="4" s="1"/>
  <c r="H516" i="4"/>
  <c r="J515" i="4"/>
  <c r="K515" i="4" s="1"/>
  <c r="L515" i="4" s="1"/>
  <c r="K511" i="4"/>
  <c r="L511" i="4" s="1"/>
  <c r="J511" i="4"/>
  <c r="H511" i="4"/>
  <c r="L510" i="4"/>
  <c r="K510" i="4"/>
  <c r="J510" i="4"/>
  <c r="H510" i="4"/>
  <c r="J509" i="4"/>
  <c r="K508" i="4"/>
  <c r="L508" i="4" s="1"/>
  <c r="J508" i="4"/>
  <c r="H508" i="4"/>
  <c r="K507" i="4"/>
  <c r="L507" i="4" s="1"/>
  <c r="J507" i="4"/>
  <c r="H507" i="4"/>
  <c r="L506" i="4"/>
  <c r="K506" i="4"/>
  <c r="H506" i="4"/>
  <c r="K505" i="4"/>
  <c r="J505" i="4"/>
  <c r="L505" i="4" s="1"/>
  <c r="H505" i="4"/>
  <c r="J504" i="4"/>
  <c r="K504" i="4" s="1"/>
  <c r="L504" i="4" s="1"/>
  <c r="J503" i="4"/>
  <c r="K502" i="4"/>
  <c r="L502" i="4" s="1"/>
  <c r="H502" i="4"/>
  <c r="J501" i="4"/>
  <c r="L500" i="4"/>
  <c r="K500" i="4"/>
  <c r="J500" i="4"/>
  <c r="H500" i="4"/>
  <c r="K499" i="4"/>
  <c r="J499" i="4"/>
  <c r="L499" i="4" s="1"/>
  <c r="H499" i="4"/>
  <c r="K498" i="4"/>
  <c r="L498" i="4" s="1"/>
  <c r="H498" i="4"/>
  <c r="J497" i="4"/>
  <c r="K497" i="4" s="1"/>
  <c r="L497" i="4" s="1"/>
  <c r="H497" i="4"/>
  <c r="K496" i="4"/>
  <c r="J496" i="4"/>
  <c r="J495" i="4"/>
  <c r="L494" i="4"/>
  <c r="K494" i="4"/>
  <c r="K493" i="4"/>
  <c r="L493" i="4" s="1"/>
  <c r="J493" i="4"/>
  <c r="H493" i="4" s="1"/>
  <c r="K492" i="4"/>
  <c r="J492" i="4"/>
  <c r="L492" i="4" s="1"/>
  <c r="H492" i="4"/>
  <c r="J491" i="4"/>
  <c r="K491" i="4" s="1"/>
  <c r="L491" i="4" s="1"/>
  <c r="J490" i="4"/>
  <c r="K489" i="4"/>
  <c r="L489" i="4" s="1"/>
  <c r="J489" i="4"/>
  <c r="H489" i="4" s="1"/>
  <c r="K488" i="4"/>
  <c r="J488" i="4"/>
  <c r="H488" i="4"/>
  <c r="J487" i="4"/>
  <c r="K487" i="4" s="1"/>
  <c r="L487" i="4" s="1"/>
  <c r="J486" i="4"/>
  <c r="L481" i="4"/>
  <c r="K481" i="4"/>
  <c r="J481" i="4"/>
  <c r="H481" i="4"/>
  <c r="J480" i="4"/>
  <c r="K479" i="4"/>
  <c r="L479" i="4" s="1"/>
  <c r="J479" i="4"/>
  <c r="H479" i="4"/>
  <c r="K478" i="4"/>
  <c r="L478" i="4" s="1"/>
  <c r="J478" i="4"/>
  <c r="H478" i="4"/>
  <c r="J474" i="4"/>
  <c r="K474" i="4" s="1"/>
  <c r="L474" i="4" s="1"/>
  <c r="H474" i="4"/>
  <c r="K473" i="4"/>
  <c r="J473" i="4"/>
  <c r="L473" i="4" s="1"/>
  <c r="J472" i="4"/>
  <c r="K472" i="4" s="1"/>
  <c r="L472" i="4" s="1"/>
  <c r="J471" i="4"/>
  <c r="H471" i="4"/>
  <c r="J470" i="4"/>
  <c r="K470" i="4" s="1"/>
  <c r="L470" i="4" s="1"/>
  <c r="H470" i="4"/>
  <c r="K469" i="4"/>
  <c r="J469" i="4"/>
  <c r="J468" i="4"/>
  <c r="K468" i="4" s="1"/>
  <c r="L468" i="4" s="1"/>
  <c r="J467" i="4"/>
  <c r="H467" i="4" s="1"/>
  <c r="J466" i="4"/>
  <c r="K466" i="4" s="1"/>
  <c r="L466" i="4" s="1"/>
  <c r="H466" i="4"/>
  <c r="K465" i="4"/>
  <c r="J465" i="4"/>
  <c r="J464" i="4"/>
  <c r="K464" i="4" s="1"/>
  <c r="L464" i="4" s="1"/>
  <c r="J463" i="4"/>
  <c r="H463" i="4"/>
  <c r="J462" i="4"/>
  <c r="K462" i="4" s="1"/>
  <c r="L462" i="4" s="1"/>
  <c r="H462" i="4"/>
  <c r="K461" i="4"/>
  <c r="J461" i="4"/>
  <c r="L461" i="4" s="1"/>
  <c r="J460" i="4"/>
  <c r="K460" i="4" s="1"/>
  <c r="L460" i="4" s="1"/>
  <c r="J459" i="4"/>
  <c r="H459" i="4"/>
  <c r="J458" i="4"/>
  <c r="K458" i="4" s="1"/>
  <c r="L458" i="4" s="1"/>
  <c r="H458" i="4"/>
  <c r="K457" i="4"/>
  <c r="J457" i="4"/>
  <c r="L457" i="4" s="1"/>
  <c r="L456" i="4"/>
  <c r="K456" i="4"/>
  <c r="H456" i="4"/>
  <c r="K455" i="4"/>
  <c r="L455" i="4" s="1"/>
  <c r="J455" i="4"/>
  <c r="H455" i="4"/>
  <c r="L454" i="4"/>
  <c r="K454" i="4"/>
  <c r="H454" i="4"/>
  <c r="K453" i="4"/>
  <c r="J453" i="4"/>
  <c r="H453" i="4"/>
  <c r="J452" i="4"/>
  <c r="J451" i="4"/>
  <c r="K450" i="4"/>
  <c r="L450" i="4" s="1"/>
  <c r="J450" i="4"/>
  <c r="H450" i="4" s="1"/>
  <c r="K449" i="4"/>
  <c r="J449" i="4"/>
  <c r="H449" i="4"/>
  <c r="J448" i="4"/>
  <c r="J447" i="4"/>
  <c r="L446" i="4"/>
  <c r="K446" i="4"/>
  <c r="J446" i="4"/>
  <c r="H446" i="4" s="1"/>
  <c r="K445" i="4"/>
  <c r="J445" i="4"/>
  <c r="H445" i="4"/>
  <c r="L444" i="4"/>
  <c r="K444" i="4"/>
  <c r="H444" i="4"/>
  <c r="K443" i="4"/>
  <c r="J443" i="4"/>
  <c r="L443" i="4" s="1"/>
  <c r="H443" i="4"/>
  <c r="J442" i="4"/>
  <c r="J441" i="4"/>
  <c r="L440" i="4"/>
  <c r="K440" i="4"/>
  <c r="J440" i="4"/>
  <c r="H440" i="4"/>
  <c r="K439" i="4"/>
  <c r="J439" i="4"/>
  <c r="L439" i="4" s="1"/>
  <c r="H439" i="4"/>
  <c r="K438" i="4"/>
  <c r="J438" i="4"/>
  <c r="J437" i="4"/>
  <c r="L436" i="4"/>
  <c r="K436" i="4"/>
  <c r="J436" i="4"/>
  <c r="H436" i="4"/>
  <c r="K435" i="4"/>
  <c r="J435" i="4"/>
  <c r="L435" i="4" s="1"/>
  <c r="H435" i="4"/>
  <c r="K434" i="4"/>
  <c r="L434" i="4" s="1"/>
  <c r="H434" i="4"/>
  <c r="J433" i="4"/>
  <c r="K433" i="4" s="1"/>
  <c r="L433" i="4" s="1"/>
  <c r="H433" i="4"/>
  <c r="K432" i="4"/>
  <c r="J432" i="4"/>
  <c r="L432" i="4" s="1"/>
  <c r="J431" i="4"/>
  <c r="K431" i="4" s="1"/>
  <c r="L431" i="4" s="1"/>
  <c r="J430" i="4"/>
  <c r="H430" i="4" s="1"/>
  <c r="J429" i="4"/>
  <c r="K429" i="4" s="1"/>
  <c r="L429" i="4" s="1"/>
  <c r="H429" i="4"/>
  <c r="K428" i="4"/>
  <c r="J428" i="4"/>
  <c r="J427" i="4"/>
  <c r="K427" i="4" s="1"/>
  <c r="L427" i="4" s="1"/>
  <c r="J426" i="4"/>
  <c r="H426" i="4" s="1"/>
  <c r="J425" i="4"/>
  <c r="K425" i="4" s="1"/>
  <c r="L425" i="4" s="1"/>
  <c r="H425" i="4"/>
  <c r="K424" i="4"/>
  <c r="J424" i="4"/>
  <c r="L424" i="4" s="1"/>
  <c r="J423" i="4"/>
  <c r="K423" i="4" s="1"/>
  <c r="L423" i="4" s="1"/>
  <c r="J422" i="4"/>
  <c r="H422" i="4"/>
  <c r="J421" i="4"/>
  <c r="K421" i="4" s="1"/>
  <c r="L421" i="4" s="1"/>
  <c r="H421" i="4"/>
  <c r="K420" i="4"/>
  <c r="J420" i="4"/>
  <c r="L420" i="4" s="1"/>
  <c r="J419" i="4"/>
  <c r="K419" i="4" s="1"/>
  <c r="L419" i="4" s="1"/>
  <c r="J418" i="4"/>
  <c r="H418" i="4"/>
  <c r="J417" i="4"/>
  <c r="K417" i="4" s="1"/>
  <c r="L417" i="4" s="1"/>
  <c r="H417" i="4"/>
  <c r="K416" i="4"/>
  <c r="L416" i="4" s="1"/>
  <c r="H416" i="4"/>
  <c r="K415" i="4"/>
  <c r="L415" i="4" s="1"/>
  <c r="J415" i="4"/>
  <c r="H415" i="4"/>
  <c r="K414" i="4"/>
  <c r="L414" i="4" s="1"/>
  <c r="J414" i="4"/>
  <c r="H414" i="4"/>
  <c r="L413" i="4"/>
  <c r="K413" i="4"/>
  <c r="J413" i="4"/>
  <c r="H413" i="4"/>
  <c r="J412" i="4"/>
  <c r="J407" i="4"/>
  <c r="K407" i="4" s="1"/>
  <c r="L407" i="4" s="1"/>
  <c r="J406" i="4"/>
  <c r="H406" i="4"/>
  <c r="J405" i="4"/>
  <c r="K405" i="4" s="1"/>
  <c r="L405" i="4" s="1"/>
  <c r="H405" i="4"/>
  <c r="K404" i="4"/>
  <c r="J404" i="4"/>
  <c r="J403" i="4"/>
  <c r="H403" i="4" s="1"/>
  <c r="G403" i="4"/>
  <c r="K402" i="4"/>
  <c r="J402" i="4"/>
  <c r="J401" i="4"/>
  <c r="L400" i="4"/>
  <c r="K400" i="4"/>
  <c r="J400" i="4"/>
  <c r="H400" i="4"/>
  <c r="K399" i="4"/>
  <c r="J399" i="4"/>
  <c r="L399" i="4" s="1"/>
  <c r="H399" i="4"/>
  <c r="J398" i="4"/>
  <c r="J397" i="4"/>
  <c r="L396" i="4"/>
  <c r="K396" i="4"/>
  <c r="J396" i="4"/>
  <c r="H396" i="4"/>
  <c r="K395" i="4"/>
  <c r="J395" i="4"/>
  <c r="L395" i="4" s="1"/>
  <c r="H395" i="4"/>
  <c r="K394" i="4"/>
  <c r="J394" i="4"/>
  <c r="J393" i="4"/>
  <c r="L392" i="4"/>
  <c r="K392" i="4"/>
  <c r="J392" i="4"/>
  <c r="H392" i="4"/>
  <c r="K391" i="4"/>
  <c r="J391" i="4"/>
  <c r="L391" i="4" s="1"/>
  <c r="H391" i="4"/>
  <c r="K387" i="4"/>
  <c r="L387" i="4" s="1"/>
  <c r="J387" i="4"/>
  <c r="H387" i="4" s="1"/>
  <c r="K386" i="4"/>
  <c r="J386" i="4"/>
  <c r="L386" i="4" s="1"/>
  <c r="H386" i="4"/>
  <c r="J385" i="4"/>
  <c r="K385" i="4" s="1"/>
  <c r="L385" i="4" s="1"/>
  <c r="J384" i="4"/>
  <c r="K383" i="4"/>
  <c r="L383" i="4" s="1"/>
  <c r="J383" i="4"/>
  <c r="H383" i="4" s="1"/>
  <c r="K382" i="4"/>
  <c r="J382" i="4"/>
  <c r="H382" i="4"/>
  <c r="J381" i="4"/>
  <c r="K381" i="4" s="1"/>
  <c r="L381" i="4" s="1"/>
  <c r="J380" i="4"/>
  <c r="K379" i="4"/>
  <c r="L379" i="4" s="1"/>
  <c r="J379" i="4"/>
  <c r="H379" i="4" s="1"/>
  <c r="K378" i="4"/>
  <c r="J378" i="4"/>
  <c r="L378" i="4" s="1"/>
  <c r="H378" i="4"/>
  <c r="K374" i="4"/>
  <c r="L374" i="4" s="1"/>
  <c r="J374" i="4"/>
  <c r="H374" i="4"/>
  <c r="K373" i="4"/>
  <c r="L373" i="4" s="1"/>
  <c r="J373" i="4"/>
  <c r="H373" i="4"/>
  <c r="L372" i="4"/>
  <c r="K372" i="4"/>
  <c r="J372" i="4"/>
  <c r="H372" i="4" s="1"/>
  <c r="J371" i="4"/>
  <c r="K370" i="4"/>
  <c r="L370" i="4" s="1"/>
  <c r="J370" i="4"/>
  <c r="H370" i="4"/>
  <c r="K369" i="4"/>
  <c r="L369" i="4" s="1"/>
  <c r="J369" i="4"/>
  <c r="H369" i="4"/>
  <c r="L368" i="4"/>
  <c r="K368" i="4"/>
  <c r="J368" i="4"/>
  <c r="H368" i="4" s="1"/>
  <c r="J367" i="4"/>
  <c r="K366" i="4"/>
  <c r="L366" i="4" s="1"/>
  <c r="J366" i="4"/>
  <c r="H366" i="4"/>
  <c r="K365" i="4"/>
  <c r="L365" i="4" s="1"/>
  <c r="J365" i="4"/>
  <c r="H365" i="4"/>
  <c r="L364" i="4"/>
  <c r="K364" i="4"/>
  <c r="J364" i="4"/>
  <c r="H364" i="4" s="1"/>
  <c r="J363" i="4"/>
  <c r="K362" i="4"/>
  <c r="L362" i="4" s="1"/>
  <c r="J362" i="4"/>
  <c r="H362" i="4"/>
  <c r="K361" i="4"/>
  <c r="L361" i="4" s="1"/>
  <c r="J361" i="4"/>
  <c r="H361" i="4"/>
  <c r="L360" i="4"/>
  <c r="K360" i="4"/>
  <c r="J360" i="4"/>
  <c r="H360" i="4" s="1"/>
  <c r="J359" i="4"/>
  <c r="K358" i="4"/>
  <c r="L358" i="4" s="1"/>
  <c r="J358" i="4"/>
  <c r="H358" i="4"/>
  <c r="K357" i="4"/>
  <c r="L357" i="4" s="1"/>
  <c r="J357" i="4"/>
  <c r="H357" i="4"/>
  <c r="L356" i="4"/>
  <c r="K356" i="4"/>
  <c r="J356" i="4"/>
  <c r="H356" i="4" s="1"/>
  <c r="J355" i="4"/>
  <c r="K354" i="4"/>
  <c r="L354" i="4" s="1"/>
  <c r="J354" i="4"/>
  <c r="H354" i="4"/>
  <c r="K353" i="4"/>
  <c r="L353" i="4" s="1"/>
  <c r="J353" i="4"/>
  <c r="H353" i="4"/>
  <c r="L352" i="4"/>
  <c r="K352" i="4"/>
  <c r="J352" i="4"/>
  <c r="H352" i="4" s="1"/>
  <c r="J351" i="4"/>
  <c r="K350" i="4"/>
  <c r="L350" i="4" s="1"/>
  <c r="J350" i="4"/>
  <c r="H350" i="4"/>
  <c r="K349" i="4"/>
  <c r="L349" i="4" s="1"/>
  <c r="J349" i="4"/>
  <c r="H349" i="4"/>
  <c r="L348" i="4"/>
  <c r="K348" i="4"/>
  <c r="J348" i="4"/>
  <c r="H348" i="4"/>
  <c r="J347" i="4"/>
  <c r="K346" i="4"/>
  <c r="L346" i="4" s="1"/>
  <c r="J346" i="4"/>
  <c r="H346" i="4"/>
  <c r="J342" i="4"/>
  <c r="H342" i="4"/>
  <c r="J341" i="4"/>
  <c r="K341" i="4" s="1"/>
  <c r="L341" i="4" s="1"/>
  <c r="H341" i="4"/>
  <c r="K340" i="4"/>
  <c r="J340" i="4"/>
  <c r="J339" i="4"/>
  <c r="K339" i="4" s="1"/>
  <c r="L339" i="4" s="1"/>
  <c r="J338" i="4"/>
  <c r="H338" i="4" s="1"/>
  <c r="J337" i="4"/>
  <c r="K337" i="4" s="1"/>
  <c r="L337" i="4" s="1"/>
  <c r="H337" i="4"/>
  <c r="K336" i="4"/>
  <c r="J336" i="4"/>
  <c r="J335" i="4"/>
  <c r="K335" i="4" s="1"/>
  <c r="L335" i="4" s="1"/>
  <c r="J334" i="4"/>
  <c r="J333" i="4"/>
  <c r="K333" i="4" s="1"/>
  <c r="L333" i="4" s="1"/>
  <c r="H333" i="4"/>
  <c r="K332" i="4"/>
  <c r="J332" i="4"/>
  <c r="J331" i="4"/>
  <c r="K331" i="4" s="1"/>
  <c r="L331" i="4" s="1"/>
  <c r="J330" i="4"/>
  <c r="H330" i="4"/>
  <c r="L329" i="4"/>
  <c r="J329" i="4"/>
  <c r="K329" i="4" s="1"/>
  <c r="H329" i="4"/>
  <c r="K328" i="4"/>
  <c r="J328" i="4"/>
  <c r="J327" i="4"/>
  <c r="K327" i="4" s="1"/>
  <c r="L327" i="4" s="1"/>
  <c r="L326" i="4"/>
  <c r="J326" i="4"/>
  <c r="K326" i="4" s="1"/>
  <c r="L325" i="4"/>
  <c r="K325" i="4"/>
  <c r="J325" i="4"/>
  <c r="H325" i="4"/>
  <c r="K324" i="4"/>
  <c r="J324" i="4"/>
  <c r="L324" i="4" s="1"/>
  <c r="L323" i="4"/>
  <c r="J323" i="4"/>
  <c r="K323" i="4" s="1"/>
  <c r="J322" i="4"/>
  <c r="K322" i="4" s="1"/>
  <c r="L321" i="4"/>
  <c r="K321" i="4"/>
  <c r="J321" i="4"/>
  <c r="H321" i="4"/>
  <c r="K320" i="4"/>
  <c r="J320" i="4"/>
  <c r="L320" i="4" s="1"/>
  <c r="L319" i="4"/>
  <c r="J319" i="4"/>
  <c r="K319" i="4" s="1"/>
  <c r="L318" i="4"/>
  <c r="J318" i="4"/>
  <c r="K318" i="4" s="1"/>
  <c r="H318" i="4"/>
  <c r="L317" i="4"/>
  <c r="K317" i="4"/>
  <c r="J317" i="4"/>
  <c r="H317" i="4"/>
  <c r="K316" i="4"/>
  <c r="J316" i="4"/>
  <c r="J315" i="4"/>
  <c r="K315" i="4" s="1"/>
  <c r="L315" i="4" s="1"/>
  <c r="L314" i="4"/>
  <c r="J314" i="4"/>
  <c r="K314" i="4" s="1"/>
  <c r="H314" i="4"/>
  <c r="L313" i="4"/>
  <c r="K313" i="4"/>
  <c r="J313" i="4"/>
  <c r="H313" i="4"/>
  <c r="K312" i="4"/>
  <c r="J312" i="4"/>
  <c r="L312" i="4" s="1"/>
  <c r="J311" i="4"/>
  <c r="K311" i="4" s="1"/>
  <c r="L311" i="4" s="1"/>
  <c r="L310" i="4"/>
  <c r="J310" i="4"/>
  <c r="K310" i="4" s="1"/>
  <c r="L309" i="4"/>
  <c r="K309" i="4"/>
  <c r="J309" i="4"/>
  <c r="H309" i="4"/>
  <c r="K308" i="4"/>
  <c r="J308" i="4"/>
  <c r="L308" i="4" s="1"/>
  <c r="J307" i="4"/>
  <c r="K307" i="4" s="1"/>
  <c r="L307" i="4" s="1"/>
  <c r="J303" i="4"/>
  <c r="K303" i="4" s="1"/>
  <c r="J302" i="4"/>
  <c r="K300" i="4"/>
  <c r="L300" i="4" s="1"/>
  <c r="J300" i="4"/>
  <c r="H300" i="4"/>
  <c r="K299" i="4"/>
  <c r="L299" i="4" s="1"/>
  <c r="J299" i="4"/>
  <c r="H299" i="4"/>
  <c r="J298" i="4"/>
  <c r="H298" i="4" s="1"/>
  <c r="J297" i="4"/>
  <c r="K296" i="4"/>
  <c r="L296" i="4" s="1"/>
  <c r="J296" i="4"/>
  <c r="H296" i="4"/>
  <c r="J291" i="4"/>
  <c r="H291" i="4"/>
  <c r="K290" i="4"/>
  <c r="J290" i="4"/>
  <c r="H290" i="4"/>
  <c r="J289" i="4"/>
  <c r="J288" i="4"/>
  <c r="J287" i="4"/>
  <c r="K287" i="4" s="1"/>
  <c r="L287" i="4" s="1"/>
  <c r="H287" i="4"/>
  <c r="K286" i="4"/>
  <c r="J286" i="4"/>
  <c r="L286" i="4" s="1"/>
  <c r="H286" i="4"/>
  <c r="J285" i="4"/>
  <c r="J284" i="4"/>
  <c r="K282" i="4"/>
  <c r="L282" i="4" s="1"/>
  <c r="J282" i="4"/>
  <c r="H282" i="4"/>
  <c r="K281" i="4"/>
  <c r="J281" i="4"/>
  <c r="J280" i="4"/>
  <c r="K280" i="4" s="1"/>
  <c r="L280" i="4" s="1"/>
  <c r="J279" i="4"/>
  <c r="K279" i="4" s="1"/>
  <c r="H279" i="4"/>
  <c r="K278" i="4"/>
  <c r="L278" i="4" s="1"/>
  <c r="J278" i="4"/>
  <c r="H278" i="4"/>
  <c r="K277" i="4"/>
  <c r="J277" i="4"/>
  <c r="J276" i="4"/>
  <c r="K276" i="4" s="1"/>
  <c r="L276" i="4" s="1"/>
  <c r="J275" i="4"/>
  <c r="K275" i="4" s="1"/>
  <c r="K274" i="4"/>
  <c r="L274" i="4" s="1"/>
  <c r="J274" i="4"/>
  <c r="H274" i="4"/>
  <c r="K273" i="4"/>
  <c r="J273" i="4"/>
  <c r="J272" i="4"/>
  <c r="K272" i="4" s="1"/>
  <c r="L272" i="4" s="1"/>
  <c r="L271" i="4"/>
  <c r="J271" i="4"/>
  <c r="K271" i="4" s="1"/>
  <c r="K270" i="4"/>
  <c r="L270" i="4" s="1"/>
  <c r="J270" i="4"/>
  <c r="H270" i="4"/>
  <c r="J269" i="4"/>
  <c r="L268" i="4"/>
  <c r="J268" i="4"/>
  <c r="K268" i="4" s="1"/>
  <c r="J267" i="4"/>
  <c r="K267" i="4" s="1"/>
  <c r="K266" i="4"/>
  <c r="L266" i="4" s="1"/>
  <c r="J266" i="4"/>
  <c r="H266" i="4"/>
  <c r="J265" i="4"/>
  <c r="L264" i="4"/>
  <c r="J264" i="4"/>
  <c r="K264" i="4" s="1"/>
  <c r="L263" i="4"/>
  <c r="J263" i="4"/>
  <c r="K263" i="4" s="1"/>
  <c r="H263" i="4"/>
  <c r="J262" i="4"/>
  <c r="H262" i="4"/>
  <c r="J261" i="4"/>
  <c r="J260" i="4"/>
  <c r="K260" i="4" s="1"/>
  <c r="L260" i="4" s="1"/>
  <c r="L259" i="4"/>
  <c r="J259" i="4"/>
  <c r="K259" i="4" s="1"/>
  <c r="H259" i="4"/>
  <c r="J258" i="4"/>
  <c r="K257" i="4"/>
  <c r="L257" i="4" s="1"/>
  <c r="J257" i="4"/>
  <c r="H257" i="4" s="1"/>
  <c r="J256" i="4"/>
  <c r="K256" i="4" s="1"/>
  <c r="L256" i="4" s="1"/>
  <c r="J255" i="4"/>
  <c r="K255" i="4" s="1"/>
  <c r="H255" i="4"/>
  <c r="L254" i="4"/>
  <c r="K254" i="4"/>
  <c r="J254" i="4"/>
  <c r="H254" i="4"/>
  <c r="J253" i="4"/>
  <c r="H253" i="4" s="1"/>
  <c r="J252" i="4"/>
  <c r="K252" i="4" s="1"/>
  <c r="L252" i="4" s="1"/>
  <c r="L251" i="4"/>
  <c r="J251" i="4"/>
  <c r="K251" i="4" s="1"/>
  <c r="H251" i="4"/>
  <c r="J250" i="4"/>
  <c r="K250" i="4" s="1"/>
  <c r="L250" i="4" s="1"/>
  <c r="H250" i="4"/>
  <c r="L249" i="4"/>
  <c r="K249" i="4"/>
  <c r="J249" i="4"/>
  <c r="H249" i="4" s="1"/>
  <c r="J248" i="4"/>
  <c r="K248" i="4" s="1"/>
  <c r="L248" i="4" s="1"/>
  <c r="J247" i="4"/>
  <c r="K247" i="4" s="1"/>
  <c r="K246" i="4"/>
  <c r="L246" i="4" s="1"/>
  <c r="J246" i="4"/>
  <c r="H246" i="4"/>
  <c r="J245" i="4"/>
  <c r="H245" i="4" s="1"/>
  <c r="J244" i="4"/>
  <c r="K244" i="4" s="1"/>
  <c r="L244" i="4" s="1"/>
  <c r="L243" i="4"/>
  <c r="J243" i="4"/>
  <c r="K243" i="4" s="1"/>
  <c r="H243" i="4"/>
  <c r="J242" i="4"/>
  <c r="K241" i="4"/>
  <c r="L241" i="4" s="1"/>
  <c r="J241" i="4"/>
  <c r="H241" i="4" s="1"/>
  <c r="J240" i="4"/>
  <c r="K240" i="4" s="1"/>
  <c r="L240" i="4" s="1"/>
  <c r="J239" i="4"/>
  <c r="K239" i="4" s="1"/>
  <c r="H239" i="4"/>
  <c r="L238" i="4"/>
  <c r="K238" i="4"/>
  <c r="J238" i="4"/>
  <c r="H238" i="4"/>
  <c r="J237" i="4"/>
  <c r="H237" i="4" s="1"/>
  <c r="J236" i="4"/>
  <c r="K236" i="4" s="1"/>
  <c r="L236" i="4" s="1"/>
  <c r="L235" i="4"/>
  <c r="J235" i="4"/>
  <c r="K235" i="4" s="1"/>
  <c r="H235" i="4"/>
  <c r="J234" i="4"/>
  <c r="K234" i="4" s="1"/>
  <c r="L234" i="4" s="1"/>
  <c r="H234" i="4"/>
  <c r="L233" i="4"/>
  <c r="K233" i="4"/>
  <c r="J233" i="4"/>
  <c r="H233" i="4" s="1"/>
  <c r="J232" i="4"/>
  <c r="J231" i="4"/>
  <c r="K231" i="4" s="1"/>
  <c r="K230" i="4"/>
  <c r="L230" i="4" s="1"/>
  <c r="J230" i="4"/>
  <c r="H230" i="4"/>
  <c r="J229" i="4"/>
  <c r="H229" i="4" s="1"/>
  <c r="J228" i="4"/>
  <c r="L227" i="4"/>
  <c r="J227" i="4"/>
  <c r="K227" i="4" s="1"/>
  <c r="H227" i="4"/>
  <c r="J226" i="4"/>
  <c r="K221" i="4"/>
  <c r="L221" i="4" s="1"/>
  <c r="J221" i="4"/>
  <c r="H221" i="4"/>
  <c r="G221" i="4"/>
  <c r="J220" i="4"/>
  <c r="H220" i="4" s="1"/>
  <c r="G220" i="4"/>
  <c r="K218" i="4"/>
  <c r="L218" i="4" s="1"/>
  <c r="J218" i="4"/>
  <c r="H218" i="4"/>
  <c r="K217" i="4"/>
  <c r="L217" i="4" s="1"/>
  <c r="J217" i="4"/>
  <c r="H217" i="4"/>
  <c r="J215" i="4"/>
  <c r="H215" i="4"/>
  <c r="L214" i="4"/>
  <c r="K214" i="4"/>
  <c r="J214" i="4"/>
  <c r="H214" i="4"/>
  <c r="K213" i="4"/>
  <c r="L213" i="4" s="1"/>
  <c r="J213" i="4"/>
  <c r="H213" i="4"/>
  <c r="K212" i="4"/>
  <c r="J212" i="4"/>
  <c r="L212" i="4" s="1"/>
  <c r="H212" i="4"/>
  <c r="J211" i="4"/>
  <c r="H211" i="4" s="1"/>
  <c r="J210" i="4"/>
  <c r="H210" i="4" s="1"/>
  <c r="K209" i="4"/>
  <c r="L209" i="4" s="1"/>
  <c r="J209" i="4"/>
  <c r="H209" i="4"/>
  <c r="K208" i="4"/>
  <c r="J208" i="4"/>
  <c r="H208" i="4"/>
  <c r="K207" i="4"/>
  <c r="J207" i="4"/>
  <c r="H207" i="4"/>
  <c r="K202" i="4"/>
  <c r="J202" i="4"/>
  <c r="H202" i="4" s="1"/>
  <c r="J201" i="4"/>
  <c r="J200" i="4"/>
  <c r="K200" i="4" s="1"/>
  <c r="H200" i="4"/>
  <c r="J199" i="4"/>
  <c r="K198" i="4"/>
  <c r="L198" i="4" s="1"/>
  <c r="J198" i="4"/>
  <c r="H198" i="4" s="1"/>
  <c r="J197" i="4"/>
  <c r="J196" i="4"/>
  <c r="H196" i="4" s="1"/>
  <c r="G196" i="4"/>
  <c r="J195" i="4"/>
  <c r="K193" i="4"/>
  <c r="L193" i="4" s="1"/>
  <c r="J193" i="4"/>
  <c r="H193" i="4"/>
  <c r="K192" i="4"/>
  <c r="L192" i="4" s="1"/>
  <c r="J192" i="4"/>
  <c r="H192" i="4"/>
  <c r="L191" i="4"/>
  <c r="K191" i="4"/>
  <c r="J191" i="4"/>
  <c r="H191" i="4"/>
  <c r="J190" i="4"/>
  <c r="K189" i="4"/>
  <c r="L189" i="4" s="1"/>
  <c r="J189" i="4"/>
  <c r="H189" i="4"/>
  <c r="K188" i="4"/>
  <c r="J188" i="4"/>
  <c r="L188" i="4" s="1"/>
  <c r="H188" i="4"/>
  <c r="J187" i="4"/>
  <c r="H187" i="4" s="1"/>
  <c r="G187" i="4"/>
  <c r="J186" i="4"/>
  <c r="H186" i="4" s="1"/>
  <c r="J185" i="4"/>
  <c r="J184" i="4"/>
  <c r="K184" i="4" s="1"/>
  <c r="K183" i="4"/>
  <c r="L183" i="4" s="1"/>
  <c r="J183" i="4"/>
  <c r="H183" i="4"/>
  <c r="K182" i="4"/>
  <c r="J182" i="4"/>
  <c r="H182" i="4" s="1"/>
  <c r="K177" i="4"/>
  <c r="J177" i="4"/>
  <c r="L177" i="4" s="1"/>
  <c r="H177" i="4"/>
  <c r="J176" i="4"/>
  <c r="K175" i="4"/>
  <c r="L175" i="4" s="1"/>
  <c r="H175" i="4"/>
  <c r="J174" i="4"/>
  <c r="J173" i="4"/>
  <c r="H173" i="4" s="1"/>
  <c r="G173" i="4"/>
  <c r="K171" i="4"/>
  <c r="L171" i="4" s="1"/>
  <c r="J171" i="4"/>
  <c r="H171" i="4"/>
  <c r="L170" i="4"/>
  <c r="K170" i="4"/>
  <c r="J170" i="4"/>
  <c r="H170" i="4"/>
  <c r="K169" i="4"/>
  <c r="J169" i="4"/>
  <c r="H169" i="4"/>
  <c r="K168" i="4"/>
  <c r="J168" i="4"/>
  <c r="H168" i="4" s="1"/>
  <c r="J167" i="4"/>
  <c r="H167" i="4"/>
  <c r="K166" i="4"/>
  <c r="L166" i="4" s="1"/>
  <c r="J166" i="4"/>
  <c r="H166" i="4"/>
  <c r="K165" i="4"/>
  <c r="J165" i="4"/>
  <c r="L165" i="4" s="1"/>
  <c r="H165" i="4"/>
  <c r="J164" i="4"/>
  <c r="K164" i="4" s="1"/>
  <c r="H164" i="4"/>
  <c r="J163" i="4"/>
  <c r="K163" i="4" s="1"/>
  <c r="H163" i="4"/>
  <c r="J158" i="4"/>
  <c r="H158" i="4" s="1"/>
  <c r="G158" i="4"/>
  <c r="K158" i="4" s="1"/>
  <c r="J157" i="4"/>
  <c r="H157" i="4"/>
  <c r="G157" i="4"/>
  <c r="K153" i="4"/>
  <c r="J153" i="4"/>
  <c r="H153" i="4" s="1"/>
  <c r="K152" i="4"/>
  <c r="L152" i="4" s="1"/>
  <c r="J152" i="4"/>
  <c r="H152" i="4"/>
  <c r="G152" i="4"/>
  <c r="J151" i="4"/>
  <c r="K151" i="4" s="1"/>
  <c r="H151" i="4"/>
  <c r="J150" i="4"/>
  <c r="K150" i="4" s="1"/>
  <c r="J149" i="4"/>
  <c r="H149" i="4" s="1"/>
  <c r="J148" i="4"/>
  <c r="J147" i="4"/>
  <c r="K147" i="4" s="1"/>
  <c r="H147" i="4"/>
  <c r="J146" i="4"/>
  <c r="K146" i="4" s="1"/>
  <c r="L146" i="4" s="1"/>
  <c r="H146" i="4"/>
  <c r="K142" i="4"/>
  <c r="L142" i="4" s="1"/>
  <c r="H142" i="4"/>
  <c r="L141" i="4"/>
  <c r="K141" i="4"/>
  <c r="H141" i="4"/>
  <c r="K140" i="4"/>
  <c r="L140" i="4" s="1"/>
  <c r="H140" i="4"/>
  <c r="K139" i="4"/>
  <c r="L139" i="4" s="1"/>
  <c r="H139" i="4"/>
  <c r="K137" i="4"/>
  <c r="L137" i="4" s="1"/>
  <c r="J137" i="4"/>
  <c r="H137" i="4"/>
  <c r="K136" i="4"/>
  <c r="L136" i="4" s="1"/>
  <c r="J136" i="4"/>
  <c r="H136" i="4"/>
  <c r="K135" i="4"/>
  <c r="J135" i="4"/>
  <c r="L135" i="4" s="1"/>
  <c r="H135" i="4"/>
  <c r="J134" i="4"/>
  <c r="H134" i="4"/>
  <c r="H133" i="4"/>
  <c r="J132" i="4"/>
  <c r="J131" i="4"/>
  <c r="J130" i="4"/>
  <c r="H130" i="4"/>
  <c r="J129" i="4"/>
  <c r="K129" i="4" s="1"/>
  <c r="L129" i="4" s="1"/>
  <c r="H129" i="4"/>
  <c r="J128" i="4"/>
  <c r="J127" i="4"/>
  <c r="J126" i="4"/>
  <c r="H126" i="4"/>
  <c r="J125" i="4"/>
  <c r="H125" i="4"/>
  <c r="J124" i="4"/>
  <c r="J123" i="4"/>
  <c r="K122" i="4"/>
  <c r="L122" i="4" s="1"/>
  <c r="J122" i="4"/>
  <c r="H122" i="4"/>
  <c r="J121" i="4"/>
  <c r="H121" i="4"/>
  <c r="J120" i="4"/>
  <c r="J119" i="4"/>
  <c r="J118" i="4"/>
  <c r="K118" i="4" s="1"/>
  <c r="L118" i="4" s="1"/>
  <c r="H118" i="4"/>
  <c r="K117" i="4"/>
  <c r="L117" i="4" s="1"/>
  <c r="J117" i="4"/>
  <c r="H117" i="4"/>
  <c r="J116" i="4"/>
  <c r="L114" i="4"/>
  <c r="J114" i="4"/>
  <c r="H114" i="4"/>
  <c r="G114" i="4"/>
  <c r="K114" i="4" s="1"/>
  <c r="J113" i="4"/>
  <c r="H113" i="4"/>
  <c r="G113" i="4"/>
  <c r="K113" i="4" s="1"/>
  <c r="K112" i="4" s="1"/>
  <c r="J111" i="4"/>
  <c r="J110" i="4"/>
  <c r="K110" i="4" s="1"/>
  <c r="K109" i="4"/>
  <c r="L109" i="4" s="1"/>
  <c r="J109" i="4"/>
  <c r="H109" i="4"/>
  <c r="K108" i="4"/>
  <c r="J108" i="4"/>
  <c r="H108" i="4" s="1"/>
  <c r="J107" i="4"/>
  <c r="J106" i="4"/>
  <c r="K106" i="4" s="1"/>
  <c r="H106" i="4"/>
  <c r="J105" i="4"/>
  <c r="J103" i="4"/>
  <c r="J102" i="4"/>
  <c r="J101" i="4"/>
  <c r="K101" i="4" s="1"/>
  <c r="H101" i="4"/>
  <c r="J99" i="4"/>
  <c r="J98" i="4"/>
  <c r="J97" i="4"/>
  <c r="K97" i="4" s="1"/>
  <c r="H97" i="4"/>
  <c r="L96" i="4"/>
  <c r="K96" i="4"/>
  <c r="J96" i="4"/>
  <c r="H96" i="4"/>
  <c r="J95" i="4"/>
  <c r="J94" i="4"/>
  <c r="J89" i="4"/>
  <c r="K89" i="4" s="1"/>
  <c r="L89" i="4" s="1"/>
  <c r="H89" i="4"/>
  <c r="J88" i="4"/>
  <c r="H88" i="4"/>
  <c r="G88" i="4"/>
  <c r="K88" i="4" s="1"/>
  <c r="K87" i="4" s="1"/>
  <c r="H87" i="4"/>
  <c r="K86" i="4"/>
  <c r="L86" i="4" s="1"/>
  <c r="L85" i="4" s="1"/>
  <c r="J86" i="4"/>
  <c r="H86" i="4"/>
  <c r="J84" i="4"/>
  <c r="H84" i="4" s="1"/>
  <c r="J83" i="4"/>
  <c r="K82" i="4"/>
  <c r="L82" i="4" s="1"/>
  <c r="J82" i="4"/>
  <c r="H82" i="4"/>
  <c r="H81" i="4"/>
  <c r="J80" i="4"/>
  <c r="K80" i="4" s="1"/>
  <c r="H80" i="4"/>
  <c r="J75" i="4"/>
  <c r="H75" i="4"/>
  <c r="J74" i="4"/>
  <c r="K73" i="4"/>
  <c r="L73" i="4" s="1"/>
  <c r="J73" i="4"/>
  <c r="H73" i="4"/>
  <c r="J71" i="4"/>
  <c r="H71" i="4"/>
  <c r="G71" i="4"/>
  <c r="J70" i="4"/>
  <c r="K70" i="4" s="1"/>
  <c r="L70" i="4" s="1"/>
  <c r="H70" i="4"/>
  <c r="J69" i="4"/>
  <c r="K69" i="4" s="1"/>
  <c r="G69" i="4"/>
  <c r="L69" i="4" s="1"/>
  <c r="K68" i="4"/>
  <c r="J68" i="4"/>
  <c r="H68" i="4" s="1"/>
  <c r="G68" i="4"/>
  <c r="L68" i="4" s="1"/>
  <c r="J67" i="4"/>
  <c r="H67" i="4" s="1"/>
  <c r="G67" i="4"/>
  <c r="J66" i="4"/>
  <c r="H66" i="4"/>
  <c r="G66" i="4"/>
  <c r="K66" i="4" s="1"/>
  <c r="J64" i="4"/>
  <c r="I64" i="4"/>
  <c r="H64" i="4"/>
  <c r="G64" i="4"/>
  <c r="K64" i="4" s="1"/>
  <c r="J63" i="4"/>
  <c r="H63" i="4"/>
  <c r="G63" i="4"/>
  <c r="K63" i="4" s="1"/>
  <c r="L63" i="4" s="1"/>
  <c r="K62" i="4"/>
  <c r="L62" i="4" s="1"/>
  <c r="J62" i="4"/>
  <c r="H62" i="4"/>
  <c r="G62" i="4"/>
  <c r="J61" i="4"/>
  <c r="H61" i="4"/>
  <c r="G61" i="4"/>
  <c r="K61" i="4" s="1"/>
  <c r="K60" i="4"/>
  <c r="L60" i="4" s="1"/>
  <c r="J60" i="4"/>
  <c r="H60" i="4"/>
  <c r="J59" i="4"/>
  <c r="H59" i="4"/>
  <c r="K57" i="4"/>
  <c r="J57" i="4"/>
  <c r="H57" i="4" s="1"/>
  <c r="J56" i="4"/>
  <c r="H56" i="4"/>
  <c r="J55" i="4"/>
  <c r="K54" i="4"/>
  <c r="L54" i="4" s="1"/>
  <c r="J54" i="4"/>
  <c r="H54" i="4"/>
  <c r="J49" i="4"/>
  <c r="H49" i="4"/>
  <c r="J48" i="4"/>
  <c r="K48" i="4" s="1"/>
  <c r="L48" i="4" s="1"/>
  <c r="H48" i="4"/>
  <c r="J47" i="4"/>
  <c r="J46" i="4"/>
  <c r="H46" i="4" s="1"/>
  <c r="J45" i="4"/>
  <c r="H45" i="4"/>
  <c r="J44" i="4"/>
  <c r="K44" i="4" s="1"/>
  <c r="H44" i="4"/>
  <c r="J42" i="4"/>
  <c r="K42" i="4" s="1"/>
  <c r="L42" i="4" s="1"/>
  <c r="H42" i="4"/>
  <c r="L41" i="4"/>
  <c r="K41" i="4"/>
  <c r="J41" i="4"/>
  <c r="H41" i="4"/>
  <c r="J40" i="4"/>
  <c r="H40" i="4" s="1"/>
  <c r="K39" i="4"/>
  <c r="L39" i="4" s="1"/>
  <c r="J39" i="4"/>
  <c r="H39" i="4"/>
  <c r="J38" i="4"/>
  <c r="K38" i="4" s="1"/>
  <c r="H38" i="4"/>
  <c r="J36" i="4"/>
  <c r="I36" i="4"/>
  <c r="H36" i="4"/>
  <c r="J35" i="4"/>
  <c r="I35" i="4"/>
  <c r="H35" i="4"/>
  <c r="J34" i="4"/>
  <c r="K34" i="4" s="1"/>
  <c r="L34" i="4" s="1"/>
  <c r="I34" i="4"/>
  <c r="H34" i="4"/>
  <c r="J33" i="4"/>
  <c r="K33" i="4" s="1"/>
  <c r="L33" i="4" s="1"/>
  <c r="I33" i="4"/>
  <c r="H33" i="4"/>
  <c r="J32" i="4"/>
  <c r="K32" i="4" s="1"/>
  <c r="I32" i="4"/>
  <c r="H32" i="4" s="1"/>
  <c r="K31" i="4"/>
  <c r="L31" i="4" s="1"/>
  <c r="J31" i="4"/>
  <c r="H31" i="4" s="1"/>
  <c r="K30" i="4"/>
  <c r="J30" i="4"/>
  <c r="H30" i="4" s="1"/>
  <c r="I26" i="4"/>
  <c r="J25" i="4"/>
  <c r="K24" i="4"/>
  <c r="L24" i="4" s="1"/>
  <c r="J24" i="4"/>
  <c r="H24" i="4" s="1"/>
  <c r="J19" i="4"/>
  <c r="H19" i="4"/>
  <c r="J18" i="4"/>
  <c r="K18" i="4" s="1"/>
  <c r="L18" i="4" s="1"/>
  <c r="H18" i="4"/>
  <c r="J17" i="4"/>
  <c r="K17" i="4" s="1"/>
  <c r="H159" i="1"/>
  <c r="H158" i="1"/>
  <c r="H565" i="1"/>
  <c r="H110" i="1"/>
  <c r="H109" i="1"/>
  <c r="I136" i="1" l="1"/>
  <c r="J136" i="1" s="1"/>
  <c r="I139" i="1"/>
  <c r="J139" i="1" s="1"/>
  <c r="I135" i="1"/>
  <c r="J135" i="1" s="1"/>
  <c r="L242" i="4"/>
  <c r="L258" i="4"/>
  <c r="L66" i="4"/>
  <c r="L95" i="4"/>
  <c r="L47" i="4"/>
  <c r="L359" i="4"/>
  <c r="L375" i="4" s="1"/>
  <c r="L121" i="4"/>
  <c r="L174" i="4"/>
  <c r="L197" i="4"/>
  <c r="K79" i="4"/>
  <c r="L80" i="4"/>
  <c r="L79" i="4" s="1"/>
  <c r="L23" i="4"/>
  <c r="L56" i="4"/>
  <c r="L128" i="4"/>
  <c r="L101" i="4"/>
  <c r="L105" i="4"/>
  <c r="L35" i="4"/>
  <c r="L44" i="4"/>
  <c r="L38" i="4"/>
  <c r="L32" i="4"/>
  <c r="L74" i="4"/>
  <c r="L72" i="4" s="1"/>
  <c r="L75" i="4"/>
  <c r="L25" i="4"/>
  <c r="L26" i="4" s="1"/>
  <c r="L83" i="4"/>
  <c r="L81" i="4" s="1"/>
  <c r="L163" i="4"/>
  <c r="K162" i="4"/>
  <c r="L59" i="4"/>
  <c r="L138" i="4"/>
  <c r="L67" i="4"/>
  <c r="K102" i="4"/>
  <c r="H102" i="4"/>
  <c r="K228" i="4"/>
  <c r="L228" i="4" s="1"/>
  <c r="H228" i="4"/>
  <c r="L334" i="4"/>
  <c r="K334" i="4"/>
  <c r="L153" i="4"/>
  <c r="L182" i="4"/>
  <c r="L202" i="4"/>
  <c r="K284" i="4"/>
  <c r="H284" i="4"/>
  <c r="L401" i="4"/>
  <c r="K401" i="4"/>
  <c r="H401" i="4"/>
  <c r="L46" i="4"/>
  <c r="L84" i="4"/>
  <c r="K103" i="4"/>
  <c r="K100" i="4" s="1"/>
  <c r="H103" i="4"/>
  <c r="K120" i="4"/>
  <c r="H120" i="4"/>
  <c r="K125" i="4"/>
  <c r="L125" i="4" s="1"/>
  <c r="K130" i="4"/>
  <c r="L130" i="4" s="1"/>
  <c r="L169" i="4"/>
  <c r="L210" i="4"/>
  <c r="H261" i="4"/>
  <c r="K285" i="4"/>
  <c r="L285" i="4" s="1"/>
  <c r="H285" i="4"/>
  <c r="K291" i="4"/>
  <c r="L291" i="4" s="1"/>
  <c r="H310" i="4"/>
  <c r="L316" i="4"/>
  <c r="L336" i="4"/>
  <c r="K347" i="4"/>
  <c r="L347" i="4" s="1"/>
  <c r="H347" i="4"/>
  <c r="H402" i="4"/>
  <c r="L402" i="4"/>
  <c r="L437" i="4"/>
  <c r="K437" i="4"/>
  <c r="H437" i="4"/>
  <c r="L488" i="4"/>
  <c r="L496" i="4"/>
  <c r="L503" i="4"/>
  <c r="L540" i="4"/>
  <c r="L61" i="4"/>
  <c r="K119" i="4"/>
  <c r="L119" i="4" s="1"/>
  <c r="H119" i="4"/>
  <c r="K509" i="4"/>
  <c r="L509" i="4" s="1"/>
  <c r="H509" i="4"/>
  <c r="L30" i="4"/>
  <c r="K46" i="4"/>
  <c r="L57" i="4"/>
  <c r="K84" i="4"/>
  <c r="L102" i="4"/>
  <c r="L108" i="4"/>
  <c r="K149" i="4"/>
  <c r="L149" i="4" s="1"/>
  <c r="L164" i="4"/>
  <c r="K174" i="4"/>
  <c r="H174" i="4"/>
  <c r="K187" i="4"/>
  <c r="L187" i="4" s="1"/>
  <c r="K197" i="4"/>
  <c r="H197" i="4"/>
  <c r="K210" i="4"/>
  <c r="H17" i="4"/>
  <c r="H47" i="4"/>
  <c r="H69" i="4"/>
  <c r="K85" i="4"/>
  <c r="L97" i="4"/>
  <c r="L120" i="4"/>
  <c r="H150" i="4"/>
  <c r="K215" i="4"/>
  <c r="L215" i="4" s="1"/>
  <c r="K229" i="4"/>
  <c r="L229" i="4" s="1"/>
  <c r="L239" i="4"/>
  <c r="K245" i="4"/>
  <c r="L245" i="4" s="1"/>
  <c r="L255" i="4"/>
  <c r="K261" i="4"/>
  <c r="L261" i="4" s="1"/>
  <c r="H267" i="4"/>
  <c r="L273" i="4"/>
  <c r="H273" i="4"/>
  <c r="H322" i="4"/>
  <c r="L328" i="4"/>
  <c r="K430" i="4"/>
  <c r="L430" i="4" s="1"/>
  <c r="H438" i="4"/>
  <c r="L438" i="4"/>
  <c r="L451" i="4"/>
  <c r="K302" i="4"/>
  <c r="K301" i="4" s="1"/>
  <c r="H302" i="4"/>
  <c r="L467" i="4"/>
  <c r="K467" i="4"/>
  <c r="K216" i="4"/>
  <c r="L113" i="4"/>
  <c r="L112" i="4" s="1"/>
  <c r="L211" i="4"/>
  <c r="K47" i="4"/>
  <c r="L322" i="4"/>
  <c r="K371" i="4"/>
  <c r="L371" i="4" s="1"/>
  <c r="H371" i="4"/>
  <c r="K422" i="4"/>
  <c r="L422" i="4" s="1"/>
  <c r="L523" i="4"/>
  <c r="L17" i="4"/>
  <c r="H25" i="4"/>
  <c r="H55" i="4"/>
  <c r="K59" i="4"/>
  <c r="K58" i="4" s="1"/>
  <c r="H74" i="4"/>
  <c r="H99" i="4"/>
  <c r="H105" i="4"/>
  <c r="H110" i="4"/>
  <c r="K116" i="4"/>
  <c r="H116" i="4"/>
  <c r="K121" i="4"/>
  <c r="K126" i="4"/>
  <c r="L126" i="4" s="1"/>
  <c r="K132" i="4"/>
  <c r="L132" i="4" s="1"/>
  <c r="H132" i="4"/>
  <c r="L150" i="4"/>
  <c r="K157" i="4"/>
  <c r="L157" i="4" s="1"/>
  <c r="L159" i="4" s="1"/>
  <c r="H176" i="4"/>
  <c r="H184" i="4"/>
  <c r="H199" i="4"/>
  <c r="L207" i="4"/>
  <c r="K262" i="4"/>
  <c r="L262" i="4" s="1"/>
  <c r="L279" i="4"/>
  <c r="H303" i="4"/>
  <c r="L380" i="4"/>
  <c r="L404" i="4"/>
  <c r="L445" i="4"/>
  <c r="L453" i="4"/>
  <c r="K459" i="4"/>
  <c r="L459" i="4" s="1"/>
  <c r="L469" i="4"/>
  <c r="H524" i="4"/>
  <c r="K524" i="4"/>
  <c r="L524" i="4" s="1"/>
  <c r="L64" i="4"/>
  <c r="K211" i="4"/>
  <c r="L397" i="4"/>
  <c r="K397" i="4"/>
  <c r="H397" i="4"/>
  <c r="K40" i="4"/>
  <c r="L40" i="4" s="1"/>
  <c r="L88" i="4"/>
  <c r="L87" i="4" s="1"/>
  <c r="K98" i="4"/>
  <c r="L98" i="4" s="1"/>
  <c r="H98" i="4"/>
  <c r="K131" i="4"/>
  <c r="L131" i="4" s="1"/>
  <c r="H131" i="4"/>
  <c r="K359" i="4"/>
  <c r="H359" i="4"/>
  <c r="L267" i="4"/>
  <c r="L216" i="4"/>
  <c r="K338" i="4"/>
  <c r="L338" i="4" s="1"/>
  <c r="K35" i="4"/>
  <c r="K99" i="4"/>
  <c r="L99" i="4" s="1"/>
  <c r="K127" i="4"/>
  <c r="L127" i="4" s="1"/>
  <c r="H127" i="4"/>
  <c r="K176" i="4"/>
  <c r="L176" i="4" s="1"/>
  <c r="L184" i="4"/>
  <c r="K199" i="4"/>
  <c r="L199" i="4" s="1"/>
  <c r="L269" i="4"/>
  <c r="H269" i="4"/>
  <c r="K297" i="4"/>
  <c r="H297" i="4"/>
  <c r="H398" i="4"/>
  <c r="K480" i="4"/>
  <c r="H480" i="4"/>
  <c r="L518" i="4"/>
  <c r="H532" i="4"/>
  <c r="K532" i="4"/>
  <c r="L532" i="4" s="1"/>
  <c r="K128" i="4"/>
  <c r="H128" i="4"/>
  <c r="K67" i="4"/>
  <c r="K65" i="4" s="1"/>
  <c r="L403" i="4"/>
  <c r="K94" i="4"/>
  <c r="H94" i="4"/>
  <c r="L303" i="4"/>
  <c r="K25" i="4"/>
  <c r="K23" i="4" s="1"/>
  <c r="K55" i="4"/>
  <c r="L55" i="4" s="1"/>
  <c r="L53" i="4" s="1"/>
  <c r="K74" i="4"/>
  <c r="L94" i="4"/>
  <c r="K105" i="4"/>
  <c r="L110" i="4"/>
  <c r="H95" i="4"/>
  <c r="K111" i="4"/>
  <c r="L111" i="4" s="1"/>
  <c r="H111" i="4"/>
  <c r="K138" i="4"/>
  <c r="L151" i="4"/>
  <c r="L158" i="4"/>
  <c r="K185" i="4"/>
  <c r="L185" i="4" s="1"/>
  <c r="H185" i="4"/>
  <c r="H190" i="4"/>
  <c r="H195" i="4"/>
  <c r="L208" i="4"/>
  <c r="H226" i="4"/>
  <c r="H231" i="4"/>
  <c r="H242" i="4"/>
  <c r="H247" i="4"/>
  <c r="H258" i="4"/>
  <c r="K269" i="4"/>
  <c r="H275" i="4"/>
  <c r="L281" i="4"/>
  <c r="H281" i="4"/>
  <c r="L297" i="4"/>
  <c r="L295" i="4" s="1"/>
  <c r="L330" i="4"/>
  <c r="K330" i="4"/>
  <c r="L340" i="4"/>
  <c r="K355" i="4"/>
  <c r="L355" i="4" s="1"/>
  <c r="H355" i="4"/>
  <c r="L382" i="4"/>
  <c r="K398" i="4"/>
  <c r="L398" i="4" s="1"/>
  <c r="L480" i="4"/>
  <c r="L482" i="4" s="1"/>
  <c r="K367" i="4"/>
  <c r="L367" i="4" s="1"/>
  <c r="H367" i="4"/>
  <c r="K190" i="4"/>
  <c r="L190" i="4" s="1"/>
  <c r="K195" i="4"/>
  <c r="L195" i="4" s="1"/>
  <c r="L194" i="4" s="1"/>
  <c r="K226" i="4"/>
  <c r="L231" i="4"/>
  <c r="K237" i="4"/>
  <c r="K242" i="4"/>
  <c r="L247" i="4"/>
  <c r="K253" i="4"/>
  <c r="K258" i="4"/>
  <c r="L275" i="4"/>
  <c r="K288" i="4"/>
  <c r="L288" i="4" s="1"/>
  <c r="H288" i="4"/>
  <c r="K298" i="4"/>
  <c r="L298" i="4" s="1"/>
  <c r="L332" i="4"/>
  <c r="L406" i="4"/>
  <c r="K406" i="4"/>
  <c r="L447" i="4"/>
  <c r="K471" i="4"/>
  <c r="L471" i="4" s="1"/>
  <c r="L426" i="4"/>
  <c r="K426" i="4"/>
  <c r="K95" i="4"/>
  <c r="K56" i="4"/>
  <c r="K232" i="4"/>
  <c r="L232" i="4" s="1"/>
  <c r="H232" i="4"/>
  <c r="K83" i="4"/>
  <c r="K81" i="4" s="1"/>
  <c r="K75" i="4"/>
  <c r="L106" i="4"/>
  <c r="K123" i="4"/>
  <c r="H123" i="4"/>
  <c r="K167" i="4"/>
  <c r="L167" i="4" s="1"/>
  <c r="K186" i="4"/>
  <c r="K181" i="4" s="1"/>
  <c r="L200" i="4"/>
  <c r="L253" i="4"/>
  <c r="L289" i="4"/>
  <c r="K289" i="4"/>
  <c r="H289" i="4"/>
  <c r="K441" i="4"/>
  <c r="L441" i="4" s="1"/>
  <c r="H441" i="4"/>
  <c r="K19" i="4"/>
  <c r="L19" i="4" s="1"/>
  <c r="K36" i="4"/>
  <c r="L36" i="4" s="1"/>
  <c r="K45" i="4"/>
  <c r="K43" i="4" s="1"/>
  <c r="K49" i="4"/>
  <c r="L49" i="4" s="1"/>
  <c r="K107" i="4"/>
  <c r="L107" i="4" s="1"/>
  <c r="H107" i="4"/>
  <c r="L123" i="4"/>
  <c r="K134" i="4"/>
  <c r="K133" i="4" s="1"/>
  <c r="L147" i="4"/>
  <c r="L154" i="4" s="1"/>
  <c r="K196" i="4"/>
  <c r="L196" i="4" s="1"/>
  <c r="K201" i="4"/>
  <c r="H201" i="4"/>
  <c r="L265" i="4"/>
  <c r="H265" i="4"/>
  <c r="K393" i="4"/>
  <c r="L393" i="4" s="1"/>
  <c r="L408" i="4" s="1"/>
  <c r="H393" i="4"/>
  <c r="K412" i="4"/>
  <c r="L412" i="4" s="1"/>
  <c r="L475" i="4" s="1"/>
  <c r="H412" i="4"/>
  <c r="H442" i="4"/>
  <c r="L442" i="4"/>
  <c r="L463" i="4"/>
  <c r="K463" i="4"/>
  <c r="K71" i="4"/>
  <c r="L71" i="4" s="1"/>
  <c r="K124" i="4"/>
  <c r="L124" i="4" s="1"/>
  <c r="H124" i="4"/>
  <c r="K148" i="4"/>
  <c r="L148" i="4" s="1"/>
  <c r="H148" i="4"/>
  <c r="K173" i="4"/>
  <c r="L201" i="4"/>
  <c r="K220" i="4"/>
  <c r="K219" i="4" s="1"/>
  <c r="K265" i="4"/>
  <c r="H271" i="4"/>
  <c r="L277" i="4"/>
  <c r="H277" i="4"/>
  <c r="L290" i="4"/>
  <c r="H326" i="4"/>
  <c r="K342" i="4"/>
  <c r="L342" i="4" s="1"/>
  <c r="K351" i="4"/>
  <c r="L351" i="4" s="1"/>
  <c r="H351" i="4"/>
  <c r="H394" i="4"/>
  <c r="L394" i="4"/>
  <c r="K418" i="4"/>
  <c r="L418" i="4" s="1"/>
  <c r="L428" i="4"/>
  <c r="K442" i="4"/>
  <c r="L449" i="4"/>
  <c r="L237" i="4"/>
  <c r="L168" i="4"/>
  <c r="H334" i="4"/>
  <c r="K363" i="4"/>
  <c r="L363" i="4" s="1"/>
  <c r="H363" i="4"/>
  <c r="L465" i="4"/>
  <c r="L501" i="4"/>
  <c r="K501" i="4"/>
  <c r="H501" i="4"/>
  <c r="H528" i="4"/>
  <c r="L528" i="4"/>
  <c r="K528" i="4"/>
  <c r="K548" i="4"/>
  <c r="L548" i="4" s="1"/>
  <c r="L568" i="4"/>
  <c r="L569" i="4" s="1"/>
  <c r="H380" i="4"/>
  <c r="H384" i="4"/>
  <c r="H447" i="4"/>
  <c r="H451" i="4"/>
  <c r="H486" i="4"/>
  <c r="H490" i="4"/>
  <c r="H503" i="4"/>
  <c r="K540" i="4"/>
  <c r="K544" i="4"/>
  <c r="L544" i="4" s="1"/>
  <c r="K552" i="4"/>
  <c r="L552" i="4" s="1"/>
  <c r="K556" i="4"/>
  <c r="L556" i="4" s="1"/>
  <c r="H236" i="4"/>
  <c r="H240" i="4"/>
  <c r="H244" i="4"/>
  <c r="H248" i="4"/>
  <c r="H252" i="4"/>
  <c r="H256" i="4"/>
  <c r="H260" i="4"/>
  <c r="H264" i="4"/>
  <c r="H268" i="4"/>
  <c r="H272" i="4"/>
  <c r="H276" i="4"/>
  <c r="H280" i="4"/>
  <c r="H307" i="4"/>
  <c r="H311" i="4"/>
  <c r="H315" i="4"/>
  <c r="H319" i="4"/>
  <c r="H323" i="4"/>
  <c r="H327" i="4"/>
  <c r="H331" i="4"/>
  <c r="H335" i="4"/>
  <c r="H339" i="4"/>
  <c r="K380" i="4"/>
  <c r="K384" i="4"/>
  <c r="L384" i="4" s="1"/>
  <c r="H407" i="4"/>
  <c r="H419" i="4"/>
  <c r="H423" i="4"/>
  <c r="H427" i="4"/>
  <c r="H431" i="4"/>
  <c r="K447" i="4"/>
  <c r="K451" i="4"/>
  <c r="H460" i="4"/>
  <c r="H464" i="4"/>
  <c r="H468" i="4"/>
  <c r="H472" i="4"/>
  <c r="K486" i="4"/>
  <c r="L486" i="4" s="1"/>
  <c r="K490" i="4"/>
  <c r="L490" i="4" s="1"/>
  <c r="H495" i="4"/>
  <c r="K503" i="4"/>
  <c r="H541" i="4"/>
  <c r="H545" i="4"/>
  <c r="H553" i="4"/>
  <c r="H381" i="4"/>
  <c r="H385" i="4"/>
  <c r="K403" i="4"/>
  <c r="H448" i="4"/>
  <c r="H452" i="4"/>
  <c r="H487" i="4"/>
  <c r="H491" i="4"/>
  <c r="K495" i="4"/>
  <c r="L495" i="4" s="1"/>
  <c r="H504" i="4"/>
  <c r="H515" i="4"/>
  <c r="K553" i="4"/>
  <c r="L553" i="4" s="1"/>
  <c r="H567" i="4"/>
  <c r="H308" i="4"/>
  <c r="H312" i="4"/>
  <c r="H316" i="4"/>
  <c r="H320" i="4"/>
  <c r="H324" i="4"/>
  <c r="H328" i="4"/>
  <c r="H332" i="4"/>
  <c r="H336" i="4"/>
  <c r="H340" i="4"/>
  <c r="H404" i="4"/>
  <c r="H420" i="4"/>
  <c r="H424" i="4"/>
  <c r="H428" i="4"/>
  <c r="H432" i="4"/>
  <c r="K448" i="4"/>
  <c r="L448" i="4" s="1"/>
  <c r="K452" i="4"/>
  <c r="L452" i="4" s="1"/>
  <c r="H457" i="4"/>
  <c r="H461" i="4"/>
  <c r="H465" i="4"/>
  <c r="H469" i="4"/>
  <c r="H473" i="4"/>
  <c r="H496" i="4"/>
  <c r="H568" i="4"/>
  <c r="H523" i="4"/>
  <c r="H527" i="4"/>
  <c r="H531" i="4"/>
  <c r="H535" i="4"/>
  <c r="K568" i="4"/>
  <c r="K523" i="4"/>
  <c r="K527" i="4"/>
  <c r="L527" i="4" s="1"/>
  <c r="K531" i="4"/>
  <c r="L531" i="4" s="1"/>
  <c r="K535" i="4"/>
  <c r="L535" i="4" s="1"/>
  <c r="I565" i="1"/>
  <c r="J565" i="1" s="1"/>
  <c r="H577" i="1"/>
  <c r="H576" i="1"/>
  <c r="H465" i="1"/>
  <c r="H484" i="1"/>
  <c r="H467" i="1"/>
  <c r="H461" i="1"/>
  <c r="H462" i="1"/>
  <c r="H463" i="1"/>
  <c r="H456" i="1"/>
  <c r="H457" i="1"/>
  <c r="H458" i="1"/>
  <c r="H459" i="1"/>
  <c r="H460" i="1"/>
  <c r="H455" i="1"/>
  <c r="L343" i="4" l="1"/>
  <c r="L536" i="4"/>
  <c r="L512" i="4"/>
  <c r="L388" i="4"/>
  <c r="L103" i="4"/>
  <c r="K115" i="4"/>
  <c r="L116" i="4"/>
  <c r="L115" i="4" s="1"/>
  <c r="L302" i="4"/>
  <c r="L301" i="4" s="1"/>
  <c r="L304" i="4" s="1"/>
  <c r="K29" i="4"/>
  <c r="K172" i="4"/>
  <c r="L173" i="4"/>
  <c r="L172" i="4" s="1"/>
  <c r="K104" i="4"/>
  <c r="L162" i="4"/>
  <c r="L178" i="4" s="1"/>
  <c r="K225" i="4"/>
  <c r="L93" i="4"/>
  <c r="K283" i="4"/>
  <c r="L37" i="4"/>
  <c r="K72" i="4"/>
  <c r="L284" i="4"/>
  <c r="L283" i="4" s="1"/>
  <c r="K37" i="4"/>
  <c r="L29" i="4"/>
  <c r="L58" i="4"/>
  <c r="L76" i="4" s="1"/>
  <c r="L90" i="4"/>
  <c r="K206" i="4"/>
  <c r="L206" i="4"/>
  <c r="L220" i="4"/>
  <c r="L219" i="4" s="1"/>
  <c r="L45" i="4"/>
  <c r="L43" i="4" s="1"/>
  <c r="L104" i="4"/>
  <c r="K53" i="4"/>
  <c r="L181" i="4"/>
  <c r="L203" i="4" s="1"/>
  <c r="L65" i="4"/>
  <c r="L186" i="4"/>
  <c r="L226" i="4"/>
  <c r="L225" i="4" s="1"/>
  <c r="K93" i="4"/>
  <c r="K295" i="4"/>
  <c r="L20" i="4"/>
  <c r="L134" i="4"/>
  <c r="L133" i="4" s="1"/>
  <c r="K194" i="4"/>
  <c r="L559" i="4"/>
  <c r="L100" i="4"/>
  <c r="H369" i="1"/>
  <c r="H370" i="1"/>
  <c r="H371" i="1"/>
  <c r="H372" i="1"/>
  <c r="H373" i="1"/>
  <c r="H374" i="1"/>
  <c r="H375" i="1"/>
  <c r="H376" i="1"/>
  <c r="H377" i="1"/>
  <c r="H378" i="1"/>
  <c r="H379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53" i="1"/>
  <c r="H352" i="1"/>
  <c r="L50" i="4" l="1"/>
  <c r="L571" i="4" s="1"/>
  <c r="L222" i="4"/>
  <c r="L292" i="4"/>
  <c r="L143" i="4"/>
  <c r="H132" i="1"/>
  <c r="H133" i="1"/>
  <c r="H131" i="1"/>
  <c r="H130" i="1"/>
  <c r="H66" i="1"/>
  <c r="H61" i="1"/>
  <c r="H65" i="1"/>
  <c r="H62" i="1"/>
  <c r="H63" i="1"/>
  <c r="H64" i="1"/>
  <c r="H69" i="1"/>
  <c r="H70" i="1"/>
  <c r="H71" i="1"/>
  <c r="H72" i="1"/>
  <c r="H68" i="1"/>
  <c r="H58" i="1"/>
  <c r="H59" i="1"/>
  <c r="H57" i="1"/>
  <c r="H56" i="1"/>
  <c r="H582" i="1"/>
  <c r="H581" i="1"/>
  <c r="H141" i="1"/>
  <c r="H563" i="1"/>
  <c r="H564" i="1"/>
  <c r="H566" i="1"/>
  <c r="H562" i="1"/>
  <c r="H561" i="1"/>
  <c r="H560" i="1"/>
  <c r="H551" i="1"/>
  <c r="H552" i="1"/>
  <c r="H553" i="1"/>
  <c r="H554" i="1"/>
  <c r="H555" i="1"/>
  <c r="H556" i="1"/>
  <c r="H557" i="1"/>
  <c r="H558" i="1"/>
  <c r="H550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32" i="1"/>
  <c r="H527" i="1"/>
  <c r="H528" i="1"/>
  <c r="H526" i="1"/>
  <c r="H519" i="1"/>
  <c r="H520" i="1"/>
  <c r="H521" i="1"/>
  <c r="H522" i="1"/>
  <c r="H518" i="1"/>
  <c r="H515" i="1"/>
  <c r="H516" i="1"/>
  <c r="H514" i="1"/>
  <c r="H511" i="1"/>
  <c r="H512" i="1"/>
  <c r="H510" i="1"/>
  <c r="H507" i="1"/>
  <c r="H508" i="1"/>
  <c r="H506" i="1"/>
  <c r="H497" i="1"/>
  <c r="H498" i="1"/>
  <c r="H499" i="1"/>
  <c r="H500" i="1"/>
  <c r="H501" i="1"/>
  <c r="H502" i="1"/>
  <c r="H503" i="1"/>
  <c r="H496" i="1"/>
  <c r="H489" i="1"/>
  <c r="H490" i="1"/>
  <c r="H491" i="1"/>
  <c r="H488" i="1"/>
  <c r="H468" i="1" l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46" i="1"/>
  <c r="H447" i="1"/>
  <c r="H448" i="1"/>
  <c r="H449" i="1"/>
  <c r="H450" i="1"/>
  <c r="H451" i="1"/>
  <c r="H452" i="1"/>
  <c r="H453" i="1"/>
  <c r="H445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27" i="1"/>
  <c r="H425" i="1"/>
  <c r="H423" i="1"/>
  <c r="H424" i="1"/>
  <c r="H422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03" i="1"/>
  <c r="H402" i="1"/>
  <c r="H401" i="1"/>
  <c r="H384" i="1"/>
  <c r="H385" i="1"/>
  <c r="H395" i="1"/>
  <c r="H396" i="1"/>
  <c r="H397" i="1"/>
  <c r="H383" i="1"/>
  <c r="H340" i="1"/>
  <c r="H341" i="1"/>
  <c r="H342" i="1"/>
  <c r="H343" i="1"/>
  <c r="H344" i="1"/>
  <c r="H345" i="1"/>
  <c r="H346" i="1"/>
  <c r="H347" i="1"/>
  <c r="H348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14" i="1"/>
  <c r="H315" i="1"/>
  <c r="H316" i="1"/>
  <c r="H317" i="1"/>
  <c r="H318" i="1"/>
  <c r="H319" i="1"/>
  <c r="H320" i="1"/>
  <c r="H321" i="1"/>
  <c r="H313" i="1"/>
  <c r="H301" i="1"/>
  <c r="H302" i="1"/>
  <c r="H303" i="1"/>
  <c r="H304" i="1"/>
  <c r="H306" i="1"/>
  <c r="H307" i="1"/>
  <c r="H300" i="1"/>
  <c r="H289" i="1"/>
  <c r="H290" i="1"/>
  <c r="H291" i="1"/>
  <c r="H292" i="1"/>
  <c r="H293" i="1"/>
  <c r="H294" i="1"/>
  <c r="H295" i="1"/>
  <c r="H28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30" i="1"/>
  <c r="H212" i="1"/>
  <c r="H213" i="1"/>
  <c r="H214" i="1"/>
  <c r="H215" i="1"/>
  <c r="H216" i="1"/>
  <c r="H217" i="1"/>
  <c r="H218" i="1"/>
  <c r="H219" i="1"/>
  <c r="H221" i="1"/>
  <c r="H222" i="1"/>
  <c r="H224" i="1"/>
  <c r="H225" i="1"/>
  <c r="H211" i="1"/>
  <c r="H197" i="1"/>
  <c r="H198" i="1"/>
  <c r="H199" i="1"/>
  <c r="H200" i="1"/>
  <c r="H201" i="1"/>
  <c r="H202" i="1"/>
  <c r="H203" i="1"/>
  <c r="H184" i="1"/>
  <c r="H185" i="1"/>
  <c r="H186" i="1"/>
  <c r="H187" i="1"/>
  <c r="H188" i="1"/>
  <c r="H189" i="1"/>
  <c r="H190" i="1"/>
  <c r="H191" i="1"/>
  <c r="H192" i="1"/>
  <c r="H193" i="1"/>
  <c r="H194" i="1"/>
  <c r="H196" i="1"/>
  <c r="H183" i="1"/>
  <c r="H178" i="1"/>
  <c r="H177" i="1"/>
  <c r="H165" i="1"/>
  <c r="H166" i="1"/>
  <c r="H167" i="1"/>
  <c r="H168" i="1"/>
  <c r="H169" i="1"/>
  <c r="H170" i="1"/>
  <c r="H171" i="1"/>
  <c r="H172" i="1"/>
  <c r="H164" i="1"/>
  <c r="H150" i="1"/>
  <c r="H151" i="1"/>
  <c r="H152" i="1"/>
  <c r="H153" i="1"/>
  <c r="H154" i="1"/>
  <c r="H149" i="1"/>
  <c r="H148" i="1"/>
  <c r="H147" i="1"/>
  <c r="H125" i="1"/>
  <c r="H126" i="1"/>
  <c r="H127" i="1"/>
  <c r="H128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12" i="1"/>
  <c r="H102" i="1"/>
  <c r="H103" i="1"/>
  <c r="H104" i="1"/>
  <c r="H105" i="1"/>
  <c r="H106" i="1"/>
  <c r="H107" i="1"/>
  <c r="H101" i="1"/>
  <c r="H99" i="1"/>
  <c r="H98" i="1"/>
  <c r="H97" i="1"/>
  <c r="H91" i="1"/>
  <c r="H92" i="1"/>
  <c r="H93" i="1"/>
  <c r="H94" i="1"/>
  <c r="H95" i="1"/>
  <c r="H90" i="1"/>
  <c r="H83" i="1"/>
  <c r="H81" i="1"/>
  <c r="H80" i="1"/>
  <c r="H79" i="1"/>
  <c r="H77" i="1"/>
  <c r="H572" i="1"/>
  <c r="I572" i="1" s="1"/>
  <c r="J572" i="1" s="1"/>
  <c r="I72" i="1"/>
  <c r="J72" i="1" s="1"/>
  <c r="H47" i="1"/>
  <c r="H48" i="1"/>
  <c r="H49" i="1"/>
  <c r="H50" i="1"/>
  <c r="H51" i="1"/>
  <c r="H46" i="1"/>
  <c r="H42" i="1"/>
  <c r="H43" i="1"/>
  <c r="H44" i="1"/>
  <c r="H41" i="1"/>
  <c r="H40" i="1"/>
  <c r="H33" i="1"/>
  <c r="H34" i="1"/>
  <c r="H35" i="1"/>
  <c r="H36" i="1"/>
  <c r="H37" i="1"/>
  <c r="H38" i="1"/>
  <c r="H32" i="1"/>
  <c r="H27" i="1"/>
  <c r="I570" i="1" l="1"/>
  <c r="I56" i="1"/>
  <c r="I71" i="1"/>
  <c r="I57" i="1"/>
  <c r="J57" i="1" s="1"/>
  <c r="I58" i="1"/>
  <c r="J58" i="1" s="1"/>
  <c r="I59" i="1"/>
  <c r="J59" i="1" s="1"/>
  <c r="I55" i="1" l="1"/>
  <c r="J56" i="1"/>
  <c r="J55" i="1" s="1"/>
  <c r="J570" i="1"/>
  <c r="J569" i="1" s="1"/>
  <c r="J71" i="1"/>
  <c r="I68" i="1"/>
  <c r="I69" i="1"/>
  <c r="J69" i="1" s="1"/>
  <c r="I70" i="1"/>
  <c r="J70" i="1" s="1"/>
  <c r="H20" i="1"/>
  <c r="H21" i="1"/>
  <c r="I21" i="1" s="1"/>
  <c r="J68" i="1" l="1"/>
  <c r="J67" i="1" s="1"/>
  <c r="I67" i="1"/>
  <c r="I19" i="1"/>
  <c r="J19" i="1" s="1"/>
  <c r="I582" i="1"/>
  <c r="J582" i="1" s="1"/>
  <c r="I581" i="1"/>
  <c r="J581" i="1" s="1"/>
  <c r="I577" i="1"/>
  <c r="J577" i="1" s="1"/>
  <c r="I576" i="1"/>
  <c r="J576" i="1" s="1"/>
  <c r="I141" i="1"/>
  <c r="J141" i="1" s="1"/>
  <c r="I566" i="1"/>
  <c r="J566" i="1" s="1"/>
  <c r="I564" i="1"/>
  <c r="J564" i="1" s="1"/>
  <c r="I563" i="1"/>
  <c r="J563" i="1" s="1"/>
  <c r="I562" i="1"/>
  <c r="J562" i="1" s="1"/>
  <c r="I561" i="1"/>
  <c r="J561" i="1" s="1"/>
  <c r="I560" i="1"/>
  <c r="J560" i="1" s="1"/>
  <c r="I558" i="1"/>
  <c r="J558" i="1" s="1"/>
  <c r="I557" i="1"/>
  <c r="J557" i="1" s="1"/>
  <c r="I556" i="1"/>
  <c r="J556" i="1" s="1"/>
  <c r="I555" i="1"/>
  <c r="J555" i="1" s="1"/>
  <c r="I554" i="1"/>
  <c r="J554" i="1" s="1"/>
  <c r="I553" i="1"/>
  <c r="J553" i="1" s="1"/>
  <c r="I552" i="1"/>
  <c r="J552" i="1" s="1"/>
  <c r="I551" i="1"/>
  <c r="J551" i="1" s="1"/>
  <c r="I550" i="1"/>
  <c r="J550" i="1" s="1"/>
  <c r="I545" i="1"/>
  <c r="J545" i="1" s="1"/>
  <c r="I544" i="1"/>
  <c r="J544" i="1" s="1"/>
  <c r="I543" i="1"/>
  <c r="J543" i="1" s="1"/>
  <c r="I542" i="1"/>
  <c r="J542" i="1" s="1"/>
  <c r="I541" i="1"/>
  <c r="J541" i="1" s="1"/>
  <c r="I540" i="1"/>
  <c r="J540" i="1" s="1"/>
  <c r="I539" i="1"/>
  <c r="J539" i="1" s="1"/>
  <c r="I538" i="1"/>
  <c r="J538" i="1" s="1"/>
  <c r="I537" i="1"/>
  <c r="J537" i="1" s="1"/>
  <c r="I536" i="1"/>
  <c r="J536" i="1" s="1"/>
  <c r="I535" i="1"/>
  <c r="J535" i="1" s="1"/>
  <c r="I534" i="1"/>
  <c r="J534" i="1" s="1"/>
  <c r="I533" i="1"/>
  <c r="J533" i="1" s="1"/>
  <c r="I532" i="1"/>
  <c r="J532" i="1" s="1"/>
  <c r="I528" i="1"/>
  <c r="J528" i="1" s="1"/>
  <c r="I527" i="1"/>
  <c r="J527" i="1" s="1"/>
  <c r="I526" i="1"/>
  <c r="J526" i="1" s="1"/>
  <c r="I522" i="1"/>
  <c r="J522" i="1" s="1"/>
  <c r="I521" i="1"/>
  <c r="J521" i="1" s="1"/>
  <c r="I520" i="1"/>
  <c r="J520" i="1" s="1"/>
  <c r="I519" i="1"/>
  <c r="J519" i="1" s="1"/>
  <c r="I518" i="1"/>
  <c r="J518" i="1" s="1"/>
  <c r="I516" i="1"/>
  <c r="J516" i="1" s="1"/>
  <c r="I515" i="1"/>
  <c r="J515" i="1" s="1"/>
  <c r="I514" i="1"/>
  <c r="J514" i="1" s="1"/>
  <c r="I512" i="1"/>
  <c r="J512" i="1" s="1"/>
  <c r="I511" i="1"/>
  <c r="J511" i="1" s="1"/>
  <c r="I510" i="1"/>
  <c r="J510" i="1" s="1"/>
  <c r="I508" i="1"/>
  <c r="J508" i="1" s="1"/>
  <c r="I507" i="1"/>
  <c r="J507" i="1" s="1"/>
  <c r="I506" i="1"/>
  <c r="J506" i="1" s="1"/>
  <c r="I503" i="1"/>
  <c r="J503" i="1" s="1"/>
  <c r="I502" i="1"/>
  <c r="J502" i="1" s="1"/>
  <c r="I501" i="1"/>
  <c r="J501" i="1" s="1"/>
  <c r="I500" i="1"/>
  <c r="J500" i="1" s="1"/>
  <c r="I499" i="1"/>
  <c r="J499" i="1" s="1"/>
  <c r="I498" i="1"/>
  <c r="J498" i="1" s="1"/>
  <c r="I497" i="1"/>
  <c r="J497" i="1" s="1"/>
  <c r="I496" i="1"/>
  <c r="J496" i="1" s="1"/>
  <c r="I491" i="1"/>
  <c r="J491" i="1" s="1"/>
  <c r="I490" i="1"/>
  <c r="J490" i="1" s="1"/>
  <c r="I489" i="1"/>
  <c r="J489" i="1" s="1"/>
  <c r="I488" i="1"/>
  <c r="J488" i="1" s="1"/>
  <c r="I484" i="1"/>
  <c r="J484" i="1" s="1"/>
  <c r="I483" i="1"/>
  <c r="J483" i="1" s="1"/>
  <c r="I482" i="1"/>
  <c r="J482" i="1" s="1"/>
  <c r="I481" i="1"/>
  <c r="J481" i="1" s="1"/>
  <c r="I480" i="1"/>
  <c r="J480" i="1" s="1"/>
  <c r="I479" i="1"/>
  <c r="J479" i="1" s="1"/>
  <c r="I478" i="1"/>
  <c r="J478" i="1" s="1"/>
  <c r="I477" i="1"/>
  <c r="J477" i="1" s="1"/>
  <c r="I476" i="1"/>
  <c r="J476" i="1" s="1"/>
  <c r="I475" i="1"/>
  <c r="J475" i="1" s="1"/>
  <c r="I474" i="1"/>
  <c r="J474" i="1" s="1"/>
  <c r="I473" i="1"/>
  <c r="J473" i="1" s="1"/>
  <c r="I472" i="1"/>
  <c r="J472" i="1" s="1"/>
  <c r="I471" i="1"/>
  <c r="J471" i="1" s="1"/>
  <c r="I470" i="1"/>
  <c r="J470" i="1" s="1"/>
  <c r="I469" i="1"/>
  <c r="J469" i="1" s="1"/>
  <c r="I468" i="1"/>
  <c r="J468" i="1" s="1"/>
  <c r="I467" i="1"/>
  <c r="J467" i="1" s="1"/>
  <c r="I465" i="1"/>
  <c r="J465" i="1" s="1"/>
  <c r="J464" i="1" s="1"/>
  <c r="I463" i="1"/>
  <c r="J463" i="1" s="1"/>
  <c r="I462" i="1"/>
  <c r="J462" i="1" s="1"/>
  <c r="I461" i="1"/>
  <c r="J461" i="1" s="1"/>
  <c r="I460" i="1"/>
  <c r="J460" i="1" s="1"/>
  <c r="I459" i="1"/>
  <c r="J459" i="1" s="1"/>
  <c r="I458" i="1"/>
  <c r="J458" i="1" s="1"/>
  <c r="I457" i="1"/>
  <c r="J457" i="1" s="1"/>
  <c r="I456" i="1"/>
  <c r="J456" i="1" s="1"/>
  <c r="I455" i="1"/>
  <c r="J455" i="1" s="1"/>
  <c r="I453" i="1"/>
  <c r="J453" i="1" s="1"/>
  <c r="I452" i="1"/>
  <c r="J452" i="1" s="1"/>
  <c r="I451" i="1"/>
  <c r="J451" i="1" s="1"/>
  <c r="I450" i="1"/>
  <c r="J450" i="1" s="1"/>
  <c r="I449" i="1"/>
  <c r="J449" i="1" s="1"/>
  <c r="I448" i="1"/>
  <c r="J448" i="1" s="1"/>
  <c r="I447" i="1"/>
  <c r="J447" i="1" s="1"/>
  <c r="I446" i="1"/>
  <c r="J446" i="1" s="1"/>
  <c r="I445" i="1"/>
  <c r="J445" i="1" s="1"/>
  <c r="I443" i="1"/>
  <c r="J443" i="1" s="1"/>
  <c r="I442" i="1"/>
  <c r="J442" i="1" s="1"/>
  <c r="I441" i="1"/>
  <c r="J441" i="1" s="1"/>
  <c r="I440" i="1"/>
  <c r="J440" i="1" s="1"/>
  <c r="I439" i="1"/>
  <c r="J439" i="1" s="1"/>
  <c r="I438" i="1"/>
  <c r="J438" i="1" s="1"/>
  <c r="I437" i="1"/>
  <c r="J437" i="1" s="1"/>
  <c r="I436" i="1"/>
  <c r="J436" i="1" s="1"/>
  <c r="I435" i="1"/>
  <c r="J435" i="1" s="1"/>
  <c r="I434" i="1"/>
  <c r="J434" i="1" s="1"/>
  <c r="I433" i="1"/>
  <c r="J433" i="1" s="1"/>
  <c r="I432" i="1"/>
  <c r="J432" i="1" s="1"/>
  <c r="I431" i="1"/>
  <c r="J431" i="1" s="1"/>
  <c r="I430" i="1"/>
  <c r="J430" i="1" s="1"/>
  <c r="I429" i="1"/>
  <c r="J429" i="1" s="1"/>
  <c r="I428" i="1"/>
  <c r="J428" i="1" s="1"/>
  <c r="I427" i="1"/>
  <c r="J427" i="1" s="1"/>
  <c r="I425" i="1"/>
  <c r="J425" i="1" s="1"/>
  <c r="I424" i="1"/>
  <c r="J424" i="1" s="1"/>
  <c r="I423" i="1"/>
  <c r="J423" i="1" s="1"/>
  <c r="I422" i="1"/>
  <c r="J422" i="1" s="1"/>
  <c r="I417" i="1"/>
  <c r="J417" i="1" s="1"/>
  <c r="I416" i="1"/>
  <c r="J416" i="1" s="1"/>
  <c r="I415" i="1"/>
  <c r="J415" i="1" s="1"/>
  <c r="I414" i="1"/>
  <c r="J414" i="1" s="1"/>
  <c r="I413" i="1"/>
  <c r="J413" i="1" s="1"/>
  <c r="I412" i="1"/>
  <c r="J412" i="1" s="1"/>
  <c r="I411" i="1"/>
  <c r="J411" i="1" s="1"/>
  <c r="I410" i="1"/>
  <c r="J410" i="1" s="1"/>
  <c r="I409" i="1"/>
  <c r="J409" i="1" s="1"/>
  <c r="I408" i="1"/>
  <c r="J408" i="1" s="1"/>
  <c r="I407" i="1"/>
  <c r="J407" i="1" s="1"/>
  <c r="I406" i="1"/>
  <c r="J406" i="1" s="1"/>
  <c r="I405" i="1"/>
  <c r="J405" i="1" s="1"/>
  <c r="I404" i="1"/>
  <c r="J404" i="1" s="1"/>
  <c r="I403" i="1"/>
  <c r="J403" i="1" s="1"/>
  <c r="I402" i="1"/>
  <c r="J402" i="1" s="1"/>
  <c r="I401" i="1"/>
  <c r="J401" i="1" s="1"/>
  <c r="I397" i="1"/>
  <c r="J397" i="1" s="1"/>
  <c r="I396" i="1"/>
  <c r="J396" i="1" s="1"/>
  <c r="I395" i="1"/>
  <c r="J395" i="1" s="1"/>
  <c r="I385" i="1"/>
  <c r="J385" i="1" s="1"/>
  <c r="I384" i="1"/>
  <c r="J384" i="1" s="1"/>
  <c r="I383" i="1"/>
  <c r="J383" i="1" s="1"/>
  <c r="I379" i="1"/>
  <c r="J379" i="1" s="1"/>
  <c r="I378" i="1"/>
  <c r="J378" i="1" s="1"/>
  <c r="I377" i="1"/>
  <c r="J377" i="1" s="1"/>
  <c r="I376" i="1"/>
  <c r="J376" i="1" s="1"/>
  <c r="I375" i="1"/>
  <c r="J375" i="1" s="1"/>
  <c r="I374" i="1"/>
  <c r="J374" i="1" s="1"/>
  <c r="I373" i="1"/>
  <c r="J373" i="1" s="1"/>
  <c r="I372" i="1"/>
  <c r="J372" i="1" s="1"/>
  <c r="I371" i="1"/>
  <c r="J371" i="1" s="1"/>
  <c r="I370" i="1"/>
  <c r="J370" i="1" s="1"/>
  <c r="I369" i="1"/>
  <c r="J369" i="1" s="1"/>
  <c r="I368" i="1"/>
  <c r="J368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I338" i="1"/>
  <c r="J338" i="1" s="1"/>
  <c r="I337" i="1"/>
  <c r="J337" i="1" s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8" i="1"/>
  <c r="J318" i="1" s="1"/>
  <c r="I317" i="1"/>
  <c r="J317" i="1" s="1"/>
  <c r="I316" i="1"/>
  <c r="J316" i="1" s="1"/>
  <c r="I315" i="1"/>
  <c r="J315" i="1" s="1"/>
  <c r="I314" i="1"/>
  <c r="J314" i="1" s="1"/>
  <c r="I313" i="1"/>
  <c r="J313" i="1" s="1"/>
  <c r="I307" i="1"/>
  <c r="J307" i="1" s="1"/>
  <c r="I306" i="1"/>
  <c r="I304" i="1"/>
  <c r="J304" i="1" s="1"/>
  <c r="I303" i="1"/>
  <c r="J303" i="1" s="1"/>
  <c r="I302" i="1"/>
  <c r="J302" i="1" s="1"/>
  <c r="I301" i="1"/>
  <c r="J301" i="1" s="1"/>
  <c r="I300" i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I288" i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I258" i="1"/>
  <c r="J258" i="1" s="1"/>
  <c r="I257" i="1"/>
  <c r="J257" i="1" s="1"/>
  <c r="I256" i="1"/>
  <c r="J256" i="1" s="1"/>
  <c r="I255" i="1"/>
  <c r="J255" i="1" s="1"/>
  <c r="I254" i="1"/>
  <c r="J254" i="1" s="1"/>
  <c r="I253" i="1"/>
  <c r="J253" i="1" s="1"/>
  <c r="I252" i="1"/>
  <c r="J252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2" i="1"/>
  <c r="J232" i="1" s="1"/>
  <c r="I231" i="1"/>
  <c r="J231" i="1" s="1"/>
  <c r="I230" i="1"/>
  <c r="I225" i="1"/>
  <c r="J225" i="1" s="1"/>
  <c r="I224" i="1"/>
  <c r="I222" i="1"/>
  <c r="J222" i="1" s="1"/>
  <c r="I221" i="1"/>
  <c r="I219" i="1"/>
  <c r="J219" i="1" s="1"/>
  <c r="I218" i="1"/>
  <c r="J218" i="1" s="1"/>
  <c r="I217" i="1"/>
  <c r="J217" i="1" s="1"/>
  <c r="I216" i="1"/>
  <c r="J216" i="1" s="1"/>
  <c r="I215" i="1"/>
  <c r="J215" i="1" s="1"/>
  <c r="I214" i="1"/>
  <c r="J214" i="1" s="1"/>
  <c r="I213" i="1"/>
  <c r="J213" i="1" s="1"/>
  <c r="I212" i="1"/>
  <c r="J212" i="1" s="1"/>
  <c r="I211" i="1"/>
  <c r="I203" i="1"/>
  <c r="J203" i="1" s="1"/>
  <c r="I202" i="1"/>
  <c r="J202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I178" i="1"/>
  <c r="J178" i="1" s="1"/>
  <c r="I177" i="1"/>
  <c r="I172" i="1"/>
  <c r="J172" i="1" s="1"/>
  <c r="I171" i="1"/>
  <c r="J171" i="1" s="1"/>
  <c r="I170" i="1"/>
  <c r="J170" i="1" s="1"/>
  <c r="I169" i="1"/>
  <c r="J169" i="1" s="1"/>
  <c r="I168" i="1"/>
  <c r="J168" i="1" s="1"/>
  <c r="I167" i="1"/>
  <c r="J167" i="1" s="1"/>
  <c r="I166" i="1"/>
  <c r="J166" i="1" s="1"/>
  <c r="I165" i="1"/>
  <c r="J165" i="1" s="1"/>
  <c r="I164" i="1"/>
  <c r="I159" i="1"/>
  <c r="J159" i="1" s="1"/>
  <c r="I158" i="1"/>
  <c r="J158" i="1" s="1"/>
  <c r="I154" i="1"/>
  <c r="J154" i="1" s="1"/>
  <c r="I153" i="1"/>
  <c r="J153" i="1" s="1"/>
  <c r="I152" i="1"/>
  <c r="J152" i="1" s="1"/>
  <c r="I151" i="1"/>
  <c r="J151" i="1" s="1"/>
  <c r="I150" i="1"/>
  <c r="J150" i="1" s="1"/>
  <c r="I149" i="1"/>
  <c r="J149" i="1" s="1"/>
  <c r="I148" i="1"/>
  <c r="J148" i="1" s="1"/>
  <c r="I147" i="1"/>
  <c r="J147" i="1" s="1"/>
  <c r="I143" i="1"/>
  <c r="J143" i="1" s="1"/>
  <c r="I138" i="1"/>
  <c r="J138" i="1" s="1"/>
  <c r="I133" i="1"/>
  <c r="J133" i="1" s="1"/>
  <c r="I132" i="1"/>
  <c r="J132" i="1" s="1"/>
  <c r="I131" i="1"/>
  <c r="J131" i="1" s="1"/>
  <c r="I130" i="1"/>
  <c r="I128" i="1"/>
  <c r="J128" i="1" s="1"/>
  <c r="I127" i="1"/>
  <c r="J127" i="1" s="1"/>
  <c r="I126" i="1"/>
  <c r="J126" i="1" s="1"/>
  <c r="I125" i="1"/>
  <c r="J125" i="1" s="1"/>
  <c r="I124" i="1"/>
  <c r="J124" i="1" s="1"/>
  <c r="I123" i="1"/>
  <c r="J123" i="1" s="1"/>
  <c r="I122" i="1"/>
  <c r="J122" i="1" s="1"/>
  <c r="I121" i="1"/>
  <c r="J121" i="1" s="1"/>
  <c r="I120" i="1"/>
  <c r="J120" i="1" s="1"/>
  <c r="I119" i="1"/>
  <c r="J119" i="1" s="1"/>
  <c r="I118" i="1"/>
  <c r="J118" i="1" s="1"/>
  <c r="I117" i="1"/>
  <c r="J117" i="1" s="1"/>
  <c r="I116" i="1"/>
  <c r="J116" i="1" s="1"/>
  <c r="I115" i="1"/>
  <c r="J115" i="1" s="1"/>
  <c r="I114" i="1"/>
  <c r="J114" i="1" s="1"/>
  <c r="I113" i="1"/>
  <c r="J113" i="1" s="1"/>
  <c r="I112" i="1"/>
  <c r="I110" i="1"/>
  <c r="J110" i="1" s="1"/>
  <c r="I109" i="1"/>
  <c r="I107" i="1"/>
  <c r="J107" i="1" s="1"/>
  <c r="I106" i="1"/>
  <c r="J106" i="1" s="1"/>
  <c r="I105" i="1"/>
  <c r="J105" i="1" s="1"/>
  <c r="I104" i="1"/>
  <c r="J104" i="1" s="1"/>
  <c r="I103" i="1"/>
  <c r="J103" i="1" s="1"/>
  <c r="I102" i="1"/>
  <c r="J102" i="1" s="1"/>
  <c r="I101" i="1"/>
  <c r="I99" i="1"/>
  <c r="J99" i="1" s="1"/>
  <c r="I98" i="1"/>
  <c r="J98" i="1" s="1"/>
  <c r="I97" i="1"/>
  <c r="I95" i="1"/>
  <c r="J95" i="1" s="1"/>
  <c r="I94" i="1"/>
  <c r="J94" i="1" s="1"/>
  <c r="I93" i="1"/>
  <c r="J93" i="1" s="1"/>
  <c r="I92" i="1"/>
  <c r="J92" i="1" s="1"/>
  <c r="I91" i="1"/>
  <c r="J91" i="1" s="1"/>
  <c r="I90" i="1"/>
  <c r="I85" i="1"/>
  <c r="I83" i="1"/>
  <c r="I81" i="1"/>
  <c r="J81" i="1" s="1"/>
  <c r="I80" i="1"/>
  <c r="J80" i="1" s="1"/>
  <c r="I79" i="1"/>
  <c r="I77" i="1"/>
  <c r="I66" i="1"/>
  <c r="J66" i="1" s="1"/>
  <c r="I65" i="1"/>
  <c r="J65" i="1" s="1"/>
  <c r="I64" i="1"/>
  <c r="J64" i="1" s="1"/>
  <c r="I63" i="1"/>
  <c r="J63" i="1" s="1"/>
  <c r="I62" i="1"/>
  <c r="J62" i="1" s="1"/>
  <c r="I61" i="1"/>
  <c r="I51" i="1"/>
  <c r="J51" i="1" s="1"/>
  <c r="I50" i="1"/>
  <c r="J50" i="1" s="1"/>
  <c r="I49" i="1"/>
  <c r="J49" i="1" s="1"/>
  <c r="I48" i="1"/>
  <c r="J48" i="1" s="1"/>
  <c r="I47" i="1"/>
  <c r="J47" i="1" s="1"/>
  <c r="I46" i="1"/>
  <c r="I44" i="1"/>
  <c r="J44" i="1" s="1"/>
  <c r="I43" i="1"/>
  <c r="J43" i="1" s="1"/>
  <c r="I42" i="1"/>
  <c r="J42" i="1" s="1"/>
  <c r="I41" i="1"/>
  <c r="J41" i="1" s="1"/>
  <c r="I40" i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I27" i="1"/>
  <c r="J27" i="1" s="1"/>
  <c r="I26" i="1"/>
  <c r="I20" i="1"/>
  <c r="J20" i="1" s="1"/>
  <c r="J21" i="1"/>
  <c r="J583" i="1" l="1"/>
  <c r="J578" i="1"/>
  <c r="J559" i="1"/>
  <c r="J549" i="1"/>
  <c r="J573" i="1" s="1"/>
  <c r="J546" i="1"/>
  <c r="J529" i="1"/>
  <c r="J517" i="1"/>
  <c r="J513" i="1"/>
  <c r="J509" i="1"/>
  <c r="J505" i="1"/>
  <c r="J495" i="1"/>
  <c r="J492" i="1"/>
  <c r="J466" i="1"/>
  <c r="J454" i="1"/>
  <c r="J444" i="1"/>
  <c r="J426" i="1"/>
  <c r="J421" i="1"/>
  <c r="J418" i="1"/>
  <c r="J398" i="1"/>
  <c r="J380" i="1"/>
  <c r="J349" i="1"/>
  <c r="J155" i="1"/>
  <c r="J22" i="1"/>
  <c r="J160" i="1"/>
  <c r="J230" i="1"/>
  <c r="J229" i="1" s="1"/>
  <c r="I229" i="1"/>
  <c r="J164" i="1"/>
  <c r="J163" i="1" s="1"/>
  <c r="I163" i="1"/>
  <c r="J300" i="1"/>
  <c r="J299" i="1" s="1"/>
  <c r="I299" i="1"/>
  <c r="J77" i="1"/>
  <c r="J76" i="1" s="1"/>
  <c r="I76" i="1"/>
  <c r="J101" i="1"/>
  <c r="J100" i="1" s="1"/>
  <c r="I100" i="1"/>
  <c r="J211" i="1"/>
  <c r="J210" i="1" s="1"/>
  <c r="I210" i="1"/>
  <c r="J97" i="1"/>
  <c r="J96" i="1" s="1"/>
  <c r="I96" i="1"/>
  <c r="J79" i="1"/>
  <c r="J78" i="1" s="1"/>
  <c r="I78" i="1"/>
  <c r="J40" i="1"/>
  <c r="J39" i="1" s="1"/>
  <c r="I39" i="1"/>
  <c r="J306" i="1"/>
  <c r="J305" i="1" s="1"/>
  <c r="I305" i="1"/>
  <c r="J137" i="1"/>
  <c r="J134" i="1" s="1"/>
  <c r="I134" i="1"/>
  <c r="J46" i="1"/>
  <c r="J45" i="1" s="1"/>
  <c r="I45" i="1"/>
  <c r="J83" i="1"/>
  <c r="J82" i="1" s="1"/>
  <c r="I82" i="1"/>
  <c r="J85" i="1"/>
  <c r="J84" i="1" s="1"/>
  <c r="I84" i="1"/>
  <c r="J26" i="1"/>
  <c r="J28" i="1" s="1"/>
  <c r="I25" i="1"/>
  <c r="J288" i="1"/>
  <c r="J287" i="1" s="1"/>
  <c r="I287" i="1"/>
  <c r="J109" i="1"/>
  <c r="J108" i="1" s="1"/>
  <c r="I108" i="1"/>
  <c r="J90" i="1"/>
  <c r="J89" i="1" s="1"/>
  <c r="I89" i="1"/>
  <c r="J32" i="1"/>
  <c r="J31" i="1" s="1"/>
  <c r="I31" i="1"/>
  <c r="J196" i="1"/>
  <c r="J195" i="1" s="1"/>
  <c r="I195" i="1"/>
  <c r="J177" i="1"/>
  <c r="J176" i="1" s="1"/>
  <c r="I176" i="1"/>
  <c r="J221" i="1"/>
  <c r="J220" i="1" s="1"/>
  <c r="I220" i="1"/>
  <c r="J61" i="1"/>
  <c r="J60" i="1" s="1"/>
  <c r="J73" i="1" s="1"/>
  <c r="I60" i="1"/>
  <c r="J112" i="1"/>
  <c r="J111" i="1" s="1"/>
  <c r="I111" i="1"/>
  <c r="J130" i="1"/>
  <c r="J129" i="1" s="1"/>
  <c r="I129" i="1"/>
  <c r="J224" i="1"/>
  <c r="J223" i="1" s="1"/>
  <c r="I223" i="1"/>
  <c r="J183" i="1"/>
  <c r="J182" i="1" s="1"/>
  <c r="I182" i="1"/>
  <c r="J523" i="1" l="1"/>
  <c r="J485" i="1"/>
  <c r="D46" i="2" s="1"/>
  <c r="K47" i="2" s="1"/>
  <c r="J179" i="1"/>
  <c r="J296" i="1"/>
  <c r="J310" i="1"/>
  <c r="J226" i="1"/>
  <c r="D32" i="2" s="1"/>
  <c r="J207" i="1"/>
  <c r="D30" i="2" s="1"/>
  <c r="J31" i="2" s="1"/>
  <c r="J144" i="1"/>
  <c r="D22" i="2" s="1"/>
  <c r="J23" i="2" s="1"/>
  <c r="J86" i="1"/>
  <c r="D20" i="2" s="1"/>
  <c r="J52" i="1"/>
  <c r="D16" i="2" s="1"/>
  <c r="J25" i="1"/>
  <c r="D28" i="2"/>
  <c r="D60" i="2"/>
  <c r="M61" i="2" s="1"/>
  <c r="D50" i="2"/>
  <c r="D42" i="2"/>
  <c r="D38" i="2"/>
  <c r="M39" i="2" s="1"/>
  <c r="D26" i="2"/>
  <c r="G27" i="2" s="1"/>
  <c r="D58" i="2"/>
  <c r="D12" i="2"/>
  <c r="D40" i="2"/>
  <c r="M41" i="2" s="1"/>
  <c r="D48" i="2"/>
  <c r="D52" i="2"/>
  <c r="M53" i="2" s="1"/>
  <c r="D24" i="2"/>
  <c r="D56" i="2"/>
  <c r="D44" i="2"/>
  <c r="I45" i="2" s="1"/>
  <c r="D54" i="2"/>
  <c r="G17" i="2" l="1"/>
  <c r="F17" i="2"/>
  <c r="L57" i="2"/>
  <c r="M57" i="2"/>
  <c r="K57" i="2"/>
  <c r="H57" i="2"/>
  <c r="G57" i="2"/>
  <c r="I43" i="2"/>
  <c r="M43" i="2"/>
  <c r="L43" i="2"/>
  <c r="F25" i="2"/>
  <c r="G25" i="2"/>
  <c r="H25" i="2"/>
  <c r="J49" i="2"/>
  <c r="L49" i="2"/>
  <c r="M49" i="2"/>
  <c r="J21" i="2"/>
  <c r="I21" i="2"/>
  <c r="H21" i="2"/>
  <c r="G59" i="2"/>
  <c r="H59" i="2"/>
  <c r="I59" i="2"/>
  <c r="J59" i="2"/>
  <c r="K59" i="2"/>
  <c r="L59" i="2"/>
  <c r="M59" i="2"/>
  <c r="F59" i="2"/>
  <c r="M33" i="2"/>
  <c r="K33" i="2"/>
  <c r="L33" i="2"/>
  <c r="F13" i="2"/>
  <c r="D34" i="2"/>
  <c r="M51" i="2"/>
  <c r="L51" i="2"/>
  <c r="I39" i="2"/>
  <c r="J39" i="2"/>
  <c r="J43" i="2"/>
  <c r="L29" i="2"/>
  <c r="K29" i="2"/>
  <c r="J29" i="2"/>
  <c r="I29" i="2"/>
  <c r="L39" i="2"/>
  <c r="K41" i="2"/>
  <c r="K45" i="2"/>
  <c r="L41" i="2"/>
  <c r="K23" i="2"/>
  <c r="J45" i="2"/>
  <c r="I47" i="2"/>
  <c r="H55" i="2"/>
  <c r="D14" i="2"/>
  <c r="M47" i="2"/>
  <c r="G55" i="2"/>
  <c r="L23" i="2"/>
  <c r="L47" i="2"/>
  <c r="L55" i="2"/>
  <c r="M55" i="2"/>
  <c r="M23" i="2"/>
  <c r="I31" i="2"/>
  <c r="J47" i="2"/>
  <c r="L31" i="2"/>
  <c r="M45" i="2"/>
  <c r="K31" i="2"/>
  <c r="L45" i="2"/>
  <c r="K39" i="2"/>
  <c r="M35" i="2" l="1"/>
  <c r="L35" i="2"/>
  <c r="K35" i="2"/>
  <c r="J35" i="2"/>
  <c r="I35" i="2"/>
  <c r="I63" i="2" s="1"/>
  <c r="F15" i="2"/>
  <c r="D18" i="2"/>
  <c r="G19" i="2" l="1"/>
  <c r="G63" i="2" s="1"/>
  <c r="H19" i="2"/>
  <c r="H63" i="2" s="1"/>
  <c r="F19" i="2"/>
  <c r="F63" i="2" s="1"/>
  <c r="J585" i="1"/>
  <c r="D36" i="2"/>
  <c r="M37" i="2" s="1"/>
  <c r="M63" i="2" s="1"/>
  <c r="J37" i="2" l="1"/>
  <c r="J63" i="2" s="1"/>
  <c r="K37" i="2"/>
  <c r="K63" i="2" s="1"/>
  <c r="D63" i="2"/>
  <c r="L37" i="2"/>
  <c r="L63" i="2" s="1"/>
  <c r="E26" i="2" l="1"/>
  <c r="E12" i="2"/>
  <c r="E44" i="2"/>
  <c r="E38" i="2"/>
  <c r="E50" i="2"/>
  <c r="E20" i="2"/>
  <c r="E30" i="2"/>
  <c r="E34" i="2"/>
  <c r="E40" i="2"/>
  <c r="E18" i="2"/>
  <c r="E32" i="2"/>
  <c r="E42" i="2"/>
  <c r="E46" i="2"/>
  <c r="E54" i="2"/>
  <c r="E60" i="2"/>
  <c r="E22" i="2"/>
  <c r="E48" i="2"/>
  <c r="E24" i="2"/>
  <c r="E56" i="2"/>
  <c r="E52" i="2"/>
  <c r="E28" i="2"/>
  <c r="E16" i="2"/>
  <c r="E14" i="2"/>
  <c r="E36" i="2"/>
  <c r="E58" i="2"/>
  <c r="E63" i="2" l="1"/>
</calcChain>
</file>

<file path=xl/sharedStrings.xml><?xml version="1.0" encoding="utf-8"?>
<sst xmlns="http://schemas.openxmlformats.org/spreadsheetml/2006/main" count="11761" uniqueCount="1828">
  <si>
    <t xml:space="preserve">PREFEITURA MUNICIPAL DE CATALÃO </t>
  </si>
  <si>
    <t>Obra: Proinfância - Tipo 1- opção 220V com sapatas CRECHE PARQUE IMPERIAL</t>
  </si>
  <si>
    <t>Data de preço:</t>
  </si>
  <si>
    <t>Unidade federativa: Catalão-GO</t>
  </si>
  <si>
    <t/>
  </si>
  <si>
    <t>BDI :</t>
  </si>
  <si>
    <t xml:space="preserve">Planilha Orçamentária Unificada </t>
  </si>
  <si>
    <t>Edificação principal do Proinfância 1</t>
  </si>
  <si>
    <t>ITEM</t>
  </si>
  <si>
    <t>CÓDIGO</t>
  </si>
  <si>
    <t>FONTE</t>
  </si>
  <si>
    <t>DESCRIÇÃO DOS SERVIÇOS</t>
  </si>
  <si>
    <t>UN.</t>
  </si>
  <si>
    <t>QUANT.</t>
  </si>
  <si>
    <t>CUSTO (R$)</t>
  </si>
  <si>
    <t>PREÇO (R$)</t>
  </si>
  <si>
    <t>VALOR (R$)</t>
  </si>
  <si>
    <t>MATERIAL</t>
  </si>
  <si>
    <t>M.O.</t>
  </si>
  <si>
    <t xml:space="preserve">SERVIÇOS PRELIMINARES </t>
  </si>
  <si>
    <t>1.1</t>
  </si>
  <si>
    <t>SINAPI</t>
  </si>
  <si>
    <t>Placa da obra em chapa de aço galvanizado, Padrão Governo Federal</t>
  </si>
  <si>
    <t xml:space="preserve"> m²</t>
  </si>
  <si>
    <t>1.3</t>
  </si>
  <si>
    <t>SEINFRA</t>
  </si>
  <si>
    <t>un</t>
  </si>
  <si>
    <t>CPU</t>
  </si>
  <si>
    <t>1.5</t>
  </si>
  <si>
    <t>Limpeza mecanizada de terreno com remoção de camada vegetal</t>
  </si>
  <si>
    <t>m³</t>
  </si>
  <si>
    <t>m²</t>
  </si>
  <si>
    <t xml:space="preserve">Subtotal </t>
  </si>
  <si>
    <t>MOVIMENTO DE TERRA PARA FUNDAÇÕES</t>
  </si>
  <si>
    <t>EDIFICAÇÃO</t>
  </si>
  <si>
    <t>Reaterro manual de valas com compactação mecanizada</t>
  </si>
  <si>
    <t>2.2</t>
  </si>
  <si>
    <t>2.2.1</t>
  </si>
  <si>
    <t>2.2.2</t>
  </si>
  <si>
    <t xml:space="preserve">Regularização e compactação do fundo de valas </t>
  </si>
  <si>
    <t>CASTELO D'ÁGUA</t>
  </si>
  <si>
    <t>FUNDAÇÕES</t>
  </si>
  <si>
    <t>3.1</t>
  </si>
  <si>
    <t>Forma de madeira em tábuas para fundações, com reaproveitamento</t>
  </si>
  <si>
    <t>Armação de aço CA-50 Ø 6,3mm; incluso fornecimento, corte, dobra e colocação</t>
  </si>
  <si>
    <t>kg</t>
  </si>
  <si>
    <t>Armação de aço CA-50 Ø 8mm; incluso fornecimento, corte, dobra e colocação</t>
  </si>
  <si>
    <t>Armação de aço CA-50 Ø 10mm; incluso fornecimento, corte, dobra e colocação</t>
  </si>
  <si>
    <t>Armação de aço CA-50 Ø 12,5mm; incluso fornecimento, corte, dobra e colocação</t>
  </si>
  <si>
    <t>Armação de aço CA-60 Ø 5,0mm; incluso fornecimento, corte, dobra e colocação</t>
  </si>
  <si>
    <t>Concreto Bombeado fck= 25MPa; incluindo preparo, lançamento e adensamento</t>
  </si>
  <si>
    <t>3.2</t>
  </si>
  <si>
    <t>FUNDAÇÃO DO CASTELO D'ÁGUA</t>
  </si>
  <si>
    <t>m</t>
  </si>
  <si>
    <t>Lastro de concreto não-estrutural, espessura 5cm</t>
  </si>
  <si>
    <t>Armação de aço CA-50 Ø 25mm; incluso fornecimento, corte, dobra e colocação</t>
  </si>
  <si>
    <t>Armação de aço CA-60 Ø 4,2mm; incluso fornecimento, corte, dobra e colocação</t>
  </si>
  <si>
    <t>ABRIGO DE GÁS - BLOCOS</t>
  </si>
  <si>
    <t>Lastro de concreto não-estrutural, espessura 5 cm</t>
  </si>
  <si>
    <t>3.4.3</t>
  </si>
  <si>
    <t>3.4.4</t>
  </si>
  <si>
    <t>3.4.5</t>
  </si>
  <si>
    <t>3.5</t>
  </si>
  <si>
    <t>MURETA E ABRIGO DE GÁS - VIGAS BALDRAME</t>
  </si>
  <si>
    <t>3.5.1</t>
  </si>
  <si>
    <t>3.5.2</t>
  </si>
  <si>
    <t>3.5.3</t>
  </si>
  <si>
    <t>3.5.4</t>
  </si>
  <si>
    <t>3.5.5</t>
  </si>
  <si>
    <t>3.5.6</t>
  </si>
  <si>
    <t xml:space="preserve">SUPERESTRUTURA </t>
  </si>
  <si>
    <t>4.1</t>
  </si>
  <si>
    <t>4.1.1</t>
  </si>
  <si>
    <t>Montagem e desmontagem de forma para pilares, em chapa de madeira compensada plastificada com reaproveitamento</t>
  </si>
  <si>
    <t>4.1.2</t>
  </si>
  <si>
    <t>4.1.3</t>
  </si>
  <si>
    <t>4.1.4</t>
  </si>
  <si>
    <t>4.2</t>
  </si>
  <si>
    <t>4.2.1</t>
  </si>
  <si>
    <t>4.2.2</t>
  </si>
  <si>
    <t>4.2.3</t>
  </si>
  <si>
    <t>4.2.4</t>
  </si>
  <si>
    <t>4.2.5</t>
  </si>
  <si>
    <t>4.2.6</t>
  </si>
  <si>
    <t>CONCRETO ARMADO - MURETA - PILARES</t>
  </si>
  <si>
    <t>SISTEMA DE VEDAÇÃO VERTICAL</t>
  </si>
  <si>
    <t>5.1</t>
  </si>
  <si>
    <t>ELEMENTOS VAZADOS</t>
  </si>
  <si>
    <t>5.1.1</t>
  </si>
  <si>
    <t>5.2</t>
  </si>
  <si>
    <t>ALVENARIA DE VEDAÇÃO</t>
  </si>
  <si>
    <t>5.2.4</t>
  </si>
  <si>
    <t>Alvenaria em tijolos maciços 5x10x20 cm (espessura 10cm), acentamento com argamassa no traço 1:2:8 (cimento, cal e areia)</t>
  </si>
  <si>
    <t>5.2.6</t>
  </si>
  <si>
    <t>C4070</t>
  </si>
  <si>
    <t>Divisória de banheiros e sanitários em granito com espessura de 2cm polido assentado com argamassa traço 1:4</t>
  </si>
  <si>
    <t>5.2.7</t>
  </si>
  <si>
    <t>Fechamento de shafts com placas de gesso acartonado</t>
  </si>
  <si>
    <t>5.3</t>
  </si>
  <si>
    <t>ALVENARIA DA MURETA</t>
  </si>
  <si>
    <t>5.3.1</t>
  </si>
  <si>
    <t>Alvenaria de vedação horizontal em tijolos cerâmicos dimensões nominais: 14x19x39; assentamento em argamassa no traço 1:2:8 (cimento, cal e areia)</t>
  </si>
  <si>
    <t>5.4</t>
  </si>
  <si>
    <t>ALVENARIA DO MURO</t>
  </si>
  <si>
    <t>5.4.1</t>
  </si>
  <si>
    <t>GOINFRA</t>
  </si>
  <si>
    <t>5.4.2</t>
  </si>
  <si>
    <t xml:space="preserve">ESQUADRIAS </t>
  </si>
  <si>
    <t>6.1</t>
  </si>
  <si>
    <t>PORTAS DE MADEIRA</t>
  </si>
  <si>
    <t>6.1.1</t>
  </si>
  <si>
    <t xml:space="preserve">Porta de Madeira - PM1 - 70x210, incluso ferragens e fechadura, conforme projeto de esquadrias </t>
  </si>
  <si>
    <t>6.1.2</t>
  </si>
  <si>
    <t>Porta de Madeira - PM2 - 80x210, com veneziana, incluso ferragens e fechadura, conforme projeto de esquadrias</t>
  </si>
  <si>
    <t>6.1.3</t>
  </si>
  <si>
    <t>Porta de Madeira - PM3 - 82x210, incluso ferragens e fechadura, conforme projeto de esquadrias</t>
  </si>
  <si>
    <t>6.1.4</t>
  </si>
  <si>
    <t xml:space="preserve">Porta de Madeira - PM4 - 80x210, incluso ferragens e fechadura, conforme projeto de esquadrias </t>
  </si>
  <si>
    <t>6.1.5</t>
  </si>
  <si>
    <t xml:space="preserve">Porta de Madeira - PM5 - 82 cm x 210 cm com visor, incluso ferragens e fechadura, conforme projeto de esquadrias </t>
  </si>
  <si>
    <t>6.1.6</t>
  </si>
  <si>
    <t>Porta de compesando de madeira - PM6 - 60x100, folha lisa revestida com laminado melamínico, incluso ferragens, conforme projeto de esquadrias</t>
  </si>
  <si>
    <t>6.2</t>
  </si>
  <si>
    <t>FERRAGENS E ACESSÓRIOS</t>
  </si>
  <si>
    <t>6.2.1</t>
  </si>
  <si>
    <t>6.2.2</t>
  </si>
  <si>
    <t>Barra de apoio 60 cm, aço inox polido, Deca ou equivalente - PM3 e PM5</t>
  </si>
  <si>
    <t>6.2.3</t>
  </si>
  <si>
    <t>Chapa metalica (alumínio) 0,80m x 0,4m, e= 1mm para as portas</t>
  </si>
  <si>
    <t>6.3</t>
  </si>
  <si>
    <t>PORTAS EM ALUMÍNIO</t>
  </si>
  <si>
    <t>6.3.1</t>
  </si>
  <si>
    <t>Porta de abrir - PA1 - 100x210 em chapa de alumínio com veneziana e vidro mini boreal- conforme projeto de esquadrias, inclusive ferragens e vidro</t>
  </si>
  <si>
    <t>6.3.2</t>
  </si>
  <si>
    <t>Porta de abrir - PA2 - 80x210 em chapa de alumínio com veneziana e vidro mini boreal- conforme projeto de esquadrias, inclusive ferragens e vidro</t>
  </si>
  <si>
    <t>6.3.3</t>
  </si>
  <si>
    <t>Porta de abrir - PA3 - 160x210 em chapa de alumínio com veneziana- conforme projeto de esquadrias, inclusive ferragens e vidro</t>
  </si>
  <si>
    <t>6.3.4</t>
  </si>
  <si>
    <t>Porta de correr - PA4 - 450x270  conforme projeto de esquadrias, inclusive ferragens e vidro liso incolor, espessura 8mm</t>
  </si>
  <si>
    <t>6.3.5</t>
  </si>
  <si>
    <t>Porta de correr - PA5 - 240x210  - conforme projeto de esquadrias, inclusive ferragens e vidro liso incolor, espessura 8mm</t>
  </si>
  <si>
    <t>6.3.6</t>
  </si>
  <si>
    <t>Porta de abrir - PA6 - 120x170 - veneziana- conforme projeto de esquadrias, inclusive ferragens</t>
  </si>
  <si>
    <t>6.3.7</t>
  </si>
  <si>
    <t>Porta de abrir - PA7 - 160+90x210 - veneziana- conforme projeto de esquadrias, inclusive ferragens</t>
  </si>
  <si>
    <t>6.4</t>
  </si>
  <si>
    <t>PORTAS DE VIDRO - PV</t>
  </si>
  <si>
    <t>6.4.1</t>
  </si>
  <si>
    <t xml:space="preserve">Porta de Vidro temperado - PV1 - 175x230, com ferragens, conforme projeto de esquadrias </t>
  </si>
  <si>
    <t>6.4.2</t>
  </si>
  <si>
    <t>6.5</t>
  </si>
  <si>
    <t xml:space="preserve">JANELAS DE ALUMÍNIO - JA </t>
  </si>
  <si>
    <t>6.5.1</t>
  </si>
  <si>
    <t>Janela de Alumínio - JA-01, 70x125, completa conforme projeto de esquadrias - Guilhotina</t>
  </si>
  <si>
    <t>6.5.2</t>
  </si>
  <si>
    <t>Janela de Alumínio - JA-02, 110x145, completa conforme projeto de esquadrias - Guilhotina</t>
  </si>
  <si>
    <t>6.5.3</t>
  </si>
  <si>
    <t>Janela de Alumínio - JA-03, 140x115, completa conforme projeto de esquadrias - Fixa</t>
  </si>
  <si>
    <t>6.5.4</t>
  </si>
  <si>
    <t>Janela de Alumínio - JA-04, 140x145, completa conforme projeto de esquadrias - Guilhotina</t>
  </si>
  <si>
    <t>6.5.5</t>
  </si>
  <si>
    <t>Janela de Alumínio - JA-05, 200x105, completa conforme projeto de esquadrias - Fixa</t>
  </si>
  <si>
    <t>6.5.6</t>
  </si>
  <si>
    <t>Janela de Alumínio - JA-06, 210x50, completa conforme projeto de esquadrias - Maxim-ar - incluso vidro liso incolor, espessura 6mm</t>
  </si>
  <si>
    <t>6.5.7</t>
  </si>
  <si>
    <t>Janela de Alumínio - JA-07, 210x75, completa conforme projeto de esquadrias - Maxim-ar - incluso vidro liso incolor, espessura 6mm</t>
  </si>
  <si>
    <t>6.5.8</t>
  </si>
  <si>
    <t>Janela de Alumínio - JA-08, 210x100, completa conforme projeto de esquadrias - Maxim-ar - incluso vidro liso incolor, espessura 6mm</t>
  </si>
  <si>
    <t>6.5.9</t>
  </si>
  <si>
    <t>Janela de Alumínio - JA-09, 210x150, completa conforme projeto de esquadrias - Maxim-ar - incluso vidro liso incolor, espessura 6mm</t>
  </si>
  <si>
    <t>6.5.10</t>
  </si>
  <si>
    <t>Janela de Alumínio - JA-10, 140x150, completa conforme projeto de esquadrias - Maxim-ar - incluso vidro liso incolor, espessura 6mm</t>
  </si>
  <si>
    <t>6.5.11</t>
  </si>
  <si>
    <t>Janela de Alumínio - JA-11, 140x75, completa conforme projeto de esquadrias - Maxim-ar - incluso vidro liso incolor, espessura 6mm</t>
  </si>
  <si>
    <t>6.5.12</t>
  </si>
  <si>
    <t>Janela de Alumínio - JA-12, 420x50, completa conforme projeto de esquadrias - Maxim-ar - incluso vidro liso incolor, espessura 6mm</t>
  </si>
  <si>
    <t>6.5.13</t>
  </si>
  <si>
    <t>Janela de Alumínio - JA-13, 420x150, completa conforme projeto de esquadrias - Maxim-ar - incluso vidro liso incolor, espessura 6mm</t>
  </si>
  <si>
    <t>6.5.14</t>
  </si>
  <si>
    <t>Janela de Alumínio - JA-14, 560x100, completa conforme projeto de esquadrias - Maxim-ar - incluso vidro liso incolor, espessura 6mm</t>
  </si>
  <si>
    <t>6.5.15</t>
  </si>
  <si>
    <t>Janela de Alumínio - JA-15, 560x150, completa conforme projeto de esquadrias - Maxim-ar -incluso vidro liso incolor, espessura 6mm</t>
  </si>
  <si>
    <t>6.5.16</t>
  </si>
  <si>
    <t>Janela de Alumínio - JA-16, 160x0,85, completa conforme projeto de esquadrias - Fixa</t>
  </si>
  <si>
    <t>6.5.17</t>
  </si>
  <si>
    <t>Tela de nylon de proteção- fixada na esquadria</t>
  </si>
  <si>
    <t>6.6</t>
  </si>
  <si>
    <t>VIDROS</t>
  </si>
  <si>
    <t>6.6.1</t>
  </si>
  <si>
    <t>Vidro liso temperado incolor, espessura 6mm para janelas</t>
  </si>
  <si>
    <t>6.6.2</t>
  </si>
  <si>
    <t>Box em vidro temperado incolor, 10mm, com altura de 1,80m</t>
  </si>
  <si>
    <t>6.6.3</t>
  </si>
  <si>
    <t>Divisória em vidro temperado, jateado, 10mm com porta de correr</t>
  </si>
  <si>
    <t>6.6.4</t>
  </si>
  <si>
    <t>Espelho cristal esp. 4mm sem moldura de madeira</t>
  </si>
  <si>
    <t>6.7</t>
  </si>
  <si>
    <t>ESQUADRIA - GRADIL METÁLICO</t>
  </si>
  <si>
    <t>6.7.1</t>
  </si>
  <si>
    <t>Gradil metalico e tela de aço galvanizado, inclusive pintura  (GR1, GR2, GR3, GR4)</t>
  </si>
  <si>
    <t>6.7.2</t>
  </si>
  <si>
    <t>Portão de abrir em chapa de aço perfurada, inclusive pintura (PF1 e PF2)</t>
  </si>
  <si>
    <t>6.7.3</t>
  </si>
  <si>
    <t>Fechamento com chapa de aço perfurada, inclusive perfis metálicos para suporte e pintura</t>
  </si>
  <si>
    <t>6.7.4</t>
  </si>
  <si>
    <t>Portão de abrir com gradil metálico e tela de aço galvanizado, inclusive pintura</t>
  </si>
  <si>
    <t>SISTEMAS DE COBERTURA</t>
  </si>
  <si>
    <t>7.2</t>
  </si>
  <si>
    <t>7.3</t>
  </si>
  <si>
    <t>7.4</t>
  </si>
  <si>
    <t>Calha em chapa metalica Nº 22 desenvolvimento de 63 cm</t>
  </si>
  <si>
    <t>7.5</t>
  </si>
  <si>
    <t>Rufo em chapa de aço galvanizado nr. 24, desenvolvimento 73 cm</t>
  </si>
  <si>
    <t>7.6</t>
  </si>
  <si>
    <t>Rufo em chapa de aço galvanizado nr. 24, desenvolvimento 39 cm</t>
  </si>
  <si>
    <t>7.7</t>
  </si>
  <si>
    <t>Rufo em chapa de aço galvanizado nr. 24, desenvolvimento 32 cm</t>
  </si>
  <si>
    <t>7.8</t>
  </si>
  <si>
    <t>7.9</t>
  </si>
  <si>
    <t>Chapim (Rufo capa) em aço galvanizado.</t>
  </si>
  <si>
    <t xml:space="preserve">IMPERMEABILIZAÇÃO </t>
  </si>
  <si>
    <t>8.1</t>
  </si>
  <si>
    <t>8.2</t>
  </si>
  <si>
    <t>REVESTIMENTOS INTERNO E EXTERNO</t>
  </si>
  <si>
    <t>9.1</t>
  </si>
  <si>
    <t>Chapisco de aderência em paredes internas, externas, vigas, platibanda e calhas</t>
  </si>
  <si>
    <t xml:space="preserve">Emboço paulista para paredes externas traço 1:2:9 - preparo manual - espessura 2,5 cm </t>
  </si>
  <si>
    <t>9.1.4</t>
  </si>
  <si>
    <t>Reboco para paredes internas, externas, pórticos, vigas, traço 1:4,5 - espessura 0,5 cm</t>
  </si>
  <si>
    <t>9.1.5</t>
  </si>
  <si>
    <t>Revestimento cerâmico de paredes PEI IV- cerâmica 30 x 40 cm - incl. rejunte - conforme projeto - branca</t>
  </si>
  <si>
    <t>9.1.6</t>
  </si>
  <si>
    <t>Revestimento cerâmico de paredes PEI IV - cerâmica 10 x 10 cm - incl. rejunte - conforme projeto - azul</t>
  </si>
  <si>
    <t>9.1.7</t>
  </si>
  <si>
    <t>Revestimento cerâmico de paredes PEI IV - cerâmica 10 x 10 cm - incl. rejunte - conforme projeto - vermelha</t>
  </si>
  <si>
    <t>9.1.8</t>
  </si>
  <si>
    <t>Revestimento cerâmico de paredes PEI IV - cerâmica 10 x 10 cm - incl. rejunte - conforme projeto - branco</t>
  </si>
  <si>
    <t>9.1.9</t>
  </si>
  <si>
    <t>Revestimento cerâmico de paredes PEI IV - cerâmica 10 x 10 cm - incl. rejunte - conforme projeto - amarelo</t>
  </si>
  <si>
    <t>9.1.10</t>
  </si>
  <si>
    <t>Roda meio em madeira (largura=10cm)</t>
  </si>
  <si>
    <t>9.1.11</t>
  </si>
  <si>
    <t>C4294</t>
  </si>
  <si>
    <t>Forro de gesso acartonado estruturado - montagem e instalação</t>
  </si>
  <si>
    <t>9.1.12</t>
  </si>
  <si>
    <t>C4479</t>
  </si>
  <si>
    <t>Forro em fibra mineral removível (1250x625x16mm) apoiado sobre perfil metálico "T" invertido 24mm</t>
  </si>
  <si>
    <t>9.2</t>
  </si>
  <si>
    <t>MURETA</t>
  </si>
  <si>
    <t>9.2.1</t>
  </si>
  <si>
    <t>9.2.2</t>
  </si>
  <si>
    <t>9.3</t>
  </si>
  <si>
    <t>MURO</t>
  </si>
  <si>
    <t>9.3.1</t>
  </si>
  <si>
    <t>Chapisco aplicado em alvenaria</t>
  </si>
  <si>
    <t>9.3.2</t>
  </si>
  <si>
    <t>Emboço ou massa única em argamassa traço 1:2:8, preparo mecânico com betoneira 400L, aplicada manualmente em panos cegos de fachada (sem presença de vãos), esperrura de 25mm.</t>
  </si>
  <si>
    <t>SISTEMAS DE PISOS</t>
  </si>
  <si>
    <t>10.1</t>
  </si>
  <si>
    <t>PAVIMENTAÇÃO INTERNA</t>
  </si>
  <si>
    <t>10.1.3</t>
  </si>
  <si>
    <t>Piso cimentado desempenado com acabamento liso espessura 2,0cm com junta plastica acabada 1,2m - solários, varandas e pátio coberto</t>
  </si>
  <si>
    <t>10.1.4</t>
  </si>
  <si>
    <t>10.1.5</t>
  </si>
  <si>
    <t xml:space="preserve">Piso cerâmico antiderrapante PEI V - 40 x 40 cm - incl. rejunte - conforme projeto </t>
  </si>
  <si>
    <t>10.1.6</t>
  </si>
  <si>
    <t xml:space="preserve">Piso cerâmico antiderrapante PEI V - 60 x 60 cm - incl. rejunte - conforme projeto </t>
  </si>
  <si>
    <t>10.1.7</t>
  </si>
  <si>
    <t>Piso vinílico em manta espessura 2 mm</t>
  </si>
  <si>
    <t>10.1.8</t>
  </si>
  <si>
    <t>C4623</t>
  </si>
  <si>
    <t>Piso tátil direcional em placas de borracha 25x25cm - azul</t>
  </si>
  <si>
    <t>10.1.9</t>
  </si>
  <si>
    <t>Piso tátil alerta em placas de borracha 25x25cm - azul</t>
  </si>
  <si>
    <t>10.1.10</t>
  </si>
  <si>
    <t>Piso tátil alerta em placas de borracha 25x25cm - amarela</t>
  </si>
  <si>
    <t>10.1.11</t>
  </si>
  <si>
    <t>Rodapé cerâmico de 10cm de altura com placas de dimensões 60x60cm</t>
  </si>
  <si>
    <t>10.1.12</t>
  </si>
  <si>
    <t>Rodapé vinilico de 7cm de altura</t>
  </si>
  <si>
    <t>10.1.13</t>
  </si>
  <si>
    <t>C2284</t>
  </si>
  <si>
    <t xml:space="preserve">Soleira em granito cinza andorinha, largura 15 cm, espessura 2 cm </t>
  </si>
  <si>
    <t>10.1.14</t>
  </si>
  <si>
    <t>C2285</t>
  </si>
  <si>
    <t xml:space="preserve">Soleira em granito cinza andorinha, largura 30 cm, espessura 2 cm </t>
  </si>
  <si>
    <t>10.2</t>
  </si>
  <si>
    <t>PAVIMENTAÇÃO EXTERNA</t>
  </si>
  <si>
    <t>10.2.1</t>
  </si>
  <si>
    <t>Passeio em concreto desempenado com junta plastica a cada 1,20m espessura 10cm</t>
  </si>
  <si>
    <t>10.2.2</t>
  </si>
  <si>
    <t>Rampa de acesso em concreto não estrutural</t>
  </si>
  <si>
    <t>10.2.3</t>
  </si>
  <si>
    <t>Pavimetação em blocos intertravado de concreto, assentados sobre colchão de areia</t>
  </si>
  <si>
    <t>10.2.4</t>
  </si>
  <si>
    <t>C4624</t>
  </si>
  <si>
    <t>Piso tátil direcional em placas pré-mioldadas 25x25cm - vermelha</t>
  </si>
  <si>
    <t>10.2.5</t>
  </si>
  <si>
    <t>Piso tátil alerta em placas pré-mioldadas 25x25cm - vermelha</t>
  </si>
  <si>
    <t>10.2.6</t>
  </si>
  <si>
    <t>C3141</t>
  </si>
  <si>
    <t>Colchão de areia</t>
  </si>
  <si>
    <t>10.2.7</t>
  </si>
  <si>
    <t>Grama batatais em placas</t>
  </si>
  <si>
    <t>10.2.8</t>
  </si>
  <si>
    <t>Execução de pátio/estacionamento em piso intervalado, com bloco retangular m² R cor natural de 20 x 10 cm, espessura 6cm.</t>
  </si>
  <si>
    <t>PINTURAS E ACABAMENTOS</t>
  </si>
  <si>
    <t>11.1</t>
  </si>
  <si>
    <t>11.1.1</t>
  </si>
  <si>
    <t xml:space="preserve">Emassamento de paredes internas e externas com massa acrílica, 2 demãos </t>
  </si>
  <si>
    <t>11.1.2</t>
  </si>
  <si>
    <t>Pintura em látex acrílico sobre paredes internas e externas, 2 demãos</t>
  </si>
  <si>
    <t>11.1.3</t>
  </si>
  <si>
    <t>C1208</t>
  </si>
  <si>
    <t>Emassamento de forro com massa corrida PVA</t>
  </si>
  <si>
    <t>11.1.4</t>
  </si>
  <si>
    <t>Pintura em látex PVA sobre teto, 2 demãos</t>
  </si>
  <si>
    <t>11.1.5</t>
  </si>
  <si>
    <t>Pintura em esmalte sintético em esquadrias de madeira, 2 demãos</t>
  </si>
  <si>
    <t>11.1.6</t>
  </si>
  <si>
    <t>Pintura em esmalte sintético em rodameio de madeira, 2 demãos</t>
  </si>
  <si>
    <t>11.1.7</t>
  </si>
  <si>
    <t>Pintura em esmalte sintético em esquadria de ferro, 2 demãos</t>
  </si>
  <si>
    <t>11.1.8</t>
  </si>
  <si>
    <t>Pintura epóxi à base de água para área molhadas, 2 demãos</t>
  </si>
  <si>
    <t>11.1.9</t>
  </si>
  <si>
    <t>Pintura de esmalte sintético para estrutura metálica, 2 demãos</t>
  </si>
  <si>
    <t>11.2</t>
  </si>
  <si>
    <t>11.2.1</t>
  </si>
  <si>
    <t>11.2.2</t>
  </si>
  <si>
    <t>11.3</t>
  </si>
  <si>
    <t>11.3.1</t>
  </si>
  <si>
    <t>Aplicação de fundo selador acrílico em paredes, uma demão.</t>
  </si>
  <si>
    <t>11.3.2</t>
  </si>
  <si>
    <t>Aplicação manual de pintura com tinta látex PVA em paredes, duas demãos</t>
  </si>
  <si>
    <t xml:space="preserve">INSTALAÇÃO HIDRÁULICA </t>
  </si>
  <si>
    <t>12.1</t>
  </si>
  <si>
    <t>TUBULAÇÕES E CONEXÕES DE PVC RÍGIDO</t>
  </si>
  <si>
    <t>12.1.1</t>
  </si>
  <si>
    <t>Tubo PVC soldável Ø 20 mm</t>
  </si>
  <si>
    <t>12.1.2</t>
  </si>
  <si>
    <t>Tubo PVC soldável Ø 25 mm</t>
  </si>
  <si>
    <t>12.1.3</t>
  </si>
  <si>
    <t>Tubo PVC soldável Ø 32 mm</t>
  </si>
  <si>
    <t>12.1.4</t>
  </si>
  <si>
    <t>Tubo PVC soldável Ø 50 mm</t>
  </si>
  <si>
    <t>12.1.5</t>
  </si>
  <si>
    <t>Tubo PVC soldável Ø 60 mm</t>
  </si>
  <si>
    <t>12.1.6</t>
  </si>
  <si>
    <t>Tubo PVC soldável Ø 75mm</t>
  </si>
  <si>
    <t>12.1.7</t>
  </si>
  <si>
    <t>Tubo PVC soldável Ø 85mm</t>
  </si>
  <si>
    <t>12.1.8</t>
  </si>
  <si>
    <t>Tubo PVC soldável Ø 110mm</t>
  </si>
  <si>
    <t>12.1.9</t>
  </si>
  <si>
    <t>Adaptador soldavel com flange livre para caixa d'agua - 100mm - 4"</t>
  </si>
  <si>
    <t>12.1.10</t>
  </si>
  <si>
    <t>Adaptador soldavel com flange livre para caixa d'agua - 85mm - 3"</t>
  </si>
  <si>
    <t>12.1.11</t>
  </si>
  <si>
    <t>Adaptador soldavel com flange livre para caixa d'agua - 20mm - 1/2"</t>
  </si>
  <si>
    <t>12.1.12</t>
  </si>
  <si>
    <t>Adaptador sol. curto com bolsa-rosca para registro - 110mm - 4"</t>
  </si>
  <si>
    <t>12.1.13</t>
  </si>
  <si>
    <t>Adaptador sol. curto com bolsa-rosca para registro - 20mm - 1/2"</t>
  </si>
  <si>
    <t>12.1.14</t>
  </si>
  <si>
    <t>Adaptador sol. curto com bolsa-rosca para registro - 25mm - 3/4"</t>
  </si>
  <si>
    <t>12.1.15</t>
  </si>
  <si>
    <t>Adaptador sol. curto com bolsa-rosca para registro - 32mm - 1"</t>
  </si>
  <si>
    <t>12.1.16</t>
  </si>
  <si>
    <t>Adaptador sol. curto com bolsa-rosca para registro - 50mm - 1 1/2"</t>
  </si>
  <si>
    <t>12.1.17</t>
  </si>
  <si>
    <t>Adaptador sol. curto com bolsa-rosca para registro - 60mm - 2"</t>
  </si>
  <si>
    <t>12.1.18</t>
  </si>
  <si>
    <t>Adaptador sol. curto com bolsa-rosca para registro - 85mm - 3"</t>
  </si>
  <si>
    <t>12.1.19</t>
  </si>
  <si>
    <t>Luva de redução, pvc, soldável, dn 32mm x 25mm</t>
  </si>
  <si>
    <t>12.1.20</t>
  </si>
  <si>
    <t>Luva de redução, pvc, soldável, dn 60mm x 50mm</t>
  </si>
  <si>
    <t>12.1.21</t>
  </si>
  <si>
    <t>12.1.22</t>
  </si>
  <si>
    <t>C0505</t>
  </si>
  <si>
    <t>Bucha de redução sold. curta 85mm - 75mm</t>
  </si>
  <si>
    <t>12.1.23</t>
  </si>
  <si>
    <t>C0508</t>
  </si>
  <si>
    <t>Bucha de redução sold. curta 110mm - 85mm</t>
  </si>
  <si>
    <t>12.1.24</t>
  </si>
  <si>
    <t>Luva de redução, pvc, soldável, dn 50mm x 25mm</t>
  </si>
  <si>
    <t>12.1.25</t>
  </si>
  <si>
    <t>C0490</t>
  </si>
  <si>
    <t>Bucha de redução sold. longa 50mm-32mm</t>
  </si>
  <si>
    <t>12.1.26</t>
  </si>
  <si>
    <t>12.1.27</t>
  </si>
  <si>
    <t>Redução excêntrica, pvc, serie r, água pluvial, dn 75 x 50 mm, junta elástica</t>
  </si>
  <si>
    <t>12.1.28</t>
  </si>
  <si>
    <t>C0504</t>
  </si>
  <si>
    <t>Bucha de redução sold. longa 85mm-60mm</t>
  </si>
  <si>
    <t>12.1.29</t>
  </si>
  <si>
    <t>Joelho 45 soldável - 25mm</t>
  </si>
  <si>
    <t>12.1.30</t>
  </si>
  <si>
    <t>Joelho 45 soldável - 32mm</t>
  </si>
  <si>
    <t>12.1.31</t>
  </si>
  <si>
    <t>Joelho 45 soldável - 50mm</t>
  </si>
  <si>
    <t>12.1.33</t>
  </si>
  <si>
    <t>Joelho 45 soldável - 85mm</t>
  </si>
  <si>
    <t>12.1.34</t>
  </si>
  <si>
    <t>Joelho 90 soldável - 20mm</t>
  </si>
  <si>
    <t>12.1.35</t>
  </si>
  <si>
    <t>Joelho 90 soldável - 25mm</t>
  </si>
  <si>
    <t>12.1.36</t>
  </si>
  <si>
    <t>Joelho 90 soldável - 32mm</t>
  </si>
  <si>
    <t>12.1.37</t>
  </si>
  <si>
    <t>Joelho 90 soldável - 50mm</t>
  </si>
  <si>
    <t>12.1.38</t>
  </si>
  <si>
    <t>Joelho 90 soldável - 60mm</t>
  </si>
  <si>
    <t>12.1.40</t>
  </si>
  <si>
    <t>Joelho 90 soldável - 85mm</t>
  </si>
  <si>
    <t>12.1.41</t>
  </si>
  <si>
    <t>Joelho 90 soldável - 110mm</t>
  </si>
  <si>
    <t>12.1.42</t>
  </si>
  <si>
    <t>Joelho de redução 90º soldavel 32mm-25mm</t>
  </si>
  <si>
    <t>12.1.44</t>
  </si>
  <si>
    <t>Joelho de redução 90º soldavel com bucha latão - 25mm - 1/2"</t>
  </si>
  <si>
    <t>12.1.45</t>
  </si>
  <si>
    <t>Tê 90 soldável - 25mm</t>
  </si>
  <si>
    <t>12.1.46</t>
  </si>
  <si>
    <t>Tê 90 soldável - 32mm</t>
  </si>
  <si>
    <t>12.1.47</t>
  </si>
  <si>
    <t>Tê 90 soldável - 50mm</t>
  </si>
  <si>
    <t>12.1.48</t>
  </si>
  <si>
    <t>Tê 90 soldável - 75mm</t>
  </si>
  <si>
    <t>12.1.49</t>
  </si>
  <si>
    <t>Tê 90 soldável - 85mm</t>
  </si>
  <si>
    <t>12.1.50</t>
  </si>
  <si>
    <t>Tê 90 soldável - 110mm</t>
  </si>
  <si>
    <t>12.1.51</t>
  </si>
  <si>
    <t>Tê de redução 90 soldavel - 32mm - 25mm</t>
  </si>
  <si>
    <t>12.1.52</t>
  </si>
  <si>
    <t>Tê de redução 90 soldavel - 50mm - 25mm</t>
  </si>
  <si>
    <t>12.1.53</t>
  </si>
  <si>
    <t>Tê de redução 90 soldavel - 50mm - 32mm</t>
  </si>
  <si>
    <t>12.1.54</t>
  </si>
  <si>
    <t>Tê de redução 90 solda´vel - 60mm - 50mm</t>
  </si>
  <si>
    <t>12.1.55</t>
  </si>
  <si>
    <t>Tê de redução 90 soldavel - 75mm - 50mm</t>
  </si>
  <si>
    <t>12.1.56</t>
  </si>
  <si>
    <t>Tê de redução 90 soldavel - 75mm - 60mm</t>
  </si>
  <si>
    <t>12.1.57</t>
  </si>
  <si>
    <t>Tê de redução 90 soldavel - 85mm - 60mm</t>
  </si>
  <si>
    <t>12.1.58</t>
  </si>
  <si>
    <t>Tê de redução 90 soldavel - 85mm - 75mm</t>
  </si>
  <si>
    <t>12.1.59</t>
  </si>
  <si>
    <t>Tê redução 90º soldavel com bucha latão B central - 25mm - 1/2"</t>
  </si>
  <si>
    <t>12.1.60</t>
  </si>
  <si>
    <t>Tê soldavel com bucha latão bolsa central - 25mm - 3/4"</t>
  </si>
  <si>
    <t>12.2</t>
  </si>
  <si>
    <t>TUBULAÇÕES E CONEXÕES - METAIS</t>
  </si>
  <si>
    <t>12.2.1</t>
  </si>
  <si>
    <t>Registro de esfera 1/2"</t>
  </si>
  <si>
    <t>12.2.2</t>
  </si>
  <si>
    <t>Registro bruto de gaveta 2"</t>
  </si>
  <si>
    <t>12.2.3</t>
  </si>
  <si>
    <t>Registro bruto de gaveta 3"</t>
  </si>
  <si>
    <t>12.2.4</t>
  </si>
  <si>
    <t>Registro bruto de gaveta 4"</t>
  </si>
  <si>
    <t>12.2.5</t>
  </si>
  <si>
    <t>Registro de gaveta com canopla cromada 1"</t>
  </si>
  <si>
    <t>12.2.6</t>
  </si>
  <si>
    <t>Registro de gaveta com canopla cromada 1 1/2"</t>
  </si>
  <si>
    <t>12.2.7</t>
  </si>
  <si>
    <t>Registro de gaveta com canopla cromada 3/4"</t>
  </si>
  <si>
    <t>12.2.8</t>
  </si>
  <si>
    <t>Registro de pressão com canopla cromada 3/4"</t>
  </si>
  <si>
    <t>DRENAGEM DE ÁGUAS PLUVIAIS</t>
  </si>
  <si>
    <t>13.1</t>
  </si>
  <si>
    <t>TUBULAÇÕES E CONEXÕES DE PVC</t>
  </si>
  <si>
    <t>13.1.1</t>
  </si>
  <si>
    <t>Tubo de PVC Ø100mm</t>
  </si>
  <si>
    <t>13.1.2</t>
  </si>
  <si>
    <t>Tubo de PVC Ø150mm</t>
  </si>
  <si>
    <t>13.1.3</t>
  </si>
  <si>
    <t>Joelho 45 - 100mm</t>
  </si>
  <si>
    <t>13.1.4</t>
  </si>
  <si>
    <t>Joelho 90 - 100mm</t>
  </si>
  <si>
    <t>13.1.5</t>
  </si>
  <si>
    <t>Junção simples - 100mm - 100mm</t>
  </si>
  <si>
    <t>13.2</t>
  </si>
  <si>
    <t>ACESSÓRIOS</t>
  </si>
  <si>
    <t>13.2.1</t>
  </si>
  <si>
    <t>Ralo hemisférico (formato abacaxi) de ferro fundido, Ø100mm</t>
  </si>
  <si>
    <t>13.2.2</t>
  </si>
  <si>
    <t>Caixa de areia sem grelha 60x60cm</t>
  </si>
  <si>
    <t xml:space="preserve">INSTALAÇÃO SANITÁRIA </t>
  </si>
  <si>
    <t>14.2</t>
  </si>
  <si>
    <t>Tubo de PVC rígido 40mm</t>
  </si>
  <si>
    <t>14.3</t>
  </si>
  <si>
    <t>Tubo de PVC rígido 50mm</t>
  </si>
  <si>
    <t>14.4</t>
  </si>
  <si>
    <t>Tubo de PVC rígido 75mm</t>
  </si>
  <si>
    <t>14.5</t>
  </si>
  <si>
    <t>Tubo de PVC rígido 150mm</t>
  </si>
  <si>
    <t>14.6</t>
  </si>
  <si>
    <t>Bucha de redução PVC longa 50mm-40mm</t>
  </si>
  <si>
    <t>14.7</t>
  </si>
  <si>
    <t>Joelho PVC 45º 100mm</t>
  </si>
  <si>
    <t>14.8</t>
  </si>
  <si>
    <t>Joelho PVC 45º 75mm</t>
  </si>
  <si>
    <t>14.9</t>
  </si>
  <si>
    <t>Joelho PVC 45º 50mm</t>
  </si>
  <si>
    <t>14.10</t>
  </si>
  <si>
    <t>Joelho PVC 45º 40mm</t>
  </si>
  <si>
    <t>14.11</t>
  </si>
  <si>
    <t>Joelho PVC 90º 100mm</t>
  </si>
  <si>
    <t>14.12</t>
  </si>
  <si>
    <t>Joelho PVC 90º 75mm</t>
  </si>
  <si>
    <t>14.13</t>
  </si>
  <si>
    <t>Joelho PVC 90º 50mm</t>
  </si>
  <si>
    <t>14.14</t>
  </si>
  <si>
    <t>Joelho PVC 90º 40mm</t>
  </si>
  <si>
    <t>14.15</t>
  </si>
  <si>
    <t>Junção PVC simples 100mm-50mm</t>
  </si>
  <si>
    <t>14.17</t>
  </si>
  <si>
    <t>Junção PVC simples 100mm-100mm</t>
  </si>
  <si>
    <t>14.18</t>
  </si>
  <si>
    <t>Junção PVC simples 75mm-50mm</t>
  </si>
  <si>
    <t>14.19</t>
  </si>
  <si>
    <t>Junção PVC simples 75mm-75mm</t>
  </si>
  <si>
    <t>14.20</t>
  </si>
  <si>
    <t>Junção PVC simples 40mm-40mm</t>
  </si>
  <si>
    <t>14.21</t>
  </si>
  <si>
    <t>Redução excêntrica PVC 100mm-50mm</t>
  </si>
  <si>
    <t>14.22</t>
  </si>
  <si>
    <t>Redução excêntrica PVC 75mm-50mm</t>
  </si>
  <si>
    <t>14.23</t>
  </si>
  <si>
    <t>Tê PVC 90º - 40mm</t>
  </si>
  <si>
    <t>14.24</t>
  </si>
  <si>
    <t>Tê PVC sanitario 100mm-50mm</t>
  </si>
  <si>
    <t>14.25</t>
  </si>
  <si>
    <t>Tê PVC sanitario 100mm-75mm</t>
  </si>
  <si>
    <t>14.26</t>
  </si>
  <si>
    <t>Tê PVC sanitario 150mm-100mm</t>
  </si>
  <si>
    <t>14.27</t>
  </si>
  <si>
    <t>Tê PVC sanitario 50mm-50mm</t>
  </si>
  <si>
    <t>14.28</t>
  </si>
  <si>
    <t>Tê PVC sanitario 75mm-75mm</t>
  </si>
  <si>
    <t>14.31</t>
  </si>
  <si>
    <t>Caixa sifonada 150x150x50mm</t>
  </si>
  <si>
    <t>14.32</t>
  </si>
  <si>
    <t>Caixa sifonada 150x185x75mm</t>
  </si>
  <si>
    <t>14.33</t>
  </si>
  <si>
    <t>Caixa de gordura simples</t>
  </si>
  <si>
    <t>14.34</t>
  </si>
  <si>
    <t>14.35</t>
  </si>
  <si>
    <t>Ralo sifonado, PVC 100x100X40mm</t>
  </si>
  <si>
    <t>14.37</t>
  </si>
  <si>
    <t>Ralo linear 50cm</t>
  </si>
  <si>
    <t>14.38</t>
  </si>
  <si>
    <t>C4822</t>
  </si>
  <si>
    <t>Terminal de Ventilação 50mm</t>
  </si>
  <si>
    <t>14.39</t>
  </si>
  <si>
    <t>C4823</t>
  </si>
  <si>
    <t>Terminal de Ventilação 75mm</t>
  </si>
  <si>
    <t>14.40</t>
  </si>
  <si>
    <t>Sumidouro Ø 3,80m</t>
  </si>
  <si>
    <t>14.41</t>
  </si>
  <si>
    <t>Fossa séptica 2,30 x 4,15 m</t>
  </si>
  <si>
    <t>LOUÇAS, ACESSÓRIOS E METAIS</t>
  </si>
  <si>
    <t>15.1</t>
  </si>
  <si>
    <t>Bacia Sanitária Convencional, Deca ou equivalente com acessórios</t>
  </si>
  <si>
    <t>15.2</t>
  </si>
  <si>
    <t>Bacia Convencional infantil, para válvula de descarga, em louca branca, assento plástico, anel de vedação, Deca ou equivalente</t>
  </si>
  <si>
    <t>15.3</t>
  </si>
  <si>
    <t>Barra metálica com pintura cinza para proteção dos espelhos e chuveiro infantil dn 1 1/4"</t>
  </si>
  <si>
    <t>15.4</t>
  </si>
  <si>
    <t>Válvula de descarga com duplo acionamento</t>
  </si>
  <si>
    <t>15.5</t>
  </si>
  <si>
    <t>Cuba de embutir oval em louça branca</t>
  </si>
  <si>
    <t>15.6</t>
  </si>
  <si>
    <t>Cuba em aço Inoxidável completa, dimensões 50x40x20cm</t>
  </si>
  <si>
    <t>15.7</t>
  </si>
  <si>
    <t>Cuba de embutir em aço Inoxidável completa, dimensões 40x34x17cm</t>
  </si>
  <si>
    <t>15.8</t>
  </si>
  <si>
    <t>Cuba industrial em aço Inoxidável completa, dimensões 60x50x40cm</t>
  </si>
  <si>
    <t>15.9</t>
  </si>
  <si>
    <t>Banheira Embutir em plástico tipo PVC, 77x45x20cm, Burigotto ou equivalente</t>
  </si>
  <si>
    <t>15.10</t>
  </si>
  <si>
    <t>Lavatório de canto suspenso com mesa, DECA ou equivalente, com válvula, sifão e engate flexivel cromados</t>
  </si>
  <si>
    <t>15.11</t>
  </si>
  <si>
    <t>Lavatório pequeno cor branco gelo, com coluna suspensa, Deca ou equivalente</t>
  </si>
  <si>
    <t>15.12</t>
  </si>
  <si>
    <t>Tanque Grande 40L cor Branco Gelo, incluso torneirade metal cromado, Deca ou equivalente</t>
  </si>
  <si>
    <t>15.13</t>
  </si>
  <si>
    <t>Chuveiro Maxi Ducha com desviador para duchas elétricas, Lorenzetti ou equivalente</t>
  </si>
  <si>
    <t>15.14</t>
  </si>
  <si>
    <t>Papeleira Metálica, DECA ou equivalente</t>
  </si>
  <si>
    <t>15.15</t>
  </si>
  <si>
    <t>Papeleira de sobrepor interfolhado</t>
  </si>
  <si>
    <t>15.16</t>
  </si>
  <si>
    <t>C1151</t>
  </si>
  <si>
    <t>Ducha Higiênica com registro e derivação, Deca ou equivalente</t>
  </si>
  <si>
    <t>15.17</t>
  </si>
  <si>
    <t>C2507</t>
  </si>
  <si>
    <t>Torneira elétrica LorenEasy, Lorenzetti ou equivalente</t>
  </si>
  <si>
    <t>15.18</t>
  </si>
  <si>
    <t>Torneira elétrica Fortti Maxi, Lorenzetti ou equivalente</t>
  </si>
  <si>
    <t>15.19</t>
  </si>
  <si>
    <t>Torneira para cozinha de mesa bica móvel, Deca ou equivalente</t>
  </si>
  <si>
    <t>15.20</t>
  </si>
  <si>
    <t>Torneira de parede de uso geral para jardim</t>
  </si>
  <si>
    <t>15.21</t>
  </si>
  <si>
    <t>Torneira para lavatório de mesa bica baixa, Deca ou equivalente</t>
  </si>
  <si>
    <t>15.22</t>
  </si>
  <si>
    <t>Torneira para lavatório com acionamento por alavanca</t>
  </si>
  <si>
    <t>15.23</t>
  </si>
  <si>
    <t>Dispenser Saboneteira, Melhoramentos ou equivalente</t>
  </si>
  <si>
    <t>15.24</t>
  </si>
  <si>
    <t>Dispenser Toalha, Melhoramentos ou equivalente</t>
  </si>
  <si>
    <t>15.25</t>
  </si>
  <si>
    <t>Cabide metálico, Deca ou equivalente</t>
  </si>
  <si>
    <t>15.26</t>
  </si>
  <si>
    <t>Barra de apoio 80 cm, aço inox polido, Deca ou equivalente</t>
  </si>
  <si>
    <t>15.27</t>
  </si>
  <si>
    <t>Barra de apoio 70 cm, aço inox polido, Deca ou equivalente</t>
  </si>
  <si>
    <t>15.28</t>
  </si>
  <si>
    <t>Barra de apoio 40 cm, aço inox polido, Deca ou equivalente</t>
  </si>
  <si>
    <t>15.29</t>
  </si>
  <si>
    <t>Cadeira articulada para banho</t>
  </si>
  <si>
    <t>INSTALAÇÃO DE GÁS COMBUSTÍVEL</t>
  </si>
  <si>
    <t>16.1</t>
  </si>
  <si>
    <t>Abrigo para Central de GLP, em concreto</t>
  </si>
  <si>
    <t>16.2</t>
  </si>
  <si>
    <t>Requadro para ventilação em chapa de alumínio com veneziana</t>
  </si>
  <si>
    <t>16.3</t>
  </si>
  <si>
    <t>Tubo de Aço Galvanizado Ø 3/4", inclusive conexões</t>
  </si>
  <si>
    <t>16.4</t>
  </si>
  <si>
    <t>Envelope de concreto para proteção de tubo enterrado, espessura 3cm</t>
  </si>
  <si>
    <t>16.5</t>
  </si>
  <si>
    <t>Fita anticorrosiva 5cmx30m (2 camadas)</t>
  </si>
  <si>
    <t>16.6</t>
  </si>
  <si>
    <t>Regulador 1º estagio com manometro</t>
  </si>
  <si>
    <t>16.7</t>
  </si>
  <si>
    <t>Regulador 2º estágio com registro</t>
  </si>
  <si>
    <t>16.8</t>
  </si>
  <si>
    <t>Instalação básica para abrigo de gás (capacidade 4 cilindros GLP de 45 kg)</t>
  </si>
  <si>
    <t>16.9</t>
  </si>
  <si>
    <t>Placa de sinalização em PVC, fotoluminescente, "Proibido fumar"</t>
  </si>
  <si>
    <t>16.10</t>
  </si>
  <si>
    <t>Placa de sinalização em PVC, fotoluminescente, "Perigo inflamavel"</t>
  </si>
  <si>
    <t>SISTEMA DE PROTEÇÃO CONTRA INCÊNDIO</t>
  </si>
  <si>
    <t>17.1</t>
  </si>
  <si>
    <t>Extintor ABC - 6KG</t>
  </si>
  <si>
    <t>17.2</t>
  </si>
  <si>
    <t>Extintor CO2 - 6KG</t>
  </si>
  <si>
    <t>17.3</t>
  </si>
  <si>
    <t>Cotovelo 90º galvanizado 2 1/2"</t>
  </si>
  <si>
    <t>17.4</t>
  </si>
  <si>
    <t>Niple duplo aço galvanizado 2 1/2"</t>
  </si>
  <si>
    <t>17.5</t>
  </si>
  <si>
    <t>Tê aço galvanizado 2 1/2"</t>
  </si>
  <si>
    <t>17.6</t>
  </si>
  <si>
    <t>Tubo aço galvanizado 65mm - 2 1/2"</t>
  </si>
  <si>
    <t>17.7</t>
  </si>
  <si>
    <t>Abrigo para hidrante - 90x60x25cm, completo</t>
  </si>
  <si>
    <t>17.8</t>
  </si>
  <si>
    <t>Tampão ferro fundido para passeio com inscrição "Incêndio" 50X50cm</t>
  </si>
  <si>
    <t>17.9</t>
  </si>
  <si>
    <t>Registro bruto de gaveta insutrial 2 1/2"</t>
  </si>
  <si>
    <t>17.10</t>
  </si>
  <si>
    <t>Válvula de retenção vertical 2 1/2"</t>
  </si>
  <si>
    <t>17.11</t>
  </si>
  <si>
    <t>União ferro galvanizado Ø 2½" com assento cônico</t>
  </si>
  <si>
    <t>17.12</t>
  </si>
  <si>
    <t>Luminária de emergência de blocos aucônomos de LED, com autonomia de 2h</t>
  </si>
  <si>
    <t>17.13</t>
  </si>
  <si>
    <t>Marcação de piso para localização de extintor e hidrante, dimensões 100x100cm</t>
  </si>
  <si>
    <t>17.14</t>
  </si>
  <si>
    <t>Bomba hidraulica trifásica 3 cv</t>
  </si>
  <si>
    <t>17.15</t>
  </si>
  <si>
    <t>C4042</t>
  </si>
  <si>
    <t>Central de alarme</t>
  </si>
  <si>
    <t>17.16</t>
  </si>
  <si>
    <t>Alarme sonoro/visual com acionador manual</t>
  </si>
  <si>
    <t>17.17</t>
  </si>
  <si>
    <t>Placa de sinalização em PVC fotoluminescente, dimensões até 480cm²</t>
  </si>
  <si>
    <t>INSTALAÇÃO ELÉTRICA - 220V</t>
  </si>
  <si>
    <t>18.1</t>
  </si>
  <si>
    <t>CENTRO DE DISTRIBUIÇÃO</t>
  </si>
  <si>
    <t>18.1.1</t>
  </si>
  <si>
    <t>Quadro de Distribuição de embutir, completo, (para 12 disjuntores monopolares, com barramento para as fases, neutro e para proteção, metálico, pintura eletrostática epóxi cor bege, c/ porta, trinco e acessórios)</t>
  </si>
  <si>
    <t>18.1.2</t>
  </si>
  <si>
    <t>Quadro de Distribuição de embutir, completo, (para 18 disjuntores monopolares, com barramento para as fases, neutro e para proteção, metálico, pintura eletrostática epóxi cor bege, c/ porta, trinco e acessórios)</t>
  </si>
  <si>
    <t>18.1.3</t>
  </si>
  <si>
    <t>Quadro de Distribuição de embutir, completo, (para 24 disjuntores monopolares, com barramento para as fases, neutro e para proteção, metálico, pintura eletrostática epóxi cor bege, c/ porta, trinco e acessórios)</t>
  </si>
  <si>
    <t>18.1.4</t>
  </si>
  <si>
    <t>C3579</t>
  </si>
  <si>
    <t xml:space="preserve">Quadro de medição </t>
  </si>
  <si>
    <t>18.2</t>
  </si>
  <si>
    <t>DISJUNTORES</t>
  </si>
  <si>
    <t>18.2.1</t>
  </si>
  <si>
    <t>Disjuntor monopolar termomagnético 10A</t>
  </si>
  <si>
    <t>18.2.2</t>
  </si>
  <si>
    <t>Disjuntor monopolar termomagnético 13A</t>
  </si>
  <si>
    <t>18.2.3</t>
  </si>
  <si>
    <t>Disjuntor monopolar termomagnético 16A</t>
  </si>
  <si>
    <t>18.2.4</t>
  </si>
  <si>
    <t>Disjuntor monopolar termomagnético 20A</t>
  </si>
  <si>
    <t>18.2.5</t>
  </si>
  <si>
    <t>Disjuntor monopolar termomagnético 32A</t>
  </si>
  <si>
    <t>18.2.6</t>
  </si>
  <si>
    <t>Disjuntor monopolar termomagnético 40A</t>
  </si>
  <si>
    <t>18.2.7</t>
  </si>
  <si>
    <t>Disjuntor tripolar termomagnético 16A</t>
  </si>
  <si>
    <t>18.2.8</t>
  </si>
  <si>
    <t>Disjuntor tripolar termomagnético 20A</t>
  </si>
  <si>
    <t>18.2.9</t>
  </si>
  <si>
    <t>Disjuntor tripolar termomagnético 32A</t>
  </si>
  <si>
    <t>18.2.10</t>
  </si>
  <si>
    <t>Disjuntor tripolar termomagnético 50A</t>
  </si>
  <si>
    <t>18.2.11</t>
  </si>
  <si>
    <t>Disjuntor tripolar termomagnético 225A</t>
  </si>
  <si>
    <t>18.2.12</t>
  </si>
  <si>
    <t>C4530</t>
  </si>
  <si>
    <t>Interruptor bipolar DR - 25A</t>
  </si>
  <si>
    <t>18.2.13</t>
  </si>
  <si>
    <t>C4531</t>
  </si>
  <si>
    <t>Interruptor bipolar DR - 40A</t>
  </si>
  <si>
    <t>18.2.14</t>
  </si>
  <si>
    <t>Interruptor bipolar DR - 63A</t>
  </si>
  <si>
    <t>18.2.15</t>
  </si>
  <si>
    <t>Interruptor bipolar DR - 100A</t>
  </si>
  <si>
    <t>18.2.16</t>
  </si>
  <si>
    <t>C4562</t>
  </si>
  <si>
    <t>Dispositivo de proteção contra surto - 175V - 40KA</t>
  </si>
  <si>
    <t>18.2.17</t>
  </si>
  <si>
    <t>Dispositivo de proteção contra surto - 175V - 80KA</t>
  </si>
  <si>
    <t>18.3</t>
  </si>
  <si>
    <t>ELETRODUTOS E ACESSÓRIOS</t>
  </si>
  <si>
    <t>18.3.1</t>
  </si>
  <si>
    <t>Eletroduto PVC flexível corrugado reforçado, Ø25mm (DN 3/4"), inclusive conexões</t>
  </si>
  <si>
    <t>18.3.2</t>
  </si>
  <si>
    <t>Eletroduto PVC flexível corrugado reforçado, Ø32mm (DN 1"), inclusive conexões</t>
  </si>
  <si>
    <t>18.3.3</t>
  </si>
  <si>
    <t>Eletroduto PVC rigido roscavel, Ø50mm (DN 1 1/2"), inclusive conexões</t>
  </si>
  <si>
    <t>18.3.4</t>
  </si>
  <si>
    <t>Eletroduto PVC rigido roscavel, Ø75mm (DN 2 1/2"), inclusive conexões</t>
  </si>
  <si>
    <t>18.3.5</t>
  </si>
  <si>
    <t>Eletroduto PVC rigido roscavel, Ø85mm (DN 3"), inclusive conexões</t>
  </si>
  <si>
    <t>18.3.6</t>
  </si>
  <si>
    <t>Eletroduto aço galvanizado, Ø25mm (DN 3/4"), inclusive conexões</t>
  </si>
  <si>
    <t>18.3.7</t>
  </si>
  <si>
    <t>Caixa de passagem 30x30cm em alvenaria com tampa de ferro fundido tipo leve</t>
  </si>
  <si>
    <t>18.3.8</t>
  </si>
  <si>
    <t>Caixa de passagem de sobrepor no teto PVC 100x100x80mm</t>
  </si>
  <si>
    <t>18.3.10</t>
  </si>
  <si>
    <t xml:space="preserve">Caixa de passage PVC octogonal 3" </t>
  </si>
  <si>
    <t>18.4</t>
  </si>
  <si>
    <t>CABOS E FIOS (CONDUTORES)</t>
  </si>
  <si>
    <t>18.4.1</t>
  </si>
  <si>
    <t>Condutor de cobre unipolar, isolação em PVC/70ºC, camada de proteção em PVC, não propagador de chamas, classe de tensão 750V, encordoamento classe 5, flexível, com a seguinte seção nominal: #2,5 mm²</t>
  </si>
  <si>
    <t>18.4.2</t>
  </si>
  <si>
    <t>Condutor de cobre unipolar, isolação em PVC/70ºC, camada de proteção em PVC, não propagador de chamas, classe de tensão 750V, encordoamento classe 5, flexível, com a seguinte seção nominal: #4 mm²</t>
  </si>
  <si>
    <t>18.4.3</t>
  </si>
  <si>
    <t>Condutor de cobre unipolar, isolação em PVC/70ºC, camada de proteção em PVC, não propagador de chamas, classe de tensão 750V, encordoamento classe 5, flexível, com a seguinte seção nominal: #6 mm²</t>
  </si>
  <si>
    <t>18.4.4</t>
  </si>
  <si>
    <t>Condutor de cobre unipolar, isolação em PVC/70ºC, camada de proteção em PVC, não propagador de chamas, classe de tensão 750V, encordoamento classe 5, flexível, com a seguinte seção nominal: #10 mm²</t>
  </si>
  <si>
    <t>18.4.5</t>
  </si>
  <si>
    <t>Condutor de cobre unipolar, isolação em PVC/70ºC, camada de proteção em PVC, não propagador de chamas, classe de tensão 750V, encordoamento classe 5, flexível, com a seguinte seção nominal: #16 mm²</t>
  </si>
  <si>
    <t>18.4.6</t>
  </si>
  <si>
    <t>Condutor de cobre unipolar, isolação em PVC/70ºC, camada de proteção em PVC, não propagador de chamas, classe de tensão 750V, encordoamento classe 5, flexível, com a seguinte seção nominal: #25 mm²</t>
  </si>
  <si>
    <t>18.4.7</t>
  </si>
  <si>
    <t>Condutor de cobre unipolar, isolação em PVC/70ºC, camada de proteção em PVC, não propagador de chamas, classe de tensão 750V, encordoamento classe 5, flexível, com a seguinte seção nominal: #50 mm²</t>
  </si>
  <si>
    <t>18.4.8</t>
  </si>
  <si>
    <t>Condutor de cobre unipolar, isolação em PVC/70ºC, camada de proteção em PVC, não propagador de chamas, classe de tensão 750V, encordoamento classe 5, flexível, com a seguinte seção nominal: #95 mm²</t>
  </si>
  <si>
    <t>18.4.9</t>
  </si>
  <si>
    <t>Condutor de cobre unipolar, isolação em PVC/70ºC, camada de proteção em PVC, não propagador de chamas, classe de tensão 750V, encordoamento classe 5, flexível, com a seguinte seção nominal: #150 mm²</t>
  </si>
  <si>
    <t>18.5</t>
  </si>
  <si>
    <t>ELETROCALHAS</t>
  </si>
  <si>
    <t>18.5.1</t>
  </si>
  <si>
    <t>C1154</t>
  </si>
  <si>
    <t>Eletrocalha lisa tipo U 150x75mm com tampa, inclusive conexões</t>
  </si>
  <si>
    <t>18.6</t>
  </si>
  <si>
    <t>ILUMINAÇÃO E TOMADAS</t>
  </si>
  <si>
    <t>18.6.1</t>
  </si>
  <si>
    <t>Tomada universal, 10A, cor branca, completa</t>
  </si>
  <si>
    <t>18.6.2</t>
  </si>
  <si>
    <t>Tomada universal, 20A, cor branca, completa</t>
  </si>
  <si>
    <t>18.6.3</t>
  </si>
  <si>
    <t>Tomada dupla 10A, completa</t>
  </si>
  <si>
    <t>18.6.4</t>
  </si>
  <si>
    <t>Interruptor 1 tecla simples e tomada</t>
  </si>
  <si>
    <t>18.6.5</t>
  </si>
  <si>
    <t>Interruptor 2 teclas simples e tomada</t>
  </si>
  <si>
    <t>18.6.6</t>
  </si>
  <si>
    <t>Interruptor 1 tecla paralela e tomada</t>
  </si>
  <si>
    <t>18.6.7</t>
  </si>
  <si>
    <t>Interruptor 1 tecla simples</t>
  </si>
  <si>
    <t>18.6.8</t>
  </si>
  <si>
    <t>Interruptor 2 teclas simples</t>
  </si>
  <si>
    <t>18.6.9</t>
  </si>
  <si>
    <t>Interruptor 3 teclas simples</t>
  </si>
  <si>
    <t>18.6.10</t>
  </si>
  <si>
    <t>Módulo de saída de fio (para chuveiro)</t>
  </si>
  <si>
    <t>18.6.11</t>
  </si>
  <si>
    <t>Luminárias sobrepor 2x36W completa</t>
  </si>
  <si>
    <t>18.6.12</t>
  </si>
  <si>
    <t>C1661</t>
  </si>
  <si>
    <t>Luminárias embutir 2x16W completa</t>
  </si>
  <si>
    <t>18.6.13</t>
  </si>
  <si>
    <t>C1638</t>
  </si>
  <si>
    <t>Luminárias embutir 2x36W completa</t>
  </si>
  <si>
    <t>18.6.14</t>
  </si>
  <si>
    <t>C4540</t>
  </si>
  <si>
    <t>Luminária com aletas embutir 2x36 completa</t>
  </si>
  <si>
    <t>18.6.15</t>
  </si>
  <si>
    <t>C4412</t>
  </si>
  <si>
    <t>Luminária de piso, com lâmpada vapor metálico 70W</t>
  </si>
  <si>
    <t>18.6.16</t>
  </si>
  <si>
    <t>C2045</t>
  </si>
  <si>
    <t>Projetor com lâmpada de vapor metálico 150W</t>
  </si>
  <si>
    <t>18.6.17</t>
  </si>
  <si>
    <t>Projetor com lâmpada de vapor metálico 250W</t>
  </si>
  <si>
    <t>18.6.18</t>
  </si>
  <si>
    <t>C4107</t>
  </si>
  <si>
    <t>Arandelas de sobrepor com 1 lâmpada fluorescente compacta de 60W</t>
  </si>
  <si>
    <t>INSTALAÇÕES DE CLIMATIZAÇÃO</t>
  </si>
  <si>
    <t>19.1</t>
  </si>
  <si>
    <t>19.2</t>
  </si>
  <si>
    <t>19.3</t>
  </si>
  <si>
    <t>Joelho 90 solável - 25mm</t>
  </si>
  <si>
    <t>19.4</t>
  </si>
  <si>
    <t>INSTALAÇÕES DE REDE ESTRUTURADA</t>
  </si>
  <si>
    <t>20.1</t>
  </si>
  <si>
    <t>EQUIPAMENTOS PASSIVOS</t>
  </si>
  <si>
    <t>20.1.1</t>
  </si>
  <si>
    <t>Patch Panel 19"  - 24 portas, Categoria 6</t>
  </si>
  <si>
    <t xml:space="preserve">un </t>
  </si>
  <si>
    <t>20.1.2</t>
  </si>
  <si>
    <t>Switches de 48 portas</t>
  </si>
  <si>
    <t>20.1.3</t>
  </si>
  <si>
    <t>C4568</t>
  </si>
  <si>
    <t>Guias de cabos simples</t>
  </si>
  <si>
    <t>20.1.4</t>
  </si>
  <si>
    <t xml:space="preserve">Guia de Cabos Vertical, fechado </t>
  </si>
  <si>
    <t>20.1.5</t>
  </si>
  <si>
    <t>Guia de Cabos Vertical</t>
  </si>
  <si>
    <t>20.1.6</t>
  </si>
  <si>
    <t xml:space="preserve">Guia de Cabos Superior, fechado </t>
  </si>
  <si>
    <t>20.1.7</t>
  </si>
  <si>
    <t>C4567</t>
  </si>
  <si>
    <t>Bandeja deslizante perfurada</t>
  </si>
  <si>
    <t>20.1.9</t>
  </si>
  <si>
    <t>Access Point Wireless 2.4 GHz - 300Mpbs</t>
  </si>
  <si>
    <t>20.2</t>
  </si>
  <si>
    <t>CABOS EM PAR TRANÇADOS</t>
  </si>
  <si>
    <t>20.2.1</t>
  </si>
  <si>
    <t>C4533</t>
  </si>
  <si>
    <t>Cabo UTP -6 (24AWG)</t>
  </si>
  <si>
    <t>20.2.2</t>
  </si>
  <si>
    <t>C0544</t>
  </si>
  <si>
    <t>Cabo coaxial</t>
  </si>
  <si>
    <t>20.2.3</t>
  </si>
  <si>
    <t>C4526</t>
  </si>
  <si>
    <t>Cabos de conexões – Patch cord categoria 6  - 2,5 metros</t>
  </si>
  <si>
    <t>20.3</t>
  </si>
  <si>
    <t>TOMADAS</t>
  </si>
  <si>
    <t>20.3.1</t>
  </si>
  <si>
    <t>Tomada modular RJ-45 completa</t>
  </si>
  <si>
    <t>20.3.2</t>
  </si>
  <si>
    <t>Tomada completa TV/SAT</t>
  </si>
  <si>
    <t>20.3.3</t>
  </si>
  <si>
    <t>Conector emenda para cabo coaxial</t>
  </si>
  <si>
    <t>20.4</t>
  </si>
  <si>
    <t>CAIXAS E ACESSÓRIOS</t>
  </si>
  <si>
    <t>20.4.1</t>
  </si>
  <si>
    <t>Caixa de passagem em alvenaria 30x30x30 com tampa de ferro fundido</t>
  </si>
  <si>
    <t>20.4.2</t>
  </si>
  <si>
    <t>Caixa de passagem em PVC ou ferro de embutir no teto 30x30x12</t>
  </si>
  <si>
    <t>20.4.3</t>
  </si>
  <si>
    <t xml:space="preserve">Caixa de passagem PVC 4x2" - </t>
  </si>
  <si>
    <t>20.5</t>
  </si>
  <si>
    <t>20.5.1</t>
  </si>
  <si>
    <t>Eletroduto PVC flexivel 3/4", inclusive conexões</t>
  </si>
  <si>
    <t>20.5.4</t>
  </si>
  <si>
    <t>Eletroduto aço galvanizado 3/4", inclusive conexões</t>
  </si>
  <si>
    <t>20.5.5</t>
  </si>
  <si>
    <t>Eletroduto aço galvanizado 1 1/4", inclusive conexões</t>
  </si>
  <si>
    <t>20.5.6</t>
  </si>
  <si>
    <t>Eletroduto aço galvanizado 2", inclusive conexões</t>
  </si>
  <si>
    <t>20.5.7</t>
  </si>
  <si>
    <t>C1158</t>
  </si>
  <si>
    <t>Eletrocalha lisa com tampa 100 x 50 mm, inclusive conexões</t>
  </si>
  <si>
    <t>SISTEMA DE EXAUSTÃO MECÂNICA</t>
  </si>
  <si>
    <t>21.1</t>
  </si>
  <si>
    <t xml:space="preserve">Coifa de centro em aço inox de 1500x1000x600 mm, duto de ligação e chapéu chines </t>
  </si>
  <si>
    <t>21.2</t>
  </si>
  <si>
    <t>C1354</t>
  </si>
  <si>
    <t>Exaustor axial interno vazão 40m³/min.</t>
  </si>
  <si>
    <t>21.3</t>
  </si>
  <si>
    <t>C1477</t>
  </si>
  <si>
    <t>Exaustor mecânico para banheiro 80m3/h com duto flexível - kit</t>
  </si>
  <si>
    <t>SISTEMA DE PROTEÇÃO CONTRA DESCARGAS ATMOSFÉRICAS (SPDA)</t>
  </si>
  <si>
    <t>22.1</t>
  </si>
  <si>
    <t>Pára-raios tipo Franklin em latão cromado</t>
  </si>
  <si>
    <t>22.2</t>
  </si>
  <si>
    <t>C3478</t>
  </si>
  <si>
    <t>Vergalhão CA - 25 # 10mm</t>
  </si>
  <si>
    <t>22.3</t>
  </si>
  <si>
    <t>Conector mini-gar em bronze estanhado</t>
  </si>
  <si>
    <t>22.4</t>
  </si>
  <si>
    <t>Abraçadeira-guia reforçada 2"</t>
  </si>
  <si>
    <t>22.5</t>
  </si>
  <si>
    <t>Clips galvanizado</t>
  </si>
  <si>
    <t>22.6</t>
  </si>
  <si>
    <t>Caixa de equalização de potências 200x200mm em aço com barramento, expessura  6 mm</t>
  </si>
  <si>
    <t>22.7</t>
  </si>
  <si>
    <t>Escavação de vala para aterramento</t>
  </si>
  <si>
    <t>22.8</t>
  </si>
  <si>
    <t>22.9</t>
  </si>
  <si>
    <t>Haste tipo coopperweld 5/8" x 2,40m</t>
  </si>
  <si>
    <t>22.10</t>
  </si>
  <si>
    <t>Cabo de cobre nu 16mm2</t>
  </si>
  <si>
    <t>22.11</t>
  </si>
  <si>
    <t>Cabo de cobre nu 35mm²</t>
  </si>
  <si>
    <t>22.12</t>
  </si>
  <si>
    <t>Cabo de cobre nu 50mm²</t>
  </si>
  <si>
    <t>22.13</t>
  </si>
  <si>
    <t>Caixa de inspeção com tampa em PVC, Ø 230mm x 250mm</t>
  </si>
  <si>
    <t>22.14</t>
  </si>
  <si>
    <t>C2457</t>
  </si>
  <si>
    <t>Terminal ou conector de pressao - para cabo 35mm²</t>
  </si>
  <si>
    <t>22.15</t>
  </si>
  <si>
    <t>C3909</t>
  </si>
  <si>
    <t>Solda exotermica</t>
  </si>
  <si>
    <t>SERVIÇOS COMPLEMENTARES</t>
  </si>
  <si>
    <t>23.1</t>
  </si>
  <si>
    <t>GERAIS</t>
  </si>
  <si>
    <t>23.1.1</t>
  </si>
  <si>
    <t>C0864</t>
  </si>
  <si>
    <t>Conjunto de mastros para bandeiras em tubo ferro galvanizado telescópico (alt= 7m (3mx2" + 4mx1 1/2")</t>
  </si>
  <si>
    <t>23.1.2</t>
  </si>
  <si>
    <t>C4068</t>
  </si>
  <si>
    <t>Bancada em granito cinza andorinha - espessura 2cm, conforme projeto</t>
  </si>
  <si>
    <t>23.1.3</t>
  </si>
  <si>
    <t>Prateleira,acabamentos em granito cinza andorinha - espessura 2cm, conforme projeto</t>
  </si>
  <si>
    <t>23.1.4</t>
  </si>
  <si>
    <t>C2910</t>
  </si>
  <si>
    <t xml:space="preserve">Prateleiras e escaninhos em mdf </t>
  </si>
  <si>
    <t>23.1.5</t>
  </si>
  <si>
    <t>C0361</t>
  </si>
  <si>
    <t>Bancos de concreto</t>
  </si>
  <si>
    <t>23.1.6</t>
  </si>
  <si>
    <t>C1869</t>
  </si>
  <si>
    <t>Peitoril em granito cinza, largura=17,00cm espessura variável e pingadeira</t>
  </si>
  <si>
    <t>23.1.7</t>
  </si>
  <si>
    <t>Mão francesa metálica para apoio das pratelerias e bancadas</t>
  </si>
  <si>
    <t>23.1.8</t>
  </si>
  <si>
    <t>C4622</t>
  </si>
  <si>
    <t>Fita adesiva antiderrapante 50mm para degraus dos banheiros</t>
  </si>
  <si>
    <t>23.1.9</t>
  </si>
  <si>
    <t>C4646</t>
  </si>
  <si>
    <t>Corrimão dupla altura em aço inox 1 1/2"</t>
  </si>
  <si>
    <t>23.2</t>
  </si>
  <si>
    <t>CAIXA DÁGUA - 30.000L</t>
  </si>
  <si>
    <t>23.2.1</t>
  </si>
  <si>
    <t>C3648</t>
  </si>
  <si>
    <t>Reservatório de chapa de aço carbono e solda interna e externa, com boca de inspeção e sistema de ancoragem, conforme projeto</t>
  </si>
  <si>
    <t>23.2.2</t>
  </si>
  <si>
    <t>23.2.3</t>
  </si>
  <si>
    <t>C3505</t>
  </si>
  <si>
    <t>Guarda corpo de 1,0m de altura</t>
  </si>
  <si>
    <t>23.2.4</t>
  </si>
  <si>
    <t>C1521</t>
  </si>
  <si>
    <t>Preparo de superfície: jateamento abrasivo ao metal branco (interno e externo), padrão AS 3.</t>
  </si>
  <si>
    <t>23.2.5</t>
  </si>
  <si>
    <t>23.2.6</t>
  </si>
  <si>
    <t>23.2.7</t>
  </si>
  <si>
    <t>C4409</t>
  </si>
  <si>
    <t>Pintura Externa: uma demão de poliuretano na cor amarelo</t>
  </si>
  <si>
    <t>23.3</t>
  </si>
  <si>
    <t>PORTÃO</t>
  </si>
  <si>
    <t>23.3.1</t>
  </si>
  <si>
    <t>Portão de abrir chapa 14 PT-4 c/ferragens</t>
  </si>
  <si>
    <t>UM</t>
  </si>
  <si>
    <t>MENSALISTA</t>
  </si>
  <si>
    <t>24.1</t>
  </si>
  <si>
    <t>ENGENHEIRO - (OBRAS CIVIS)</t>
  </si>
  <si>
    <t>H</t>
  </si>
  <si>
    <t>24.2</t>
  </si>
  <si>
    <t>ENCARREGADO - (OBRAS CIVIS)</t>
  </si>
  <si>
    <t>SERVIÇOS FINAIS</t>
  </si>
  <si>
    <t>25.1</t>
  </si>
  <si>
    <t>Limpeza de obra</t>
  </si>
  <si>
    <t>25.2</t>
  </si>
  <si>
    <t>Placa de inauguração metálica 0,47x0,57m</t>
  </si>
  <si>
    <t>Valor TOTAL com BDI</t>
  </si>
  <si>
    <t>1 - Esta planilha orçamentária refere-se  ao projeto básico do Programa Proinfância Tipo 1.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</si>
  <si>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</si>
  <si>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</si>
  <si>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Ministério da Educação</t>
  </si>
  <si>
    <r>
      <t>Obra</t>
    </r>
    <r>
      <rPr>
        <sz val="10"/>
        <rFont val="Arial"/>
        <family val="2"/>
      </rPr>
      <t>: Projeto Padrão FNDE - Tipo 1 CRECHE PARQUE IMPERIAL</t>
    </r>
  </si>
  <si>
    <r>
      <t>Unidade Federativa</t>
    </r>
    <r>
      <rPr>
        <sz val="10"/>
        <rFont val="Arial"/>
        <family val="2"/>
      </rPr>
      <t>:</t>
    </r>
  </si>
  <si>
    <t>Cronograma de Planejamento</t>
  </si>
  <si>
    <t>Planejamento</t>
  </si>
  <si>
    <t>% ITEM</t>
  </si>
  <si>
    <t>MOVIMENTO DE TERRAS PARA FUNDAÇÕES</t>
  </si>
  <si>
    <t xml:space="preserve">FUNDAÇÕES </t>
  </si>
  <si>
    <t>SISTEMA DE VEDAÇÃO VERTICAL INTERNO E EXTERNO (PAREDES)</t>
  </si>
  <si>
    <t xml:space="preserve">SISTEMAS DE COBERTURA </t>
  </si>
  <si>
    <t>REVESTIMENTOS INTERNOS E EXTERNOS</t>
  </si>
  <si>
    <t>SISTEMAS DE PISOS INTERNOS E EXTERNOS (PAVIMENTAÇÃO)</t>
  </si>
  <si>
    <t xml:space="preserve">PINTURA </t>
  </si>
  <si>
    <t xml:space="preserve">LOUÇAS E METAIS </t>
  </si>
  <si>
    <t>INSTALAÇÕES ELÉTRICAS - 220V</t>
  </si>
  <si>
    <t>SISTEMA DE PROTEÇÃO CONTRA DESC. ATMOSFÉRICAS (SPDA)</t>
  </si>
  <si>
    <t>Valores totais</t>
  </si>
  <si>
    <t>BDI - BONIFICAÇÃO DE DESPESAS INDIRETAS</t>
  </si>
  <si>
    <t>CONSTRUÇÃO DE CRECHE NO BAIRRO IMPERIAL</t>
  </si>
  <si>
    <t>COMPOSIÇÃO DO BDI</t>
  </si>
  <si>
    <t>Administração Central (%)</t>
  </si>
  <si>
    <t>Lucro (%)</t>
  </si>
  <si>
    <t>Despesas financeiras (%)</t>
  </si>
  <si>
    <t>Seguros + garantias (%)</t>
  </si>
  <si>
    <t>Riscos (%)</t>
  </si>
  <si>
    <t>CONCRETO ARMADO - RAMPA E ESCADA</t>
  </si>
  <si>
    <t>CONCRETO ARMADO - CASA DE GÁS - PILARES, VIGAS E LAJE</t>
  </si>
  <si>
    <t xml:space="preserve">Escada em concreto armado armado moldado in loco, FCK 25 MPA </t>
  </si>
  <si>
    <t>ÁREA DE ESTACIONAMENTO</t>
  </si>
  <si>
    <t>Lastro de brita</t>
  </si>
  <si>
    <t>Alambrado com poste de concreto e cinta armada padrão goinfra</t>
  </si>
  <si>
    <t>Portão de abrir 01 folha tela/tubo 2''</t>
  </si>
  <si>
    <t>SEINFRA outubro/2023 com desoneração</t>
  </si>
  <si>
    <t>GOINFRA dezembro/2025 com desoneração</t>
  </si>
  <si>
    <t>SINAPI fevereiro/2026 com desoneração</t>
  </si>
  <si>
    <t>3.1.1</t>
  </si>
  <si>
    <t>3.1.2</t>
  </si>
  <si>
    <t>3.1.3</t>
  </si>
  <si>
    <t>3.1.4</t>
  </si>
  <si>
    <t>3.1.5</t>
  </si>
  <si>
    <t>3.1.6</t>
  </si>
  <si>
    <t>3.1.7</t>
  </si>
  <si>
    <t>3.2.1</t>
  </si>
  <si>
    <t>3.2.2</t>
  </si>
  <si>
    <t>Estaca escavada mecanicamente com 25 cm de diametro, sem armação</t>
  </si>
  <si>
    <t>Lastro de concreto não-estrutural, espessura 5cm, com impermeabilizante - entre baldrames</t>
  </si>
  <si>
    <t>PREPARO COM BETONEIRA E TRANSPORTE MANUAL DE CONCRETO FCK=30 MPA</t>
  </si>
  <si>
    <t xml:space="preserve"> ALVENARIA DE VEDAÇÃO COM ELEMENTO VAZADO DE CONCRETO (COBOGÓ) DE 7X50X50CM E ARGAMASSA DE ASSENTAMENTO COM PREPARO EM BETONEIRA. AF_05/2020</t>
  </si>
  <si>
    <t>FNDE12</t>
  </si>
  <si>
    <t>PRÓPRIA</t>
  </si>
  <si>
    <t>FNDE 245</t>
  </si>
  <si>
    <t>FNDE 428</t>
  </si>
  <si>
    <t xml:space="preserve">PINTURA EPOXI 3 DEMÃOS </t>
  </si>
  <si>
    <t>ESCADA TIPO MARINHEIRO COM GUARDA CORPO PADRÃO GOINFRA ( H &gt; 3M )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</si>
  <si>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</si>
  <si>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GUARDA CORPO EM TUBO INDUSTRIAL DE 2" COM MONTANTES SECUNDÁRIOS DE 1" E CORRIMÃO DUPLO DE 1.1/2" EM AMBOS OS LADOS</t>
  </si>
  <si>
    <t xml:space="preserve"> TARJETA TIPO LIVRE/OCUPADO PARA PORTA DE BANHEIRO. AF_10/2025</t>
  </si>
  <si>
    <t>FNDE 437</t>
  </si>
  <si>
    <t>FNDE 452</t>
  </si>
  <si>
    <t>PORTA DE VIDRO - PV2 - 175 + 110 X 230 + 35 CM, DE ABRIR DUAS FOLHAS COM BANDEIRA SUPERIOR E LATERAL, VIDRO TEMPERADO INCOLOR 10 MM, CONFORME PROJETO</t>
  </si>
  <si>
    <t>CUMEEIRA PARA TELHA GALVANIZADA TRAPEZOIDAL 0,5 MM</t>
  </si>
  <si>
    <t>COBERTURA COM TELHA TERMOACUSTICA TRAPEZOIDAL NÚCLEO PIR 30MM EM AÇO GALVALUME, #0,43MM (TELHA/FILME)</t>
  </si>
  <si>
    <t>MOLDURA TIPO "U" INVERTIDO EM ARGAMASSA COM 2CM DE ESPESSURA TIPO PINGADEIRA EM MURO/PLATIBANDA ( A PARTE VERTICAL DESCE 2,5CM</t>
  </si>
  <si>
    <t>CAIXA INSPEÇÃO EM ANÉIS D=600mm, P/REDE CONDOMÍNIO (0.50&lt;h&lt;0.80)m</t>
  </si>
  <si>
    <t>C0645</t>
  </si>
  <si>
    <t>Acabamento interno: PRIMER EPOXI EM ESTRUTURA DE AÇO CARBONO 25 MICRA C/TRINCHA</t>
  </si>
  <si>
    <t>C2041</t>
  </si>
  <si>
    <t>Acabamento externo: PRIMER EPOXI EM ESTRUTURA DE AÇO CARBONO 25 MICRA C/TRINCHA</t>
  </si>
  <si>
    <t>C4946</t>
  </si>
  <si>
    <t>IMPERMEABILIZACAO DE VIGAS BALDRAMES COM EMULSÃO ASFÁLTICA A BASE D'ÁGUA (2 DEMÃOS)</t>
  </si>
  <si>
    <t>IMPERMEABILIZAÇÃO DE ALICERCE / "PÉ" DE PAREDE / PEITORIL E ALVENARIA DE UM MODO GERAL COM CIMENTO CRISTALIZANTE SEMI FLEXÍVEL - 2 DEMÃOS ( ESPECÍFICO PARA OBRAS DE REFORMA)</t>
  </si>
  <si>
    <t>ALVENARIA DE VEDAÇÃO DE BLOCOS CERÂMICOS FURADOS NA HORIZONTAL DE 14X19X39 CM (ESPESSURA 14 CM) E ARGAMASSA DE ASSENTAMENTO COM PREPARO EM BETONEIRA. AF_12/2021</t>
  </si>
  <si>
    <t>C1804</t>
  </si>
  <si>
    <t>MURO DIVISÓRIO C/BLOCOS DE CONCRETO 14x19x39 CM, H=1.80M, SOBRE SAPATA CORRIDA DE CONCRETO FCK = 13,5 MPa E PILARES DE CONCRETO - M</t>
  </si>
  <si>
    <t>Valores definidos a partir dos limites no Acórdão nº 2.622/2013 - TCU – Plenário. Valores 1° quartil.</t>
  </si>
  <si>
    <t>Valores definidos a partir dos limites definidos no Acórdão nº 2.622/2013 - TCU – Plenário.  Valores 1° quartil.</t>
  </si>
  <si>
    <t>Valor calculado pela expressão matemática do acórdão 2.369/2011 – TCU – Plenário. (Foi utilizado o valor da Taxa SELIC, estabelecida pela 271ª reunião do COPOM nos dias 17 e 18/06/2025 e ata de publicação em 24/06/2025)</t>
  </si>
  <si>
    <t>Valores definidos a partir dos limites no Acórdão nº2.622/2013 - TCU – Plenário. Valores médios. (Seguros contra erros de execução, incêndio e explosão, danos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Apartir de 24/02/2015 por intermédio da Portaria 449/2015 a Presidência desta casa, na pessoa do Senhor Jayme Eduardo Rincon, determinou a exclusão dos valores referentes aos Seguros de Risco de Engenharia e Responsabilidade Civil do Profissional na composição do cálculo do B.D.I..</t>
  </si>
  <si>
    <t>Valores definidos a partir dos limites no Acórdão nº 2.622/2013 - TCU – Plenário. Valores 1º quartil. Caso o regime de contratação seja por empreitada global, avaliar a aplicação do percentual médio do referido acórdão (1,27%)</t>
  </si>
  <si>
    <t>ISS (%)</t>
  </si>
  <si>
    <t>Alíquota e base de cálculo definida pela legislação municipal, Lei 3.952 de 16 de dezembro de 2021.</t>
  </si>
  <si>
    <t>PIS (%)</t>
  </si>
  <si>
    <t>Alíquota definida por lei (lucro presumido).</t>
  </si>
  <si>
    <t>COFINS (%)</t>
  </si>
  <si>
    <t>CRPB (%)</t>
  </si>
  <si>
    <t>Alíquota definida pelas leis 12.546/11, 12844/13, 13.161/15 e 14.973/24. Esta última estabelece o regime de transição para a contribuição substitutiva prevista nos arts. 7º e 8º da Lei nº 12.546 (CPRB - Contribuição Previdenciária sobre a Receita Bruta). Dessa forma, para o período de 01º de janeiro a 31 de dezembro de 2025, as empresas sob o regime da desoneração da folha de pagamento serão tributadas com as seguintes proporções: a) 80% (oitenta por cento) das alíquotas estabelecidas nos arts. 7º-A e 8º-A da Lei 12.546/11; b) 25% (vinte e cinco por cento) das alíquotas previstas para o INSS nos encargos sociais;</t>
  </si>
  <si>
    <t>Resultado</t>
  </si>
  <si>
    <t>A fórmula para estipulação da taxa de BDI estimado adotado é a mesma que foi aplicada para a obtenção das tabelas contidas no Acórdão n.2.622/2013 – TCU - Plenário.</t>
  </si>
  <si>
    <t>4.3</t>
  </si>
  <si>
    <t>4.3.1</t>
  </si>
  <si>
    <t>4.3.5</t>
  </si>
  <si>
    <t>4.3.2</t>
  </si>
  <si>
    <t>4.3.3</t>
  </si>
  <si>
    <t>4.3.4</t>
  </si>
  <si>
    <t>14.1</t>
  </si>
  <si>
    <t>14.16</t>
  </si>
  <si>
    <t>14.29</t>
  </si>
  <si>
    <t>14.30</t>
  </si>
  <si>
    <t>14.36</t>
  </si>
  <si>
    <t>PM 2 - KIT DE PORTA DE MADEIRA COM VENEZIANA, 80X210CM (ESPESSURA DE 3CM), PADRÃO MÉDIO, ITENS INCLUSOS: DOBRADIÇAS, MONTAGEM E INSTALAÇÃO DE BATENTE, FECHADURA COM EXECUÇÃO DO FURO - FORNECIMENTO E INSTALAÇÃO</t>
  </si>
  <si>
    <t>FNDE 247</t>
  </si>
  <si>
    <t>PM5 - KIT DE PORTA DE MADEIRA COM VISOR DE VIDRO, 80X210CM (ESPESSURA DE 3CM), PADRÃO POPULAR, ITENS INCLUSOS: DOBRADIÇAS, MONTAGEM E INSTALAÇÃO DE BATENTE, FECHADURA COM EXECUÇÃO DO FURO - FORNECIMENTO E INSTALAÇÃO.</t>
  </si>
  <si>
    <t>FNDE 430</t>
  </si>
  <si>
    <t>PM6 -PORTA EM COMPENSADO DE MADEIRA E=2cm REVESTIDA COM LAMINADO MELAMÍNICO COM VARIAÇÃO DE CORES</t>
  </si>
  <si>
    <t>FNDE 432</t>
  </si>
  <si>
    <t>PORTA DE ABRIR - PA1 - 100 X 210 CM EM CHAPA DE ALUMÍNIO, COM VENEZIANA E VIDRO MINIBOREAL 6 MM, INCLUSO FECHADURA E PUXADOR - CONFORME PROJETO DE ESQUADRIAS</t>
  </si>
  <si>
    <t>FNDE 251</t>
  </si>
  <si>
    <t>PORTA DE ABRIR - PA2 - 80 X 210 CM EM CHAPA DE ALUMÍNIO, TIPO VENEZIANA COM GUARNIÇÃO, FIXAÇÃO COM PARAFUSOS - FORNECIMENTO E INSTALAÇÃO - CONFORME PROJETO DE ESQUADRIAS</t>
  </si>
  <si>
    <t>FNDE 252</t>
  </si>
  <si>
    <t>PORTA DE ABRIR 2 FOLHAS - PA3 - 160 X 210 CM EM CHAPA DE ALUMÍNIO, TIPO VENEZIANA COM GUARNIÇÃO, FIXAÇÃO COM PARAFUSOS - FORNECIMENTO E INSTALAÇÃO - CONFORME PROJETO DE ESQUADRIAS</t>
  </si>
  <si>
    <t>FNDE 253</t>
  </si>
  <si>
    <t>CHAPA METÁLICA (ALUMÍNIO) 0,90 M X 0,40 M, ESPESSURA 1 MM PARA AS PORTAS</t>
  </si>
  <si>
    <t>FNDE 04</t>
  </si>
  <si>
    <t>TELA TIPO MOSQUITEIRO - FIXADA NA ESQUADRIA - CONFORME PROJETO DE ESQUADRIAS</t>
  </si>
  <si>
    <t>FNDE 05</t>
  </si>
  <si>
    <t>P01 - PORTÃO METÁLICO 1,50 x 2,10 M , MALHA 5 X 20CM - FIO 5,00MM, REVESTIDOS EM POLIESTER POR PROCESSO DE PINTURA ELETROSTÁTICA (GRADIL), NA COR BRANCA - FORNECIMENTO E INSTALAÇÃO</t>
  </si>
  <si>
    <t>FNDE 446</t>
  </si>
  <si>
    <t>P02 - PORTÃO METÁLICO 1,20 x 2,00 M , MALHA 5 X 20CM - FIO 5,00MM, REVESTIDOS EM POLIESTER POR PROCESSO DE PINTURA ELETROSTÁTICA (GRADIL), NA COR BRANCA - FORNECIMENTO E INSTALAÇÃO</t>
  </si>
  <si>
    <t>FNDE 480</t>
  </si>
  <si>
    <t>FECHAMENTO EM CHAPA METÁLICA PERFURADA, INCLUSO PINTURA, CONFORME PROJETO</t>
  </si>
  <si>
    <t>FNDE 281</t>
  </si>
  <si>
    <t>CERCA/GRADIL H=1,58M, MALHA 5 X 15CM - GALVANIZADO</t>
  </si>
  <si>
    <t>FNDE 283</t>
  </si>
  <si>
    <t>PF1 - PORTÃO METÁLICO DE ABRIR, 1,40 X 2,20 M, COM CHAPA METÁLICA, INCLUSO PINTURA, CONFORME PROJETO DE ESQUADRIAS</t>
  </si>
  <si>
    <t>FNDE 280</t>
  </si>
  <si>
    <t>PF2 - PORTÃO METÁLICO DE ABRIR, 1,40 X 0,9 M, COM CHAPA METÁLICA, INCLUSO PINTURA, CONFORME PROJETO DE ESQUADRIAS</t>
  </si>
  <si>
    <t>FNDE 482</t>
  </si>
  <si>
    <t>PISO VINÍLICO, EM MANTA, (CORES: AZUL, AMARELO, CINZA CLARO E CINZA ESCURO), ESPESSURA 3,2 MM, FIXADO COM COLA</t>
  </si>
  <si>
    <t>FNDE 466</t>
  </si>
  <si>
    <t>RODAPÉ PLANO PARA PISO VINÍLICO H=5CM</t>
  </si>
  <si>
    <t>RALO LINEAR, COM GRELHA INOX, JUNTA SOLDÁVEL, FORNECIDO E INSTALADO EM RAMAL DE DESCARGA OU EM RAMAL DE ESGOTO SANITÁRIO</t>
  </si>
  <si>
    <t>FNDE 50</t>
  </si>
  <si>
    <t>SUMIDOURO CIRCULAR, EM CONCRETO PRÉ-MOLDADO, DIÂMETRO INTERNO = 2,88 M, ALTURA INTERNA = 3,0 M, ÁREA DE INFILTRAÇÃO: 31,4 M² (PARA 12 CONTRIBUINTES). AF_12/2020</t>
  </si>
  <si>
    <t>TANQUE SÉPTICO RETANGULAR, EM ALVENARIA COM BLOCOS DE CONCRETO, DIMENSÕES INTERNAS: 1,6 X 4,6 X H=2,4 M, VOLUME ÚTIL: 14720 L (PARA 105 CONTRIBUINTES). AF_12/2020</t>
  </si>
  <si>
    <t>CUBA DE EMBUTIR RETANGULAR DE AÇO INOXIDÁVEL, 50 X 40 X 20 CM - FORNECIMENTO E INSTALAÇÃO</t>
  </si>
  <si>
    <t>FNDE 217</t>
  </si>
  <si>
    <t>CUBA INOX 56X34X17CM E=0,6MM-AÇO 304 (CUBA Nº2)</t>
  </si>
  <si>
    <t>BANHEIRA PLÁSTICA RÍGIDA, 77x45x20cm DE EMBUTIR, CONFORME DETALHE DE PROJETO</t>
  </si>
  <si>
    <t>FNDE 11</t>
  </si>
  <si>
    <t>TOALHEIRO PLASTICO TIPO DISPENSER PARA PAPEL TOALHA INTERFOLHADO, FORNECIMENTO E INSTALAÇÃO.</t>
  </si>
  <si>
    <t>FNDE 15</t>
  </si>
  <si>
    <t>CABIDE/GANCHO DE BANHEIRO SIMPLES EM METAL CROMADO, INCLUSO FIXAÇÃO.</t>
  </si>
  <si>
    <t>FNDE 34</t>
  </si>
  <si>
    <t>REGULADOR DE ALTA PRESSÃO GLP</t>
  </si>
  <si>
    <t>FNDE 29</t>
  </si>
  <si>
    <t>REGISTRO OU REGULADOR DE GÁS DE COZINHA - FORNECIMENTO E INSTALAÇÃO. AF_08/2021</t>
  </si>
  <si>
    <t>PLACA DE SINALIZAÇÃO EM ALUMÍNIO 35 X 25 CM - "PERIGO - GÁS INFLAMÁVEL - PROIBIDO FUMAR"</t>
  </si>
  <si>
    <t>BOMBA CENTRÍFUGA, TRIFÁSICA, 3 CV OU 2,96 HP, HM 34 A 40 M, Q 8,6 A 14,8 M3/H - FORNECIMENTO E INSTALAÇÃO. AF_11/2025_PS</t>
  </si>
  <si>
    <t>SINALIZAÇÃO COM PLACA INDICATIVA FIXADA NA ESTRUTURA.</t>
  </si>
  <si>
    <t>FNDE 303</t>
  </si>
  <si>
    <t>TOMADA PARA ANTENA DE TV, CABO COAXIAL DE 9 MM FORNECIMENTO E INSTALAÇÃO</t>
  </si>
  <si>
    <t>FNDE 375</t>
  </si>
  <si>
    <t>COIFA EM AÇO INOX 100CM X 150CM COM VENTILADOR DE TELHADO</t>
  </si>
  <si>
    <t>FNDE 45</t>
  </si>
  <si>
    <t>ABRAÇADEIRA DE FIXAÇÃO DE BRAÇOS DE LUMINÁRIAS DE 2" - FORNECIMENTO E INSTALAÇÃO. AF_02/2025</t>
  </si>
  <si>
    <t>CAIXA DE EQUALIZAÇÃO DE ATERRAMENTO ELÉTRICO</t>
  </si>
  <si>
    <t>FNDE 69</t>
  </si>
  <si>
    <t>FORNECIMENTO E INSTALAÇÃO DE PLACA DE OBRA COM CHAPA GALVANIZADA E ESTRUTURA DE MADEIRA. AF_03/2022_PS</t>
  </si>
  <si>
    <t>1.2</t>
  </si>
  <si>
    <t>5.2.1</t>
  </si>
  <si>
    <t>5.2.2</t>
  </si>
  <si>
    <t>5.2.3</t>
  </si>
  <si>
    <t>6.7.5</t>
  </si>
  <si>
    <t>6.7.6</t>
  </si>
  <si>
    <t>7.1</t>
  </si>
  <si>
    <t>9.1.1</t>
  </si>
  <si>
    <t>9.1.2</t>
  </si>
  <si>
    <t>9.1.3</t>
  </si>
  <si>
    <t>10.1.1</t>
  </si>
  <si>
    <t>10.1.2</t>
  </si>
  <si>
    <t>12.1.32</t>
  </si>
  <si>
    <t>12.1.39</t>
  </si>
  <si>
    <t>12.1.43</t>
  </si>
  <si>
    <t>18.3.9</t>
  </si>
  <si>
    <t>20.1.8</t>
  </si>
  <si>
    <t>ORSE</t>
  </si>
  <si>
    <t>Ralo hemisférico em fº fº, tipo abacaxi Ø 100mm</t>
  </si>
  <si>
    <t>ORSE fevereiro/2026</t>
  </si>
  <si>
    <t>SWITCH TIPO 24 PORTAS COM CAPACIDADE DE 10/100/1000 Mbps</t>
  </si>
  <si>
    <t>FNDE 76</t>
  </si>
  <si>
    <t>PATCH CORD, CATEGORIA 6 UTP, 4 PARES.</t>
  </si>
  <si>
    <t>FNDE 385</t>
  </si>
  <si>
    <t>TERMINAL A COMPRESSÃO</t>
  </si>
  <si>
    <t>FNDE 70</t>
  </si>
  <si>
    <t>RACK ABERTO EM COLUNA 44U PARA SERVIDOR - FORNECIMENTO E INSTALAÇÃO. AF_08/2025</t>
  </si>
  <si>
    <t>FNDE 301</t>
  </si>
  <si>
    <t>CAP OU TAMPAO DE FERRO GALVANIZADO, COM ROSCA BSP, DE 3/4"</t>
  </si>
  <si>
    <t>und</t>
  </si>
  <si>
    <t>FNDE 260</t>
  </si>
  <si>
    <t>MANGUEIRA PARA GAS - GLP</t>
  </si>
  <si>
    <t>VÁLVULA DE ESFERA BRUTA, BRONZE, ROSCÁVEL, 1/2" - FORNECIMENTO E INSTALAÇÃO. AF_08/2021</t>
  </si>
  <si>
    <t>VÁLVULA DE ESFERA BRUTA, BRONZE, ROSCÁVEL, 3/4'' - FORNECIMENTO E INSTALAÇÃO. AF_08/2021</t>
  </si>
  <si>
    <t>TÊ, EM FERRO GALVANIZADO, CONEXÃO ROSQUEADA, DN 20 (3/4"), INSTALADO EM RAMAIS E SUB-RAMAIS DE GÁS - FORNECIMENTO E INSTALAÇÃO. AF_01/2026</t>
  </si>
  <si>
    <t>LUVA, EM FERRO GALVANIZADO, CONEXÃO ROSQUEADA, DN 20 (3/4"), INSTALADO EM RAMAIS E SUB-RAMAIS DE GÁS - FORNECIMENTO E INSTALAÇÃO. AF_01/2026</t>
  </si>
  <si>
    <t>CURVA 45 GRAUS, EM AÇO, CONEXÃO SOLDADA, DN 20 (3/4"), INSTALADO EM RAMAIS E SUB-RAMAIS DE GÁS - FORNECIMENTO E INSTALAÇÃO. AF_01/2026</t>
  </si>
  <si>
    <t>CURVA 90 GRAUS, EM AÇO, CONEXÃO SOLDADA, DN 20 (3/4"), INSTALADO EM RAMAIS E SUB-RAMAIS DE GÁS - FORNECIMENTO E INSTALAÇÃO. AF_01/2026</t>
  </si>
  <si>
    <t>CURVA 90 GRAUS, EM AÇO, CONEXÃO SOLDADA, DN 15 (1/2"), INSTALADO EM RAMAIS E SUB-RAMAIS DE GÁS - FORNECIMENTO E INSTALAÇÃO. AF_01/2026</t>
  </si>
  <si>
    <t>16.11</t>
  </si>
  <si>
    <t>16.12</t>
  </si>
  <si>
    <t>16.13</t>
  </si>
  <si>
    <t>16.14</t>
  </si>
  <si>
    <t>16.15</t>
  </si>
  <si>
    <t>MINISTÉRIO DA EDUCAÇÃO</t>
  </si>
  <si>
    <t>Obra: Escola Tipo 1 - Opção 220V</t>
  </si>
  <si>
    <r>
      <t>Unidade Federativa:</t>
    </r>
    <r>
      <rPr>
        <b/>
        <i/>
        <sz val="8"/>
        <rFont val="Arial"/>
        <family val="2"/>
      </rPr>
      <t xml:space="preserve"> </t>
    </r>
    <r>
      <rPr>
        <b/>
        <sz val="8"/>
        <rFont val="Arial"/>
        <family val="2"/>
      </rPr>
      <t>GOIÁS</t>
    </r>
  </si>
  <si>
    <t>Fonte</t>
  </si>
  <si>
    <t>Planilha Orçamentária: TIPO1-RCP-AT9-S220_R02</t>
  </si>
  <si>
    <t>2026/01</t>
  </si>
  <si>
    <t>SEM DESONERAÇÃO</t>
  </si>
  <si>
    <t>Relatório de Composições Próprias</t>
  </si>
  <si>
    <t>SP OBRAS</t>
  </si>
  <si>
    <t>Material</t>
  </si>
  <si>
    <t>UNID</t>
  </si>
  <si>
    <t>COEFICIENTE</t>
  </si>
  <si>
    <t>PREÇO UNITÁRIO</t>
  </si>
  <si>
    <t>TOTAL</t>
  </si>
  <si>
    <t>UN</t>
  </si>
  <si>
    <t>KG</t>
  </si>
  <si>
    <t>M</t>
  </si>
  <si>
    <t>TOTAL Material:</t>
  </si>
  <si>
    <t>Mão de Obra com Encargos Complementares</t>
  </si>
  <si>
    <t>88248</t>
  </si>
  <si>
    <t>88267</t>
  </si>
  <si>
    <t>88309</t>
  </si>
  <si>
    <t>PEDREIRO COM ENCARGOS COMPLEMENTARES - Percentual=1,0000%</t>
  </si>
  <si>
    <t>88316</t>
  </si>
  <si>
    <t>TOTAL Mão de Obra com Encargos Complementares:</t>
  </si>
  <si>
    <t>Serviço</t>
  </si>
  <si>
    <t>TOTAL Serviço:</t>
  </si>
  <si>
    <t>VALOR:</t>
  </si>
  <si>
    <t>Equipamento Custo Horário</t>
  </si>
  <si>
    <t>CHP</t>
  </si>
  <si>
    <t>TOTAL Equipamento Custo Horário:</t>
  </si>
  <si>
    <t>M2</t>
  </si>
  <si>
    <t>00011950</t>
  </si>
  <si>
    <t>BUCHA DE NYLON SEM ABA S6, COM PARAFUSO DE 4,20 X 40 MM EM ACO ZINCADO COM ROSCA SOBERBA, CABECA CHATA E FENDA PHILLIPS</t>
  </si>
  <si>
    <t>SERVENTE COM ENCARGOS COMPLEMENTARES</t>
  </si>
  <si>
    <t>88325</t>
  </si>
  <si>
    <t>VIDRACEIRO COM ENCARGOS COMPLEMENTARES</t>
  </si>
  <si>
    <t>102183</t>
  </si>
  <si>
    <t>PORTA PIVOTANTE DE VIDRO TEMPERADO, 2 FOLHAS DE 90X210 CM, ESPESSURA DE 10 MM, INCLUSIVE ACESSÓRIOS. AF_11/2025</t>
  </si>
  <si>
    <t>100659</t>
  </si>
  <si>
    <t>ALIZAR DE 5X1,5CM PARA PORTA FIXADO COM PREGOS, PADRÃO MÉDIO - FORNECIMENTO E INSTALAÇÃO. AF_10/2025</t>
  </si>
  <si>
    <t>90806</t>
  </si>
  <si>
    <t>BATENTE PARA PORTA DE MADEIRA, FIXAÇÃO COM ARGAMASSA, PADRÃO MÉDIO - FORNECIMENTO E INSTALAÇÃO. AF_10/2025</t>
  </si>
  <si>
    <t>FNDE 247 PM 2 - KIT DE PORTA DE MADEIRA COM VENEZIANA, 80X210CM (ESPESSURA DE 3CM), PADRÃO MÉDIO, ITENS INCLUSOS: DOBRADIÇAS, MONTAGEM E INSTALAÇÃO DE BATENTE, FECHADURA COM EXECUÇÃO DO FURO - FORNECIMENTO E INSTALAÇÃO (UN)</t>
  </si>
  <si>
    <t>90830</t>
  </si>
  <si>
    <t>FECHADURA DE EMBUTIR COM CILINDRO, EXTERNA, COMPLETA, ACABAMENTO PADRÃO MÉDIO, INCLUSO EXECUÇÃO DE FURO - FORNECIMENTO E INSTALAÇÃO. AF_10/2025</t>
  </si>
  <si>
    <t>91298</t>
  </si>
  <si>
    <t>PORTA DE MADEIRA TIPO VENEZIANA, 80X210CM, ESPESSURA DE 3CM, INCLUSO DOBRADIÇAS - FORNECIMENTO E INSTALAÇÃO. AF_10/2025</t>
  </si>
  <si>
    <t>FNDE 430 PM5 - KIT DE PORTA DE MADEIRA COM VISOR DE VIDRO, 80X210CM (ESPESSURA DE 3CM), PADRÃO POPULAR, ITENS INCLUSOS: DOBRADIÇAS, MONTAGEM E INSTALAÇÃO DE BATENTE, FECHADURA COM EXECUÇÃO DO FURO - FORNECIMENTO E INSTALAÇÃO. (UN)</t>
  </si>
  <si>
    <t>FNDE 432 PM6 -PORTA EM COMPENSADO DE MADEIRA E=2cm REVESTIDA COM LAMINADO MELAMÍNICO COM VARIAÇÃO DE CORES (UN)</t>
  </si>
  <si>
    <t>90831</t>
  </si>
  <si>
    <t>FECHADURA DE EMBUTIR SEM CILINDRO, PARA PORTA DE BANHEIRO, COMPLETA, ACABAMENTO PADRÃO MÉDIO, INCLUSO EXECUÇÃO DE FURO - FORNECIMENTO E INSTALAÇÃO. AF_10/2025</t>
  </si>
  <si>
    <t>91295</t>
  </si>
  <si>
    <t>PORTA DE MADEIRA FRISADA, SEMI-OCA (LEVE OU MÉDIA), 60X210CM, ESPESSURA DE 3CM, INCLUSO DOBRADIÇAS - FORNECIMENTO E INSTALAÇÃO. AF_10/2025</t>
  </si>
  <si>
    <t>FNDE 04 CHAPA METÁLICA (ALUMÍNIO) 0,90 M X 0,40 M, ESPESSURA 1 MM PARA AS PORTAS (M²)</t>
  </si>
  <si>
    <t>00011026</t>
  </si>
  <si>
    <t>CHAPA DE ACO GALVANIZADA BITOLA GSG 14, E = 1,95 MM (15,60 KG/M2)</t>
  </si>
  <si>
    <t>88261</t>
  </si>
  <si>
    <t>CARPINTEIRO DE ESQUADRIAS COM ENCARGOS COMPLEMENTARES</t>
  </si>
  <si>
    <t>FNDE 251 PORTA DE ABRIR - PA1 - 100 X 210 CM EM CHAPA DE ALUMÍNIO, COM VENEZIANA E VIDRO MINIBOREAL 6 MM, INCLUSO FECHADURA E PUXADOR - CONFORME PROJETO DE ESQUADRIAS (UN)</t>
  </si>
  <si>
    <t>00007568</t>
  </si>
  <si>
    <t>BUCHA DE NYLON SEM ABA S10, COM PARAFUSO DE 6,10 X 65 MM EM ACO ZINCADO COM ROSCA SOBERBA, CABECA CHATA E FENDA PHILLIPS</t>
  </si>
  <si>
    <t>00039024</t>
  </si>
  <si>
    <t>PORTA DE ABRIR EM ALUMINIO COM DIVISAO HORIZONTAL PARA VIDROS, ACABAMENTO ANODIZADO NATURAL, VIDROS INCLUSOS, SEM GUARNICAO/ALIZAR/VISTA, 87 CM X 210 CM</t>
  </si>
  <si>
    <t>00000142</t>
  </si>
  <si>
    <t>SELANTE ELASTICO MONOCOMPONENTE A BASE DE POLIURETANO (PU) PARA JUNTAS DIVERSAS</t>
  </si>
  <si>
    <t>310ML</t>
  </si>
  <si>
    <t>PEDREIRO COM ENCARGOS COMPLEMENTARES</t>
  </si>
  <si>
    <t>FNDE 252 PORTA DE ABRIR - PA2 - 80 X 210 CM EM CHAPA DE ALUMÍNIO, TIPO VENEZIANA COM GUARNIÇÃO, FIXAÇÃO COM PARAFUSOS - FORNECIMENTO E INSTALAÇÃO - CONFORME PROJETO DE ESQUADRIAS (M2)</t>
  </si>
  <si>
    <t>00036888</t>
  </si>
  <si>
    <t>GUARNICAO / MOLDURA / ARREMATE DE ACABAMENTO PARA ESQUADRIA, EM ALUMINIO PERFIL 25, ACABAMENTO ANODIZADO BRANCO OU BRILHANTE, PARA 1 FACE</t>
  </si>
  <si>
    <t>00039025</t>
  </si>
  <si>
    <t>PORTA DE ABRIR, TIPO VENEZIANA, EM ALUMINIO, ACABAMENTO ANODIZADO NATURAL, 90 CM X 210 CM (LARGURA X ALTURA), SEM GUARNICAO/ALIZAR/VISTA</t>
  </si>
  <si>
    <t>FNDE 253 PORTA DE ABRIR 2 FOLHAS - PA3 - 160 X 210 CM EM CHAPA DE ALUMÍNIO, TIPO VENEZIANA COM GUARNIÇÃO, FIXAÇÃO COM PARAFUSOS - FORNECIMENTO E INSTALAÇÃO - CONFORME PROJETO DE ESQUADRIAS (M2)</t>
  </si>
  <si>
    <t>FNDE 05 TELA TIPO MOSQUITEIRO - FIXADA NA ESQUADRIA - CONFORME PROJETO DE ESQUADRIAS (M2)</t>
  </si>
  <si>
    <t>00000586</t>
  </si>
  <si>
    <t>CANTONEIRA EM ALUMINIO, ABAS IGUAIS, LARGURA DE 25,40 MM (1"), ESPESSURA DE 4,76 MM (3/16") E PESO LINEAR DE APROXIMADAMENTE 0,593 KG/M</t>
  </si>
  <si>
    <t>00010932</t>
  </si>
  <si>
    <t>TELA DE ARAME GALVANIZADA QUADRANGULAR / LOSANGULAR, FIO 4,19 MM (8 BWG), MALHA 5 X 5 CM, H = 2 M</t>
  </si>
  <si>
    <t>88315</t>
  </si>
  <si>
    <t>SERRALHEIRO COM ENCARGOS COMPLEMENTARES</t>
  </si>
  <si>
    <t>FNDE 437 PORTA DE VIDRO - PV1 - 175X 230 CM, DE ABRIR DUAS FOLHAS TEMPERADO INCOLOR 10 MM, CONFORME PROJETO (M2)</t>
  </si>
  <si>
    <t>FNDE 452 PORTA DE VIDRO - PV2 - 175 + 110 X 230 + 35 CM, DE ABRIR DUAS FOLHAS COM BANDEIRA SUPERIOR E LATERAL, VIDRO TEMPERADO INCOLOR 10 MM, CONFORME PROJETO (M2)</t>
  </si>
  <si>
    <t>FNDE 280 PF1 - PORTÃO METÁLICO DE ABRIR, 1,40 X 2,20 M, COM CHAPA METÁLICA, INCLUSO PINTURA, CONFORME PROJETO DE ESQUADRIAS (M2)</t>
  </si>
  <si>
    <t>92716</t>
  </si>
  <si>
    <t>APARELHO PARA CORTE E SOLDA OXI-ACETILENO SOBRE RODAS, INCLUSIVE CILINDROS E MAÇARICOS - CHP DIURNO. AF_05/2023 - Percentual=1,0000%</t>
  </si>
  <si>
    <t>00000546</t>
  </si>
  <si>
    <t>BARRA DE ACO CHATA, RETANGULAR (QUALQUER BITOLA) - Percentual=1,0000%</t>
  </si>
  <si>
    <t>00043105</t>
  </si>
  <si>
    <t>CHAPA DE ACO CARBONO GALVANIZADA, PERFURADA (GRADE FUROS) E = 1,5 MM, DIAMETRO DO FURO = 9,52 MM (FUROS ALTERNADOS HORIZ.) - Percentual=1,0000%</t>
  </si>
  <si>
    <t>00011456</t>
  </si>
  <si>
    <t>FERROLHO COM FECHO /TRINCO REDONDO, EM ACO GALVANIZADO / ZINCADO, DE SOBREPOR, COM COMPRIMENTO DE 10" A 12" E ESPESSURA MINIMA DA CHAPA DE 1,50 MM - Percentual=1,0000%</t>
  </si>
  <si>
    <t>00007698</t>
  </si>
  <si>
    <t>TUBO ACO GALVANIZADO COM COSTURA, CLASSE MEDIA, DN 1.1/4", E = *3,25* MM, PESO *3,14* KG/M (NBR 5580) - Percentual=1,0000%</t>
  </si>
  <si>
    <t>88251</t>
  </si>
  <si>
    <t>AUXILIAR DE SERRALHEIRO COM ENCARGOS COMPLEMENTARES</t>
  </si>
  <si>
    <t>SERRALHEIRO COM ENCARGOS COMPLEMENTARES - Percentual=1,0000%</t>
  </si>
  <si>
    <t>100754</t>
  </si>
  <si>
    <t>PINTURA COM TINTA ACRÍLICA DE ACABAMENTO APLICADA A ROLO OU PINCEL SOBRE SUPERFÍCIES METÁLICAS (EXCETO PERFIL) EXECUTADO EM OBRA (02 DEMÃOS). AF_01/2020 - Percentual=1,0000%</t>
  </si>
  <si>
    <t>100722</t>
  </si>
  <si>
    <t>PINTURA COM TINTA ALQUÍDICA DE FUNDO (TIPO ZARCÃO) APLICADA A ROLO OU PINCEL SOBRE SUPERFÍCIES METÁLICAS (EXCETO PERFIL) EXECUTADO EM OBRA (POR DEMÃO). AF_01/2020 - Percentual=1,0000%</t>
  </si>
  <si>
    <t>FNDE 482 PF2 - PORTÃO METÁLICO DE ABRIR, 1,40 X 0,9 M, COM CHAPA METÁLICA, INCLUSO PINTURA, CONFORME PROJETO DE ESQUADRIAS (M2)</t>
  </si>
  <si>
    <t>APARELHO PARA CORTE E SOLDA OXI-ACETILENO SOBRE RODAS, INCLUSIVE CILINDROS E MAÇARICOS - CHP DIURNO. AF_05/2023</t>
  </si>
  <si>
    <t>BARRA DE ACO CHATA, RETANGULAR (QUALQUER BITOLA)</t>
  </si>
  <si>
    <t>CHAPA DE ACO CARBONO GALVANIZADA, PERFURADA (GRADE FUROS) E = 1,5 MM, DIAMETRO DO FURO = 9,52 MM (FUROS ALTERNADOS HORIZ.)</t>
  </si>
  <si>
    <t>FERROLHO COM FECHO /TRINCO REDONDO, EM ACO GALVANIZADO / ZINCADO, DE SOBREPOR, COM COMPRIMENTO DE 10" A 12" E ESPESSURA MINIMA DA CHAPA DE 1,50 MM</t>
  </si>
  <si>
    <t>TUBO ACO GALVANIZADO COM COSTURA, CLASSE MEDIA, DN 1.1/4", E = *3,25* MM, PESO *3,14* KG/M (NBR 5580)</t>
  </si>
  <si>
    <t>PINTURA COM TINTA ACRÍLICA DE ACABAMENTO APLICADA A ROLO OU PINCEL SOBRE SUPERFÍCIES METÁLICAS (EXCETO PERFIL) EXECUTADO EM OBRA (02 DEMÃOS). AF_01/2020</t>
  </si>
  <si>
    <t>PINTURA COM TINTA ALQUÍDICA DE FUNDO (TIPO ZARCÃO) APLICADA A ROLO OU PINCEL SOBRE SUPERFÍCIES METÁLICAS (EXCETO PERFIL) EXECUTADO EM OBRA (POR DEMÃO). AF_01/2020</t>
  </si>
  <si>
    <t>FNDE 281 FECHAMENTO EM CHAPA METÁLICA PERFURADA, INCLUSO PINTURA, CONFORME PROJETO (M2)</t>
  </si>
  <si>
    <t>FNDE 283 CERCA/GRADIL H=1,58M, MALHA 5 X 15CM - GALVANIZADO (M2)</t>
  </si>
  <si>
    <t>34.05.360</t>
  </si>
  <si>
    <t>Gradil tela eletrosoldado, malha de 5 x 15cm, galvanizado</t>
  </si>
  <si>
    <t>SP Obras</t>
  </si>
  <si>
    <t>FNDE 446 P01 - PORTÃO METÁLICO 1,50 x 2,10 M , MALHA 5 X 20CM - FIO 5,00MM, REVESTIDOS EM POLIESTER POR PROCESSO DE PINTURA ELETROSTÁTICA (GRADIL), NA COR BRANCA - FORNECIMENTO E INSTALAÇÃO (M2)</t>
  </si>
  <si>
    <t>H.03.000.031296</t>
  </si>
  <si>
    <t>Portão tipo gradil 1 ou 2 folhas, com ou sem bandeira, sob medida</t>
  </si>
  <si>
    <t>FNDE 480 P02 - PORTÃO METÁLICO 1,20 x 2,00 M , MALHA 5 X 20CM - FIO 5,00MM, REVESTIDOS EM POLIESTER POR PROCESSO DE PINTURA ELETROSTÁTICA (GRADIL), NA COR BRANCA - FORNECIMENTO E INSTALAÇÃO (M2)</t>
  </si>
  <si>
    <t>FNDE 481 P03 - PORTÃO METÁLICO 1,20 x 2,00 M , MALHA 5 X 20CM - FIO 5,00MM, REVESTIDOS EM POLIESTER POR PROCESSO DE PINTURA ELETROSTÁTICA (GRADIL), NA COR BRANCA - FORNECIMENTO E INSTALAÇÃO (M2)</t>
  </si>
  <si>
    <t>88262</t>
  </si>
  <si>
    <t>CARPINTEIRO DE FORMAS COM ENCARGOS COMPLEMENTARES</t>
  </si>
  <si>
    <t>88243</t>
  </si>
  <si>
    <t>AJUDANTE ESPECIALIZADO COM ENCARGOS COMPLEMENTARES</t>
  </si>
  <si>
    <t>FNDE 245 RODA MEIO EM MADEIRA, ALTURA 7CM, FIXADO COM COLA (M)</t>
  </si>
  <si>
    <t>00044396</t>
  </si>
  <si>
    <t>COLA BRANCA BASE PVA</t>
  </si>
  <si>
    <t>00006186</t>
  </si>
  <si>
    <t>RODAPE DE MADEIRA MACICA CUMARU/IPE CHAMPANHE OU EQUIVALENTE DA REGIAO, *1,5 X 7 CM</t>
  </si>
  <si>
    <t>L</t>
  </si>
  <si>
    <t>FNDE 466 PISO VINÍLICO, EM MANTA, (CORES: AZUL, AMARELO, CINZA CLARO E CINZA ESCURO), ESPESSURA 3,2 MM, FIXADO COM COLA (M2)</t>
  </si>
  <si>
    <t>00004791</t>
  </si>
  <si>
    <t>ADESIVO ACRILICO DE BASE AQUOSA / COLA DE CONTATO</t>
  </si>
  <si>
    <t>00004792</t>
  </si>
  <si>
    <t>PLACA VINILICA SEMIFLEXIVEL PARA PISOS, E = 3,2 MM, 30 X 30 CM (SEM COLOCACAO)</t>
  </si>
  <si>
    <t>88242</t>
  </si>
  <si>
    <t>AJUDANTE DE PEDREIRO COM ENCARGOS COMPLEMENTARES</t>
  </si>
  <si>
    <t>88274</t>
  </si>
  <si>
    <t>MARMORISTA/GRANITEIRO COM ENCARGOS COMPLEMENTARES</t>
  </si>
  <si>
    <t>88310</t>
  </si>
  <si>
    <t>PINTOR COM ENCARGOS COMPLEMENTARES</t>
  </si>
  <si>
    <t>FNDE 428 PINTURA COM TINTA EPÓXI EM PAREDES,ÁREAS MOLHADAS, APLICAÇÃO MANUAL, 2 DEMÃOS, INCLUSO PRIMER EPÓXI (M2)</t>
  </si>
  <si>
    <t>00005330</t>
  </si>
  <si>
    <t>DILUENTE EPOXI</t>
  </si>
  <si>
    <t>00003767</t>
  </si>
  <si>
    <t>LIXA EM FOLHA PARA PAREDE OU MADEIRA, NUMERO 120, COR VERMELHA</t>
  </si>
  <si>
    <t>00006085</t>
  </si>
  <si>
    <t>SELADOR ACRILICO OPACO PREMIUM INTERIOR/EXTERIOR</t>
  </si>
  <si>
    <t>00007304</t>
  </si>
  <si>
    <t>TINTA EPOXI BASE AGUA PREMIUM, BRANCA</t>
  </si>
  <si>
    <t>00000122</t>
  </si>
  <si>
    <t>ADESIVO PLASTICO PARA PVC, FRASCO COM *850* GR</t>
  </si>
  <si>
    <t>00038383</t>
  </si>
  <si>
    <t>LIXA D'AGUA EM FOLHA, COR PRETA, GRAO 100</t>
  </si>
  <si>
    <t>00020083</t>
  </si>
  <si>
    <t>SOLUCAO PREPARADORA / LIMPADORA PARA PVC, FRASCO COM 1000 CM3</t>
  </si>
  <si>
    <t>AUXILIAR DE ENCANADOR OU BOMBEIRO HIDRÁULICO COM ENCARGOS COMPLEMENTARES</t>
  </si>
  <si>
    <t>ENCANADOR OU BOMBEIRO HIDRÁULICO COM ENCARGOS COMPLEMENTARES</t>
  </si>
  <si>
    <t>Cotação</t>
  </si>
  <si>
    <t>TOTAL Cotação:</t>
  </si>
  <si>
    <t>FNDE 50 RALO LINEAR, COM GRELHA INOX, JUNTA SOLDÁVEL, FORNECIDO E INSTALADO EM RAMAL DE DESCARGA OU EM RAMAL DE ESGOTO SANITÁRIO (M)</t>
  </si>
  <si>
    <t>FNDEI04</t>
  </si>
  <si>
    <t>RALO LINEAR 10 X 100 CM - GRELHA INTEIRA ALUMÍNIO COM SUPORTE</t>
  </si>
  <si>
    <t>FNDE 11 BANHEIRA PLÁSTICA RÍGIDA, 77x45x20cm DE EMBUTIR, CONFORME DETALHE DE PROJETO (UN)</t>
  </si>
  <si>
    <t>FNDEI17</t>
  </si>
  <si>
    <t>Banheira Rigida-Branco, Burigotto ou equivalente</t>
  </si>
  <si>
    <t>00003146</t>
  </si>
  <si>
    <t>FITA VEDA ROSCA, EM PTFE, ROLO DE 18 MM X 10 M (L X C)</t>
  </si>
  <si>
    <t>00037588</t>
  </si>
  <si>
    <t>VALVULA DE ESCOAMENTO PARA TANQUE, EM METAL CROMADO, 1.1/2", SEM LADRAO, COM TAMPAO PLASTICO</t>
  </si>
  <si>
    <t>86883</t>
  </si>
  <si>
    <t>SIFÃO DO TIPO FLEXÍVEL EM PVC 1 X 1.1/2 - FORNECIMENTO E INSTALAÇÃO. AF_01/2020</t>
  </si>
  <si>
    <t>FNDE 217 CUBA DE EMBUTIR RETANGULAR DE AÇO INOXIDÁVEL, 50 X 40 X 20 CM - FORNECIMENTO E INSTALAÇÃO (UN)</t>
  </si>
  <si>
    <t>00001743</t>
  </si>
  <si>
    <t>CUBA ACO INOX (AISI 304) DE EMBUTIR COM VALVULA 3 1/2", DE *46 X 30 X 12* CM</t>
  </si>
  <si>
    <t>00004823</t>
  </si>
  <si>
    <t>MASSA PLASTICA PARA MARMORE/GRANITO</t>
  </si>
  <si>
    <t>88247</t>
  </si>
  <si>
    <t>AUXILIAR DE ELETRICISTA COM ENCARGOS COMPLEMENTARES</t>
  </si>
  <si>
    <t>88264</t>
  </si>
  <si>
    <t>ELETRICISTA COM ENCARGOS COMPLEMENTARES</t>
  </si>
  <si>
    <t>00003148</t>
  </si>
  <si>
    <t>FITA VEDA ROSCA, EM PTFE, ROLO DE 18 MM X 50 M (L X C)</t>
  </si>
  <si>
    <t>FNDE 15 TOALHEIRO PLASTICO TIPO DISPENSER PARA PAPEL TOALHA INTERFOLHADO, FORNECIMENTO E INSTALAÇÃO. (UN)</t>
  </si>
  <si>
    <t>00037401</t>
  </si>
  <si>
    <t>TOALHEIRO PLASTICO TIPO DISPENSER PARA PAPEL TOALHA INTERFOLHADO</t>
  </si>
  <si>
    <t>FNDE 12 ESPELHO CRISTAL, ESPESSURA 4MM, SEM MOLDURA, APARAFUSADO COM PARAFUSO EM ACO ZINCADO COM ROSCA SOBERBA, COM ÁREA MENOR OU IGUAL A 1,0 M2. (M2)</t>
  </si>
  <si>
    <t>00011186</t>
  </si>
  <si>
    <t>ESPELHO CRISTAL E = 4 MM</t>
  </si>
  <si>
    <t>FNDE 34 CABIDE/GANCHO DE BANHEIRO SIMPLES EM METAL CROMADO, INCLUSO FIXAÇÃO. (UN)</t>
  </si>
  <si>
    <t>00037399</t>
  </si>
  <si>
    <t>CABIDE/GANCHO DE BANHEIRO SIMPLES EM METAL CROMADO</t>
  </si>
  <si>
    <t>FNDE 29 REGULADOR DE ALTA PRESSÃO GLP (UN)</t>
  </si>
  <si>
    <t>O.11.000.068511</t>
  </si>
  <si>
    <t>Regulador de alta pressão, vazão 9 kg; ref. 76510/3 fabricação Aliança ou equivalente</t>
  </si>
  <si>
    <t>FNDE 301 CAP OU TAMPAO DE FERRO GALVANIZADO, COM ROSCA BSP, DE 3/4" (UN)</t>
  </si>
  <si>
    <t>00001163</t>
  </si>
  <si>
    <t>FNDE 260 MANGUEIRA PARA GAS - GLP (UN)</t>
  </si>
  <si>
    <t>00020260</t>
  </si>
  <si>
    <t>MANGUEIRA PARA GAS - GLP, PVC, TRANCADA, DIAMETRO DE 3/8", COMPRIMENTO DE 1M (NORMATIZADA)</t>
  </si>
  <si>
    <t>88266</t>
  </si>
  <si>
    <t>ELETROTÉCNICO COM ENCARGOS COMPLEMENTARES</t>
  </si>
  <si>
    <t>FNDE 303 SINALIZAÇÃO COM PLACA INDICATIVA FIXADA NA ESTRUTURA. (UN)</t>
  </si>
  <si>
    <t>00037558</t>
  </si>
  <si>
    <t>PLACA DE SINALIZACAO DE SEGURANCA CONTRA INCENDIO, FOTOLUMINESCENTE, RETANGULAR, *20 X 40* CM, EM PVC *2* MM ANTI-CHAMAS (SIMBOLOS, CORES E PICTOGRAMAS CONFORME NBR 16820)</t>
  </si>
  <si>
    <t>88239</t>
  </si>
  <si>
    <t>AJUDANTE DE CARPINTEIRO COM ENCARGOS COMPLEMENTARES</t>
  </si>
  <si>
    <t>FNDE 76 SWITCH TIPO 24 PORTAS COM CAPACIDADE DE 10/100/1000 Mbps (UN)</t>
  </si>
  <si>
    <t>P.17.000.031490</t>
  </si>
  <si>
    <t>Switch Gigabit 24 portas 10/100/1000 Base TX Layer 2 mínimo com porta de saída em fibra</t>
  </si>
  <si>
    <t>FNDE 385 PATCH CORD, CATEGORIA 6 UTP, 4 PARES. (UN)</t>
  </si>
  <si>
    <t>00039607</t>
  </si>
  <si>
    <t>PATCH CORD (CABO DE REDE), CATEGORIA 6 (CAT 6) UTP, 23 AWG, 4 PARES, EXTENSAO DE 2,50 M</t>
  </si>
  <si>
    <t>FNDE 375 TOMADA PARA ANTENA DE TV, CABO COAXIAL DE 9 MM FORNECIMENTO E INSTALAÇÃO (UN)</t>
  </si>
  <si>
    <t>00038084</t>
  </si>
  <si>
    <t>TOMADA PARA ANTENA DE TV, CABO COAXIAL DE 9 MM, CONJUNTO MONTADO PARA EMBUTIR 4" X 2" (PLACA + SUPORTE + MODULO)</t>
  </si>
  <si>
    <t>FNDE 70 TERMINAL A COMPRESSÃO (UN)</t>
  </si>
  <si>
    <t>00001578</t>
  </si>
  <si>
    <t>TERMINAL A COMPRESSAO EM COBRE ESTANHADO PARA CABO 50 MM2, 1 FURO E 1 COMPRESSAO, PARA PARAFUSO DE FIXACAO M8</t>
  </si>
  <si>
    <t>88279</t>
  </si>
  <si>
    <t>MONTADOR ELETROMECÂNICO COM ENCARGOS COMPLEMENTARES</t>
  </si>
  <si>
    <t>FNDE 45 COIFA EM AÇO INOX 100CM X 150CM COM VENTILADOR DE TELHADO (UN)</t>
  </si>
  <si>
    <t>N.06.000.050298</t>
  </si>
  <si>
    <t>Coifa em aço inoxidável com filtro e exaustor axial - área de 3,01 até 7,50 m²</t>
  </si>
  <si>
    <t>FNDE 69 CAIXA DE EQUALIZAÇÃO DE ATERRAMENTO ELÉTRICO (UN)</t>
  </si>
  <si>
    <t>P.19.000.044305</t>
  </si>
  <si>
    <t>Caixa de equalização com barra cobre 6mm, embutir, chapa de aço com pintura esmaltada, de 200x200mm e tampa, uso interno, ref. Tel-901 Termotécnica ou equivalente</t>
  </si>
  <si>
    <t>TABUA PARA FORMA(30CM)</t>
  </si>
  <si>
    <t>TIJOLO FURADO 19x19x9</t>
  </si>
  <si>
    <t>PREGO 18x24</t>
  </si>
  <si>
    <t>PONTALETE 3x3"</t>
  </si>
  <si>
    <t>CAL HIDRATADA</t>
  </si>
  <si>
    <t>CIMENTO PORTLAND C.P. 32</t>
  </si>
  <si>
    <t>ARAME GALVANIZADO No. 12 BWG</t>
  </si>
  <si>
    <t>ARAME RECOZIDO 18</t>
  </si>
  <si>
    <t>ACO CA-50 - 8,0 MM (5/16")</t>
  </si>
  <si>
    <t>ACO CA-50 - 6,3 MM (1/4")</t>
  </si>
  <si>
    <t>ACO CA-60 B - 5,0 MM</t>
  </si>
  <si>
    <t>BRITA No. 01</t>
  </si>
  <si>
    <t>M³</t>
  </si>
  <si>
    <t>BRITA No.02</t>
  </si>
  <si>
    <t>AREIA MEDIA</t>
  </si>
  <si>
    <t>SERVENTE</t>
  </si>
  <si>
    <t>OPERADOR DE BETONEIRA</t>
  </si>
  <si>
    <t>PEDREIRO</t>
  </si>
  <si>
    <t>ARMADOR</t>
  </si>
  <si>
    <t>AJUDANTE</t>
  </si>
  <si>
    <t>CARPINTEIRO</t>
  </si>
  <si>
    <t>Observações:
1. O presente orçamento foi elaborado com base nos quantitativos e nas especificações do projeto padrão, devendo ser devidamente ajustado para fins de licitação, considerando as condições locais, particularidades do sítio de implantação e eventuais exigências específicas da obra;
2. Deverão ser contemplados no orçamento os custos referentes à mobilização e desmobilização, devidamente dimensionados em função dos meios de transporte e das condições de acesso ao local da obra;
3. As soluções de fundação adotadas neste orçamento possuem caráter referencial, devendo ser revistas, dimensionadas e reorçadas com base no projeto executivo de fundações, a ser desenvolvido a partir das investigações geotécnicas do terreno de implantação;
4. Nas composições oriundas da fonte SPOBRAS, foi considerado exclusivamente o fornecimento de materiais e equipamentos, sendo a mão de obra de instalação obtida a partir das composições do SINAPI, com adoção dos respectivos encargos sociais dessa base.</t>
  </si>
  <si>
    <t>CUSTO</t>
  </si>
  <si>
    <t>PMC 1</t>
  </si>
  <si>
    <t>M²</t>
  </si>
  <si>
    <t>MURO DE ALVENARIA TIJOLO FURADO 1/2 VEZ ( H=2,00M) COM FUNDAÇÃO - SEM REVESTIMENTOS (PADRÃO GOINFRA) - ATUALIZAÇÃO GOINFRA 270310</t>
  </si>
  <si>
    <t>ÁREA DE ESTACIONAMENTO INTERNO</t>
  </si>
  <si>
    <t>PISO EM CONCRETO DESEMPENADO ESPESSURA = 7 CM 1:2,5:3,5</t>
  </si>
  <si>
    <t>10.3</t>
  </si>
  <si>
    <t>TALUDE ENTRE O MURO DE ARRIMO E O MURO DE ALVENARIA</t>
  </si>
  <si>
    <t>GOINFRA RODOVIÁRIA</t>
  </si>
  <si>
    <t>CONFORMAÇÃO DE TALUDE</t>
  </si>
  <si>
    <t>10.3.1</t>
  </si>
  <si>
    <t>10.3.2</t>
  </si>
  <si>
    <t>3.3</t>
  </si>
  <si>
    <t>3.3.1</t>
  </si>
  <si>
    <t>3.3.2</t>
  </si>
  <si>
    <t>3.3.3</t>
  </si>
  <si>
    <t>3.3.4</t>
  </si>
  <si>
    <t>3.3.5</t>
  </si>
  <si>
    <t>3.3.6</t>
  </si>
  <si>
    <t>GUARDA CORPO EM TUBO INDUSTRIAL DE 2" COM MONTANTES SECUNDÁRIOS DE 1" E CORRIMÃO DUPLO DE 1.1/2"</t>
  </si>
  <si>
    <t>ESCADA</t>
  </si>
  <si>
    <t>23.4</t>
  </si>
  <si>
    <t>23.4.1</t>
  </si>
  <si>
    <t>23.5</t>
  </si>
  <si>
    <t>23.5.1</t>
  </si>
  <si>
    <t>23.5.2</t>
  </si>
  <si>
    <t>23.5.3</t>
  </si>
  <si>
    <t>23.5.4</t>
  </si>
  <si>
    <t>P03 - PORTÃO METÁLICO 1,20 x 2,00 M , MALHA 5 X 20CM - FIO 5,00MM, REVESTIDOS EM POLIESTER POR PROCESSO DE PINTURA ELETROSTÁTICA (GRADIL), NA COR BRANCA - FORNECIMENTO E INSTALAÇÃO</t>
  </si>
  <si>
    <t>FNDE 481</t>
  </si>
  <si>
    <t>6.7.7</t>
  </si>
  <si>
    <t>6.7.8</t>
  </si>
  <si>
    <t>GOINFRA RODOVIÁRIA dezembro/2025 com desoneração</t>
  </si>
  <si>
    <t>MURO DE ARRIMO</t>
  </si>
  <si>
    <t>13.3</t>
  </si>
  <si>
    <t>13.3.1</t>
  </si>
  <si>
    <t xml:space="preserve"> DRENO EM MURO DE CONTENÇÃO, EXECUTADO NO PÉ DO MURO, COM TUBO DE PEAD CORRUGADO FLEXÍVEL PERFURADO, ENCHIMENTO COM BRITA, ENVOLVIDO COM MANTA GEOTÊXTIL. AF_07/2021</t>
  </si>
  <si>
    <t>2025/12</t>
  </si>
  <si>
    <t>COM DESONERAÇÃO</t>
  </si>
  <si>
    <t>ÁREA</t>
  </si>
  <si>
    <t>COMPRIMENTO</t>
  </si>
  <si>
    <t>ALTURA</t>
  </si>
  <si>
    <t xml:space="preserve">Conforme Planilha Orçamentária Creche Pró Infância Tipo 1 </t>
  </si>
  <si>
    <t>Área do terreno</t>
  </si>
  <si>
    <t>Conforme Saldo Remanescente da Planilha Orçamentária da Licitação Inicial</t>
  </si>
  <si>
    <t>VOLUME</t>
  </si>
  <si>
    <t>PESO</t>
  </si>
  <si>
    <t>Perímetro do muro x altura (h)</t>
  </si>
  <si>
    <t>TARJETA TIPO LIVRE/OCUPADO PARA PORTA DE BANHEIRO. AF_10/2025</t>
  </si>
  <si>
    <t>LARGURA</t>
  </si>
  <si>
    <t>Vigas abrigo de gás</t>
  </si>
  <si>
    <t>Alvenaria abrigo de gás</t>
  </si>
  <si>
    <t>Perímetro do muro x altura (h) x 2 (dentro e fora)</t>
  </si>
  <si>
    <t>Conforme Saldo Remanescente da Planilha Orçamentária da Licitação Inicial + Saldo Aditivo de Contrato</t>
  </si>
  <si>
    <t>Talude a ser executado na região entre o muro de arrimo e o muro</t>
  </si>
  <si>
    <t>Grama a ser implantada sobre o talude</t>
  </si>
  <si>
    <t>Tê de redução 90 soldavel - 60mm - 50mm</t>
  </si>
  <si>
    <t>Conforme Saldo Remanescente da Planilha de Aditivo (Área muro de arrimo/altura)</t>
  </si>
  <si>
    <t>SINAPI março/2026 com desoneração</t>
  </si>
  <si>
    <t>CABO FLEXÍVEL PVC (70° C), 0,6/1 KV, 95 MM2</t>
  </si>
  <si>
    <t>CABO FLEXÍVEL PVC (70° C), 0,6/1 KV, 150 MM2</t>
  </si>
  <si>
    <t>CABO FLEXÍVEL PVC (70° C), 0,6/1 KV, 50 MM2</t>
  </si>
  <si>
    <t>CABO FLEXÍVEL, PVC (70° C), 450/750 V, 2,5 MM2</t>
  </si>
  <si>
    <t>CABO FLEXÍVEL, PVC (70° C), 450/750 V, 4 MM2</t>
  </si>
  <si>
    <t>CABO FLEXÍVEL, PVC (70° C), 450/750 V, 6 MM2</t>
  </si>
  <si>
    <t>CABO FLEXÍVEL, PVC (70° C), 450/750 V, 10 MM2</t>
  </si>
  <si>
    <t>CABO FLEXÍVEL, PVC (70° C), 450/750 V, 16 MM2</t>
  </si>
  <si>
    <t>CABO FLEXÍVEL, PVC (70° C), 450/750 V, 25 MM2</t>
  </si>
  <si>
    <t>SALDO CONTRAPARTIDA</t>
  </si>
  <si>
    <t>FALTA</t>
  </si>
  <si>
    <t>3.2.3</t>
  </si>
  <si>
    <t>3.2.4</t>
  </si>
  <si>
    <t>3.2.5</t>
  </si>
  <si>
    <t>6.8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</si>
  <si>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</si>
  <si>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</si>
  <si>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</si>
  <si>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</si>
  <si>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</si>
  <si>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</si>
  <si>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</si>
  <si>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</si>
  <si>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</si>
  <si>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8.2.1</t>
  </si>
  <si>
    <t>8.2.2</t>
  </si>
  <si>
    <t>8.3</t>
  </si>
  <si>
    <t>8.3.1</t>
  </si>
  <si>
    <t>8.3.2</t>
  </si>
  <si>
    <t>11.2.3</t>
  </si>
  <si>
    <t>11.2.4</t>
  </si>
  <si>
    <t>11.2.5</t>
  </si>
  <si>
    <t>11.2.6</t>
  </si>
  <si>
    <t>11.2.7</t>
  </si>
  <si>
    <t>11.2.8</t>
  </si>
  <si>
    <t>12.3</t>
  </si>
  <si>
    <t>12.3.1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</si>
  <si>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</si>
  <si>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</si>
  <si>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</si>
  <si>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</si>
  <si>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</si>
  <si>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</si>
  <si>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</si>
  <si>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</si>
  <si>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</si>
  <si>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</si>
  <si>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</si>
  <si>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</si>
  <si>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14.1.1</t>
  </si>
  <si>
    <t>14.2.1</t>
  </si>
  <si>
    <t>14.2.2</t>
  </si>
  <si>
    <t>14.2.3</t>
  </si>
  <si>
    <t>1.1.1</t>
  </si>
  <si>
    <t>1.1.2</t>
  </si>
  <si>
    <t>1.1.3</t>
  </si>
  <si>
    <t>1.1.4</t>
  </si>
  <si>
    <t>1.1.5</t>
  </si>
  <si>
    <t>1.1.6</t>
  </si>
  <si>
    <t>1.2.1</t>
  </si>
  <si>
    <t>1.2.2</t>
  </si>
  <si>
    <t>1.2.3</t>
  </si>
  <si>
    <t>1.3.1</t>
  </si>
  <si>
    <t>1.3.2</t>
  </si>
  <si>
    <t>1.3.3</t>
  </si>
  <si>
    <t>1.3.4</t>
  </si>
  <si>
    <t>1.3.5</t>
  </si>
  <si>
    <t>1.3.6</t>
  </si>
  <si>
    <t>1.3.7</t>
  </si>
  <si>
    <t>1.4</t>
  </si>
  <si>
    <t>1.4.1</t>
  </si>
  <si>
    <t>1.4.2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</si>
  <si>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</si>
  <si>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</si>
  <si>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</si>
  <si>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</si>
  <si>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</si>
  <si>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</si>
  <si>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</si>
  <si>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</si>
  <si>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</si>
  <si>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</si>
  <si>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1.5.11</t>
  </si>
  <si>
    <t>1.5.12</t>
  </si>
  <si>
    <t>1.5.13</t>
  </si>
  <si>
    <t>1.5.14</t>
  </si>
  <si>
    <t>1.5.15</t>
  </si>
  <si>
    <t>1.5.16</t>
  </si>
  <si>
    <t>1.5.17</t>
  </si>
  <si>
    <t>1.6</t>
  </si>
  <si>
    <t>1.6.1</t>
  </si>
  <si>
    <t>1.6.2</t>
  </si>
  <si>
    <t>1.6.3</t>
  </si>
  <si>
    <t>1.6.4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</si>
  <si>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</si>
  <si>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</si>
  <si>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</si>
  <si>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</si>
  <si>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</si>
  <si>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</si>
  <si>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</si>
  <si>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</si>
  <si>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</si>
  <si>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</si>
  <si>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</si>
  <si>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</si>
  <si>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</si>
  <si>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</si>
  <si>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</si>
  <si>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</si>
  <si>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</si>
  <si>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</si>
  <si>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</si>
  <si>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</si>
  <si>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</si>
  <si>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</si>
  <si>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</si>
  <si>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2.2.3</t>
  </si>
  <si>
    <t>2.2.4</t>
  </si>
  <si>
    <t>2.2.5</t>
  </si>
  <si>
    <t>2.2.6</t>
  </si>
  <si>
    <t>2.2.7</t>
  </si>
  <si>
    <t>2.2.8</t>
  </si>
  <si>
    <t>3.1.8</t>
  </si>
  <si>
    <t>3.1.9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</si>
  <si>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</si>
  <si>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</si>
  <si>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</si>
  <si>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</si>
  <si>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</si>
  <si>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</si>
  <si>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</si>
  <si>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</si>
  <si>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</si>
  <si>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</si>
  <si>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</si>
  <si>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</si>
  <si>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</si>
  <si>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</si>
  <si>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</si>
  <si>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</si>
  <si>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</si>
  <si>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</si>
  <si>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</si>
  <si>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</si>
  <si>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</si>
  <si>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</si>
  <si>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</si>
  <si>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</si>
  <si>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</si>
  <si>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</si>
  <si>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</si>
  <si>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</si>
  <si>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</si>
  <si>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4.1.34</t>
  </si>
  <si>
    <t>4.1.35</t>
  </si>
  <si>
    <t>4.1.36</t>
  </si>
  <si>
    <t>4.1.37</t>
  </si>
  <si>
    <t>4.1.38</t>
  </si>
  <si>
    <t>4.1.39</t>
  </si>
  <si>
    <t>4.1.40</t>
  </si>
  <si>
    <t>4.1.41</t>
  </si>
  <si>
    <t>4.1.42</t>
  </si>
  <si>
    <t>4.1.43</t>
  </si>
  <si>
    <t>4.1.44</t>
  </si>
  <si>
    <t>4.1.45</t>
  </si>
  <si>
    <t>4.1.46</t>
  </si>
  <si>
    <t>4.1.47</t>
  </si>
  <si>
    <t>4.1.48</t>
  </si>
  <si>
    <t>4.1.49</t>
  </si>
  <si>
    <t>4.1.50</t>
  </si>
  <si>
    <t>4.1.51</t>
  </si>
  <si>
    <t>4.1.52</t>
  </si>
  <si>
    <t>4.1.53</t>
  </si>
  <si>
    <t>4.1.54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</si>
  <si>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</si>
  <si>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</si>
  <si>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</si>
  <si>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</si>
  <si>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</si>
  <si>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</si>
  <si>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</si>
  <si>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</si>
  <si>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</si>
  <si>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</si>
  <si>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</si>
  <si>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</si>
  <si>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</si>
  <si>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</si>
  <si>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</si>
  <si>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</si>
  <si>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</si>
  <si>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</si>
  <si>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</si>
  <si>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</si>
  <si>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</si>
  <si>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</si>
  <si>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</si>
  <si>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</si>
  <si>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</si>
  <si>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</si>
  <si>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</si>
  <si>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</si>
  <si>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</si>
  <si>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</si>
  <si>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</si>
  <si>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</si>
  <si>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</si>
  <si>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</si>
  <si>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</si>
  <si>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</si>
  <si>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</si>
  <si>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</si>
  <si>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</si>
  <si>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</si>
  <si>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</si>
  <si>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</si>
  <si>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</si>
  <si>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</si>
  <si>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</si>
  <si>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</si>
  <si>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</si>
  <si>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</si>
  <si>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</si>
  <si>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</si>
  <si>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</si>
  <si>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</si>
  <si>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7.10</t>
  </si>
  <si>
    <t>7.11</t>
  </si>
  <si>
    <t>7.12</t>
  </si>
  <si>
    <t>7.13</t>
  </si>
  <si>
    <t>7.14</t>
  </si>
  <si>
    <t>7.15</t>
  </si>
  <si>
    <t>7.16</t>
  </si>
  <si>
    <t>7.17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</si>
  <si>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</si>
  <si>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</si>
  <si>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</si>
  <si>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</si>
  <si>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</si>
  <si>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</si>
  <si>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</si>
  <si>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</si>
  <si>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</si>
  <si>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</si>
  <si>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</si>
  <si>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8.2.14</t>
  </si>
  <si>
    <t>8.2.15</t>
  </si>
  <si>
    <t>8.2.16</t>
  </si>
  <si>
    <t>8.2.17</t>
  </si>
  <si>
    <t>8.3.3</t>
  </si>
  <si>
    <t>8.3.4</t>
  </si>
  <si>
    <t>8.3.5</t>
  </si>
  <si>
    <t>8.3.6</t>
  </si>
  <si>
    <t>8.3.7</t>
  </si>
  <si>
    <t>8.3.8</t>
  </si>
  <si>
    <t>8.3.9</t>
  </si>
  <si>
    <t>8.4</t>
  </si>
  <si>
    <t>8.4.1</t>
  </si>
  <si>
    <t>8.4.2</t>
  </si>
  <si>
    <t>8.4.3</t>
  </si>
  <si>
    <t>8.4.4</t>
  </si>
  <si>
    <t>8.4.5</t>
  </si>
  <si>
    <t>8.4.6</t>
  </si>
  <si>
    <t>8.4.7</t>
  </si>
  <si>
    <t>8.4.8</t>
  </si>
  <si>
    <t>8.4.9</t>
  </si>
  <si>
    <t>8.5</t>
  </si>
  <si>
    <t>8.5.1</t>
  </si>
  <si>
    <t>8.6</t>
  </si>
  <si>
    <t>8.6.1</t>
  </si>
  <si>
    <t>8.6.2</t>
  </si>
  <si>
    <t>8.6.3</t>
  </si>
  <si>
    <t>8.6.4</t>
  </si>
  <si>
    <t>8.6.5</t>
  </si>
  <si>
    <t>8.6.6</t>
  </si>
  <si>
    <t>8.6.7</t>
  </si>
  <si>
    <t>8.6.8</t>
  </si>
  <si>
    <t>8.6.9</t>
  </si>
  <si>
    <t>8.6.10</t>
  </si>
  <si>
    <t>8.6.11</t>
  </si>
  <si>
    <t>8.6.12</t>
  </si>
  <si>
    <t>8.6.13</t>
  </si>
  <si>
    <t>8.6.14</t>
  </si>
  <si>
    <t>8.6.15</t>
  </si>
  <si>
    <t>8.6.16</t>
  </si>
  <si>
    <t>8.6.17</t>
  </si>
  <si>
    <t>8.6.18</t>
  </si>
  <si>
    <t>9.4</t>
  </si>
  <si>
    <t>10.3.3</t>
  </si>
  <si>
    <t>10.4</t>
  </si>
  <si>
    <t>10.4.1</t>
  </si>
  <si>
    <t>10.4.2</t>
  </si>
  <si>
    <t>10.4.3</t>
  </si>
  <si>
    <t>10.5</t>
  </si>
  <si>
    <t>10.5.1</t>
  </si>
  <si>
    <t>10.5.2</t>
  </si>
  <si>
    <t>10.5.3</t>
  </si>
  <si>
    <t>10.5.4</t>
  </si>
  <si>
    <t>10.5.5</t>
  </si>
  <si>
    <t>20.5.2</t>
  </si>
  <si>
    <t>20.5.3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</si>
  <si>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</si>
  <si>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</si>
  <si>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</si>
  <si>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</si>
  <si>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</si>
  <si>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</si>
  <si>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</si>
  <si>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</si>
  <si>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</si>
  <si>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</si>
  <si>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</si>
  <si>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13.1.6</t>
  </si>
  <si>
    <t>13.1.7</t>
  </si>
  <si>
    <t>13.1.8</t>
  </si>
  <si>
    <t>13.1.9</t>
  </si>
  <si>
    <t>13.2.3</t>
  </si>
  <si>
    <t>13.2.4</t>
  </si>
  <si>
    <t>13.2.5</t>
  </si>
  <si>
    <t>13.2.6</t>
  </si>
  <si>
    <t>13.2.7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</si>
</sst>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_-&quot;R$&quot;* #,##0.00_-;\-&quot;R$&quot;* #,##0.00_-;_-&quot;R$&quot;* &quot;-&quot;??_-;_-@_-"/>
    <numFmt numFmtId="167" formatCode="0.0%"/>
    <numFmt numFmtId="168" formatCode="#,##0.00000000"/>
    <numFmt numFmtId="169" formatCode="\R\$\ 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sz val="10"/>
      <color rgb="FF000000"/>
      <name val="Arial1"/>
    </font>
    <font>
      <sz val="10"/>
      <name val="Arial1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i/>
      <sz val="8"/>
      <name val="Arial"/>
      <family val="2"/>
    </font>
    <font>
      <b/>
      <sz val="7"/>
      <color rgb="FF000000"/>
      <name val="Arial"/>
      <family val="2"/>
    </font>
    <font>
      <b/>
      <sz val="5"/>
      <color rgb="FF000000"/>
      <name val="SansSerif"/>
      <family val="2"/>
    </font>
    <font>
      <b/>
      <sz val="5"/>
      <color rgb="FF000000"/>
      <name val="Arial"/>
      <family val="2"/>
    </font>
    <font>
      <sz val="6"/>
      <color rgb="FF000000"/>
      <name val="SansSerif"/>
      <family val="2"/>
    </font>
    <font>
      <b/>
      <sz val="6"/>
      <color rgb="FF000000"/>
      <name val="Arial"/>
      <family val="2"/>
    </font>
    <font>
      <sz val="9"/>
      <color rgb="FF000000"/>
      <name val="SansSerif"/>
      <family val="2"/>
    </font>
    <font>
      <sz val="8"/>
      <color rgb="FF000000"/>
      <name val="SansSerif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CC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9" fillId="0" borderId="0" applyBorder="0" applyProtection="0"/>
    <xf numFmtId="0" fontId="2" fillId="0" borderId="0"/>
    <xf numFmtId="0" fontId="2" fillId="0" borderId="0"/>
    <xf numFmtId="0" fontId="11" fillId="0" borderId="0" applyNumberFormat="0" applyBorder="0" applyProtection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</cellStyleXfs>
  <cellXfs count="487">
    <xf numFmtId="0" fontId="0" fillId="0" borderId="0" xfId="0"/>
    <xf numFmtId="0" fontId="3" fillId="0" borderId="0" xfId="3" applyFont="1" applyAlignment="1">
      <alignment vertical="center" wrapText="1"/>
    </xf>
    <xf numFmtId="0" fontId="2" fillId="0" borderId="0" xfId="3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0" xfId="3" applyFont="1" applyAlignment="1">
      <alignment horizontal="center" wrapText="1"/>
    </xf>
    <xf numFmtId="164" fontId="5" fillId="0" borderId="0" xfId="4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 wrapText="1"/>
    </xf>
    <xf numFmtId="0" fontId="5" fillId="0" borderId="0" xfId="3" applyFont="1" applyAlignment="1">
      <alignment horizontal="left" vertical="center"/>
    </xf>
    <xf numFmtId="164" fontId="5" fillId="0" borderId="4" xfId="5" applyFont="1" applyFill="1" applyBorder="1" applyAlignment="1">
      <alignment vertical="center"/>
    </xf>
    <xf numFmtId="0" fontId="5" fillId="0" borderId="0" xfId="3" applyFont="1" applyAlignment="1">
      <alignment horizontal="center"/>
    </xf>
    <xf numFmtId="0" fontId="2" fillId="0" borderId="0" xfId="3" applyAlignment="1">
      <alignment horizontal="left" vertical="center" wrapText="1"/>
    </xf>
    <xf numFmtId="0" fontId="2" fillId="0" borderId="0" xfId="3" applyAlignment="1">
      <alignment horizontal="center" vertical="center" wrapText="1"/>
    </xf>
    <xf numFmtId="164" fontId="2" fillId="0" borderId="0" xfId="4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5" xfId="1" applyFont="1" applyFill="1" applyBorder="1" applyAlignment="1">
      <alignment vertical="center" wrapText="1"/>
    </xf>
    <xf numFmtId="0" fontId="2" fillId="0" borderId="0" xfId="3" applyAlignment="1">
      <alignment horizontal="center" vertical="center"/>
    </xf>
    <xf numFmtId="164" fontId="2" fillId="0" borderId="0" xfId="5" quotePrefix="1" applyFont="1" applyFill="1" applyBorder="1" applyAlignment="1">
      <alignment vertical="center"/>
    </xf>
    <xf numFmtId="44" fontId="2" fillId="0" borderId="0" xfId="1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 wrapText="1"/>
    </xf>
    <xf numFmtId="10" fontId="5" fillId="0" borderId="5" xfId="2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0" fontId="2" fillId="0" borderId="6" xfId="3" applyBorder="1" applyAlignment="1">
      <alignment horizontal="center"/>
    </xf>
    <xf numFmtId="0" fontId="2" fillId="0" borderId="7" xfId="3" applyBorder="1" applyAlignment="1">
      <alignment horizontal="center"/>
    </xf>
    <xf numFmtId="0" fontId="2" fillId="0" borderId="7" xfId="3" applyBorder="1" applyAlignment="1">
      <alignment horizontal="left" vertical="center"/>
    </xf>
    <xf numFmtId="0" fontId="2" fillId="0" borderId="7" xfId="3" applyBorder="1" applyAlignment="1">
      <alignment horizontal="center" vertical="center"/>
    </xf>
    <xf numFmtId="164" fontId="2" fillId="0" borderId="7" xfId="4" applyFont="1" applyFill="1" applyBorder="1" applyAlignment="1">
      <alignment horizontal="center" vertical="center"/>
    </xf>
    <xf numFmtId="44" fontId="2" fillId="0" borderId="7" xfId="1" applyFont="1" applyFill="1" applyBorder="1" applyAlignment="1">
      <alignment vertical="center"/>
    </xf>
    <xf numFmtId="44" fontId="2" fillId="0" borderId="8" xfId="1" applyFont="1" applyFill="1" applyBorder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horizontal="left" vertical="center"/>
    </xf>
    <xf numFmtId="164" fontId="5" fillId="0" borderId="9" xfId="4" applyFont="1" applyFill="1" applyBorder="1" applyAlignment="1">
      <alignment horizontal="center" vertical="center"/>
    </xf>
    <xf numFmtId="44" fontId="5" fillId="0" borderId="9" xfId="1" applyFont="1" applyFill="1" applyBorder="1" applyAlignment="1">
      <alignment vertical="center"/>
    </xf>
    <xf numFmtId="164" fontId="5" fillId="0" borderId="0" xfId="4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2" fillId="0" borderId="0" xfId="3" applyAlignment="1">
      <alignment vertical="center"/>
    </xf>
    <xf numFmtId="49" fontId="5" fillId="2" borderId="10" xfId="3" applyNumberFormat="1" applyFont="1" applyFill="1" applyBorder="1" applyAlignment="1">
      <alignment horizontal="center" vertical="center" wrapText="1"/>
    </xf>
    <xf numFmtId="49" fontId="5" fillId="2" borderId="11" xfId="3" applyNumberFormat="1" applyFont="1" applyFill="1" applyBorder="1" applyAlignment="1">
      <alignment horizontal="center" vertical="center" wrapText="1"/>
    </xf>
    <xf numFmtId="49" fontId="5" fillId="2" borderId="11" xfId="3" applyNumberFormat="1" applyFont="1" applyFill="1" applyBorder="1" applyAlignment="1">
      <alignment horizontal="center" vertical="center"/>
    </xf>
    <xf numFmtId="164" fontId="5" fillId="2" borderId="11" xfId="6" applyFont="1" applyFill="1" applyBorder="1" applyAlignment="1">
      <alignment horizontal="center" vertical="center"/>
    </xf>
    <xf numFmtId="44" fontId="5" fillId="2" borderId="11" xfId="1" applyFont="1" applyFill="1" applyBorder="1" applyAlignment="1">
      <alignment horizontal="center" vertical="center" wrapText="1"/>
    </xf>
    <xf numFmtId="44" fontId="5" fillId="2" borderId="12" xfId="1" applyFont="1" applyFill="1" applyBorder="1" applyAlignment="1">
      <alignment horizontal="center" vertical="center" wrapText="1"/>
    </xf>
    <xf numFmtId="0" fontId="2" fillId="0" borderId="0" xfId="3" applyAlignment="1">
      <alignment horizontal="left" vertical="center"/>
    </xf>
    <xf numFmtId="164" fontId="2" fillId="0" borderId="0" xfId="4" applyFont="1" applyFill="1" applyBorder="1" applyAlignment="1">
      <alignment horizontal="center" vertical="center"/>
    </xf>
    <xf numFmtId="0" fontId="5" fillId="3" borderId="13" xfId="3" applyFont="1" applyFill="1" applyBorder="1" applyAlignment="1">
      <alignment horizontal="center" vertical="center"/>
    </xf>
    <xf numFmtId="0" fontId="5" fillId="3" borderId="13" xfId="3" applyFont="1" applyFill="1" applyBorder="1" applyAlignment="1">
      <alignment vertical="center"/>
    </xf>
    <xf numFmtId="164" fontId="2" fillId="3" borderId="13" xfId="4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0" fontId="2" fillId="0" borderId="13" xfId="3" applyBorder="1" applyAlignment="1">
      <alignment horizontal="center" vertical="center"/>
    </xf>
    <xf numFmtId="0" fontId="2" fillId="0" borderId="13" xfId="3" applyBorder="1" applyAlignment="1">
      <alignment horizontal="left" vertical="center"/>
    </xf>
    <xf numFmtId="164" fontId="2" fillId="0" borderId="13" xfId="4" applyFont="1" applyFill="1" applyBorder="1" applyAlignment="1">
      <alignment horizontal="right" vertical="center"/>
    </xf>
    <xf numFmtId="44" fontId="2" fillId="0" borderId="13" xfId="1" applyFont="1" applyFill="1" applyBorder="1" applyAlignment="1">
      <alignment horizontal="right" vertical="center"/>
    </xf>
    <xf numFmtId="44" fontId="2" fillId="0" borderId="13" xfId="1" applyFont="1" applyFill="1" applyBorder="1" applyAlignment="1">
      <alignment vertical="center"/>
    </xf>
    <xf numFmtId="0" fontId="2" fillId="4" borderId="13" xfId="3" applyFill="1" applyBorder="1" applyAlignment="1">
      <alignment vertical="center"/>
    </xf>
    <xf numFmtId="0" fontId="2" fillId="4" borderId="13" xfId="3" applyFill="1" applyBorder="1" applyAlignment="1">
      <alignment horizontal="center" vertical="center"/>
    </xf>
    <xf numFmtId="164" fontId="2" fillId="4" borderId="13" xfId="4" applyFont="1" applyFill="1" applyBorder="1" applyAlignment="1">
      <alignment horizontal="right" vertical="center"/>
    </xf>
    <xf numFmtId="44" fontId="2" fillId="4" borderId="13" xfId="1" applyFont="1" applyFill="1" applyBorder="1" applyAlignment="1">
      <alignment horizontal="right" vertical="center"/>
    </xf>
    <xf numFmtId="0" fontId="2" fillId="0" borderId="13" xfId="3" applyBorder="1" applyAlignment="1">
      <alignment horizontal="center" vertical="center" wrapText="1"/>
    </xf>
    <xf numFmtId="164" fontId="2" fillId="0" borderId="13" xfId="4" applyFont="1" applyBorder="1" applyAlignment="1">
      <alignment horizontal="right" vertical="center"/>
    </xf>
    <xf numFmtId="44" fontId="2" fillId="0" borderId="13" xfId="1" applyFont="1" applyBorder="1" applyAlignment="1">
      <alignment horizontal="right" vertical="center"/>
    </xf>
    <xf numFmtId="0" fontId="2" fillId="0" borderId="13" xfId="3" applyBorder="1" applyAlignment="1">
      <alignment horizontal="left" vertical="center" wrapText="1"/>
    </xf>
    <xf numFmtId="0" fontId="5" fillId="0" borderId="15" xfId="3" applyFont="1" applyBorder="1" applyAlignment="1">
      <alignment vertical="center" wrapText="1"/>
    </xf>
    <xf numFmtId="0" fontId="5" fillId="0" borderId="16" xfId="3" applyFont="1" applyBorder="1" applyAlignment="1">
      <alignment vertical="center" wrapText="1"/>
    </xf>
    <xf numFmtId="0" fontId="5" fillId="0" borderId="17" xfId="3" applyFont="1" applyBorder="1" applyAlignment="1">
      <alignment horizontal="right" vertical="center" wrapText="1"/>
    </xf>
    <xf numFmtId="44" fontId="5" fillId="0" borderId="17" xfId="1" applyFont="1" applyFill="1" applyBorder="1" applyAlignment="1">
      <alignment horizontal="right" vertical="center" wrapText="1"/>
    </xf>
    <xf numFmtId="44" fontId="5" fillId="0" borderId="13" xfId="1" applyFont="1" applyFill="1" applyBorder="1" applyAlignment="1">
      <alignment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/>
    </xf>
    <xf numFmtId="0" fontId="5" fillId="0" borderId="13" xfId="3" applyFont="1" applyBorder="1" applyAlignment="1">
      <alignment vertical="center"/>
    </xf>
    <xf numFmtId="164" fontId="2" fillId="0" borderId="13" xfId="4" applyFont="1" applyFill="1" applyBorder="1" applyAlignment="1">
      <alignment vertical="center"/>
    </xf>
    <xf numFmtId="44" fontId="5" fillId="0" borderId="13" xfId="1" applyFont="1" applyFill="1" applyBorder="1" applyAlignment="1">
      <alignment vertical="center"/>
    </xf>
    <xf numFmtId="0" fontId="2" fillId="0" borderId="13" xfId="8" applyBorder="1" applyAlignment="1">
      <alignment horizontal="center" vertical="center" wrapText="1"/>
    </xf>
    <xf numFmtId="0" fontId="2" fillId="0" borderId="13" xfId="8" applyBorder="1" applyAlignment="1">
      <alignment horizontal="left" vertical="center" wrapText="1"/>
    </xf>
    <xf numFmtId="0" fontId="5" fillId="0" borderId="13" xfId="3" applyFont="1" applyBorder="1" applyAlignment="1">
      <alignment horizontal="left" vertical="center" wrapText="1"/>
    </xf>
    <xf numFmtId="0" fontId="2" fillId="0" borderId="13" xfId="18" applyBorder="1" applyAlignment="1">
      <alignment horizontal="center" vertical="center"/>
    </xf>
    <xf numFmtId="0" fontId="2" fillId="0" borderId="13" xfId="3" applyBorder="1" applyAlignment="1">
      <alignment vertical="center"/>
    </xf>
    <xf numFmtId="0" fontId="2" fillId="0" borderId="13" xfId="19" applyBorder="1" applyAlignment="1">
      <alignment horizontal="center" vertical="center"/>
    </xf>
    <xf numFmtId="0" fontId="2" fillId="0" borderId="13" xfId="8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21" applyBorder="1" applyAlignment="1">
      <alignment horizontal="center" vertical="center"/>
    </xf>
    <xf numFmtId="164" fontId="5" fillId="3" borderId="13" xfId="4" applyFont="1" applyFill="1" applyBorder="1" applyAlignment="1">
      <alignment vertical="center"/>
    </xf>
    <xf numFmtId="0" fontId="5" fillId="3" borderId="13" xfId="3" applyFont="1" applyFill="1" applyBorder="1" applyAlignment="1">
      <alignment horizontal="center"/>
    </xf>
    <xf numFmtId="0" fontId="5" fillId="0" borderId="13" xfId="3" applyFont="1" applyBorder="1" applyAlignment="1">
      <alignment vertical="center" wrapText="1"/>
    </xf>
    <xf numFmtId="164" fontId="5" fillId="0" borderId="13" xfId="4" applyFont="1" applyFill="1" applyBorder="1" applyAlignment="1">
      <alignment vertical="center" wrapText="1"/>
    </xf>
    <xf numFmtId="0" fontId="2" fillId="4" borderId="13" xfId="3" applyFill="1" applyBorder="1" applyAlignment="1">
      <alignment horizontal="left" vertical="center" wrapText="1"/>
    </xf>
    <xf numFmtId="0" fontId="2" fillId="4" borderId="13" xfId="3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5" fillId="2" borderId="13" xfId="4" applyFont="1" applyFill="1" applyBorder="1" applyAlignment="1">
      <alignment vertical="center"/>
    </xf>
    <xf numFmtId="0" fontId="5" fillId="0" borderId="13" xfId="3" applyFont="1" applyBorder="1" applyAlignment="1">
      <alignment horizontal="center"/>
    </xf>
    <xf numFmtId="164" fontId="5" fillId="0" borderId="13" xfId="4" applyFont="1" applyFill="1" applyBorder="1" applyAlignment="1">
      <alignment vertical="center"/>
    </xf>
    <xf numFmtId="0" fontId="2" fillId="0" borderId="13" xfId="24" applyBorder="1" applyAlignment="1">
      <alignment horizontal="center" vertical="center" wrapText="1"/>
    </xf>
    <xf numFmtId="164" fontId="5" fillId="0" borderId="13" xfId="4" applyFont="1" applyBorder="1" applyAlignment="1">
      <alignment vertical="center"/>
    </xf>
    <xf numFmtId="44" fontId="5" fillId="0" borderId="13" xfId="1" applyFont="1" applyBorder="1" applyAlignment="1">
      <alignment vertical="center"/>
    </xf>
    <xf numFmtId="0" fontId="2" fillId="0" borderId="16" xfId="3" applyBorder="1" applyAlignment="1">
      <alignment horizontal="left" vertical="center" wrapText="1"/>
    </xf>
    <xf numFmtId="0" fontId="5" fillId="0" borderId="15" xfId="3" applyFont="1" applyBorder="1" applyAlignment="1">
      <alignment horizontal="center" vertical="center" wrapText="1"/>
    </xf>
    <xf numFmtId="0" fontId="2" fillId="0" borderId="16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/>
    </xf>
    <xf numFmtId="0" fontId="5" fillId="4" borderId="13" xfId="3" applyFont="1" applyFill="1" applyBorder="1" applyAlignment="1">
      <alignment vertical="center"/>
    </xf>
    <xf numFmtId="164" fontId="2" fillId="4" borderId="13" xfId="4" applyFont="1" applyFill="1" applyBorder="1" applyAlignment="1">
      <alignment vertical="center"/>
    </xf>
    <xf numFmtId="0" fontId="2" fillId="0" borderId="13" xfId="3" applyBorder="1" applyAlignment="1">
      <alignment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vertical="center"/>
    </xf>
    <xf numFmtId="0" fontId="2" fillId="2" borderId="13" xfId="3" applyFill="1" applyBorder="1" applyAlignment="1">
      <alignment vertical="center"/>
    </xf>
    <xf numFmtId="164" fontId="2" fillId="2" borderId="13" xfId="4" applyFont="1" applyFill="1" applyBorder="1" applyAlignment="1">
      <alignment vertical="center"/>
    </xf>
    <xf numFmtId="44" fontId="2" fillId="2" borderId="13" xfId="1" applyFont="1" applyFill="1" applyBorder="1" applyAlignment="1">
      <alignment vertical="center"/>
    </xf>
    <xf numFmtId="0" fontId="2" fillId="4" borderId="13" xfId="3" applyFill="1" applyBorder="1" applyAlignment="1">
      <alignment vertical="center" wrapText="1"/>
    </xf>
    <xf numFmtId="0" fontId="2" fillId="0" borderId="13" xfId="27" applyFont="1" applyBorder="1" applyAlignment="1">
      <alignment horizontal="center" vertical="center" wrapText="1"/>
    </xf>
    <xf numFmtId="49" fontId="2" fillId="0" borderId="13" xfId="27" applyNumberFormat="1" applyFont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2" fillId="0" borderId="13" xfId="28" applyBorder="1" applyAlignment="1">
      <alignment horizontal="center" vertical="center"/>
    </xf>
    <xf numFmtId="0" fontId="5" fillId="4" borderId="13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vertical="center" wrapText="1"/>
    </xf>
    <xf numFmtId="0" fontId="5" fillId="4" borderId="13" xfId="3" applyFont="1" applyFill="1" applyBorder="1" applyAlignment="1">
      <alignment horizontal="left" vertical="center" wrapText="1"/>
    </xf>
    <xf numFmtId="0" fontId="5" fillId="2" borderId="13" xfId="3" applyFont="1" applyFill="1" applyBorder="1" applyAlignment="1">
      <alignment vertical="center" wrapText="1"/>
    </xf>
    <xf numFmtId="0" fontId="2" fillId="2" borderId="13" xfId="3" applyFill="1" applyBorder="1" applyAlignment="1">
      <alignment vertical="center" wrapText="1"/>
    </xf>
    <xf numFmtId="164" fontId="2" fillId="2" borderId="13" xfId="4" applyFont="1" applyFill="1" applyBorder="1" applyAlignment="1">
      <alignment vertical="center" wrapText="1"/>
    </xf>
    <xf numFmtId="44" fontId="2" fillId="2" borderId="13" xfId="1" applyFont="1" applyFill="1" applyBorder="1" applyAlignment="1">
      <alignment vertical="center" wrapText="1"/>
    </xf>
    <xf numFmtId="44" fontId="5" fillId="0" borderId="15" xfId="1" applyFont="1" applyFill="1" applyBorder="1" applyAlignment="1">
      <alignment vertical="center" wrapText="1"/>
    </xf>
    <xf numFmtId="49" fontId="2" fillId="4" borderId="13" xfId="3" applyNumberFormat="1" applyFill="1" applyBorder="1" applyAlignment="1">
      <alignment horizontal="center" vertical="center"/>
    </xf>
    <xf numFmtId="164" fontId="2" fillId="0" borderId="16" xfId="4" applyFont="1" applyFill="1" applyBorder="1" applyAlignment="1">
      <alignment horizontal="right" vertical="center"/>
    </xf>
    <xf numFmtId="0" fontId="2" fillId="4" borderId="16" xfId="3" applyFill="1" applyBorder="1" applyAlignment="1">
      <alignment vertical="center"/>
    </xf>
    <xf numFmtId="49" fontId="2" fillId="0" borderId="13" xfId="27" applyNumberFormat="1" applyFont="1" applyBorder="1" applyAlignment="1">
      <alignment vertical="center" wrapText="1"/>
    </xf>
    <xf numFmtId="2" fontId="2" fillId="0" borderId="13" xfId="3" applyNumberFormat="1" applyBorder="1" applyAlignment="1">
      <alignment horizontal="center" vertical="center" wrapText="1"/>
    </xf>
    <xf numFmtId="0" fontId="2" fillId="0" borderId="17" xfId="3" applyBorder="1" applyAlignment="1">
      <alignment vertical="center" wrapText="1"/>
    </xf>
    <xf numFmtId="1" fontId="2" fillId="0" borderId="13" xfId="3" applyNumberFormat="1" applyBorder="1" applyAlignment="1">
      <alignment horizontal="center" vertical="center" wrapText="1"/>
    </xf>
    <xf numFmtId="0" fontId="5" fillId="0" borderId="18" xfId="3" applyFont="1" applyBorder="1" applyAlignment="1">
      <alignment vertical="center" wrapText="1"/>
    </xf>
    <xf numFmtId="0" fontId="5" fillId="0" borderId="19" xfId="3" applyFont="1" applyBorder="1" applyAlignment="1">
      <alignment vertical="center" wrapText="1"/>
    </xf>
    <xf numFmtId="0" fontId="5" fillId="0" borderId="20" xfId="3" applyFont="1" applyBorder="1" applyAlignment="1">
      <alignment horizontal="right" vertical="center" wrapText="1"/>
    </xf>
    <xf numFmtId="44" fontId="5" fillId="0" borderId="20" xfId="1" applyFont="1" applyFill="1" applyBorder="1" applyAlignment="1">
      <alignment horizontal="right" vertical="center" wrapText="1"/>
    </xf>
    <xf numFmtId="44" fontId="5" fillId="0" borderId="14" xfId="1" applyFont="1" applyFill="1" applyBorder="1" applyAlignment="1">
      <alignment vertical="center" wrapText="1"/>
    </xf>
    <xf numFmtId="0" fontId="5" fillId="0" borderId="16" xfId="3" applyFont="1" applyBorder="1" applyAlignment="1">
      <alignment horizontal="right" vertical="center" wrapText="1"/>
    </xf>
    <xf numFmtId="44" fontId="5" fillId="0" borderId="16" xfId="1" applyFont="1" applyFill="1" applyBorder="1" applyAlignment="1">
      <alignment horizontal="right" vertical="center" wrapText="1"/>
    </xf>
    <xf numFmtId="44" fontId="5" fillId="0" borderId="16" xfId="1" applyFont="1" applyFill="1" applyBorder="1" applyAlignment="1">
      <alignment vertical="center" wrapText="1"/>
    </xf>
    <xf numFmtId="44" fontId="5" fillId="0" borderId="17" xfId="1" applyFont="1" applyFill="1" applyBorder="1" applyAlignment="1">
      <alignment vertical="center" wrapText="1"/>
    </xf>
    <xf numFmtId="0" fontId="5" fillId="3" borderId="9" xfId="3" applyFont="1" applyFill="1" applyBorder="1" applyAlignment="1">
      <alignment horizontal="center" vertical="center"/>
    </xf>
    <xf numFmtId="0" fontId="5" fillId="3" borderId="9" xfId="3" applyFont="1" applyFill="1" applyBorder="1" applyAlignment="1">
      <alignment vertical="center"/>
    </xf>
    <xf numFmtId="164" fontId="5" fillId="3" borderId="9" xfId="4" applyFont="1" applyFill="1" applyBorder="1" applyAlignment="1">
      <alignment vertical="center"/>
    </xf>
    <xf numFmtId="44" fontId="5" fillId="3" borderId="9" xfId="1" applyFont="1" applyFill="1" applyBorder="1" applyAlignment="1">
      <alignment vertical="center"/>
    </xf>
    <xf numFmtId="0" fontId="2" fillId="0" borderId="13" xfId="29" applyBorder="1" applyAlignment="1">
      <alignment horizontal="center" vertical="center" wrapText="1"/>
    </xf>
    <xf numFmtId="0" fontId="2" fillId="0" borderId="13" xfId="29" applyBorder="1" applyAlignment="1">
      <alignment horizontal="left" vertical="center" wrapText="1"/>
    </xf>
    <xf numFmtId="0" fontId="2" fillId="0" borderId="13" xfId="30" applyBorder="1" applyAlignment="1">
      <alignment horizontal="center" vertical="center" wrapText="1"/>
    </xf>
    <xf numFmtId="0" fontId="2" fillId="0" borderId="13" xfId="30" applyBorder="1" applyAlignment="1">
      <alignment horizontal="left" vertical="center" wrapText="1"/>
    </xf>
    <xf numFmtId="49" fontId="5" fillId="3" borderId="15" xfId="3" applyNumberFormat="1" applyFont="1" applyFill="1" applyBorder="1" applyAlignment="1">
      <alignment vertical="center"/>
    </xf>
    <xf numFmtId="49" fontId="5" fillId="3" borderId="16" xfId="3" applyNumberFormat="1" applyFont="1" applyFill="1" applyBorder="1" applyAlignment="1">
      <alignment vertical="center"/>
    </xf>
    <xf numFmtId="44" fontId="5" fillId="3" borderId="17" xfId="1" applyFont="1" applyFill="1" applyBorder="1" applyAlignment="1">
      <alignment horizontal="right" vertical="center"/>
    </xf>
    <xf numFmtId="0" fontId="2" fillId="0" borderId="0" xfId="3" applyAlignment="1">
      <alignment horizontal="center"/>
    </xf>
    <xf numFmtId="44" fontId="2" fillId="0" borderId="0" xfId="1" applyFont="1" applyFill="1" applyAlignment="1">
      <alignment vertical="center"/>
    </xf>
    <xf numFmtId="0" fontId="2" fillId="0" borderId="6" xfId="3" applyBorder="1" applyAlignment="1" applyProtection="1">
      <alignment horizontal="center"/>
      <protection locked="0"/>
    </xf>
    <xf numFmtId="0" fontId="2" fillId="0" borderId="7" xfId="3" applyBorder="1" applyAlignment="1" applyProtection="1">
      <alignment horizontal="center"/>
      <protection locked="0"/>
    </xf>
    <xf numFmtId="0" fontId="2" fillId="0" borderId="7" xfId="3" applyBorder="1" applyAlignment="1" applyProtection="1">
      <alignment horizontal="left" vertical="center"/>
      <protection locked="0"/>
    </xf>
    <xf numFmtId="0" fontId="2" fillId="0" borderId="7" xfId="3" applyBorder="1" applyAlignment="1" applyProtection="1">
      <alignment horizontal="center" vertical="center"/>
      <protection locked="0"/>
    </xf>
    <xf numFmtId="164" fontId="5" fillId="0" borderId="8" xfId="4" applyFont="1" applyFill="1" applyBorder="1" applyAlignment="1" applyProtection="1">
      <alignment horizontal="center" vertical="center"/>
      <protection locked="0"/>
    </xf>
    <xf numFmtId="164" fontId="2" fillId="0" borderId="0" xfId="4" applyFont="1" applyFill="1" applyAlignment="1">
      <alignment horizontal="center" vertical="center"/>
    </xf>
    <xf numFmtId="0" fontId="2" fillId="0" borderId="0" xfId="31"/>
    <xf numFmtId="0" fontId="2" fillId="0" borderId="0" xfId="31" applyAlignment="1">
      <alignment vertical="center"/>
    </xf>
    <xf numFmtId="0" fontId="2" fillId="0" borderId="0" xfId="31" applyAlignment="1">
      <alignment horizontal="left" vertical="center"/>
    </xf>
    <xf numFmtId="0" fontId="2" fillId="0" borderId="0" xfId="31" applyAlignment="1">
      <alignment horizontal="center" vertical="center"/>
    </xf>
    <xf numFmtId="164" fontId="2" fillId="0" borderId="0" xfId="32" applyFont="1" applyBorder="1" applyAlignment="1">
      <alignment horizontal="center" vertical="center"/>
    </xf>
    <xf numFmtId="0" fontId="5" fillId="0" borderId="1" xfId="31" applyFont="1" applyBorder="1" applyAlignment="1">
      <alignment vertical="center"/>
    </xf>
    <xf numFmtId="0" fontId="5" fillId="0" borderId="2" xfId="31" applyFont="1" applyBorder="1" applyAlignment="1">
      <alignment vertical="center"/>
    </xf>
    <xf numFmtId="0" fontId="2" fillId="0" borderId="2" xfId="31" applyBorder="1" applyAlignment="1">
      <alignment horizontal="left" vertical="center"/>
    </xf>
    <xf numFmtId="0" fontId="2" fillId="0" borderId="2" xfId="31" applyBorder="1" applyAlignment="1">
      <alignment horizontal="center" vertical="center"/>
    </xf>
    <xf numFmtId="164" fontId="2" fillId="0" borderId="2" xfId="32" applyFont="1" applyBorder="1" applyAlignment="1">
      <alignment horizontal="center" vertical="center"/>
    </xf>
    <xf numFmtId="0" fontId="2" fillId="0" borderId="2" xfId="31" applyBorder="1" applyAlignment="1">
      <alignment vertical="center"/>
    </xf>
    <xf numFmtId="0" fontId="2" fillId="0" borderId="2" xfId="31" applyBorder="1"/>
    <xf numFmtId="0" fontId="5" fillId="0" borderId="4" xfId="3" applyFont="1" applyBorder="1" applyAlignment="1">
      <alignment vertical="center"/>
    </xf>
    <xf numFmtId="0" fontId="5" fillId="0" borderId="0" xfId="31" applyFont="1" applyAlignment="1">
      <alignment vertical="center"/>
    </xf>
    <xf numFmtId="164" fontId="5" fillId="0" borderId="0" xfId="32" applyFont="1" applyBorder="1" applyAlignment="1">
      <alignment horizontal="center" vertical="center"/>
    </xf>
    <xf numFmtId="9" fontId="2" fillId="0" borderId="0" xfId="31" applyNumberFormat="1" applyAlignment="1">
      <alignment vertical="center"/>
    </xf>
    <xf numFmtId="0" fontId="5" fillId="0" borderId="6" xfId="3" applyFont="1" applyBorder="1" applyAlignment="1">
      <alignment vertical="center"/>
    </xf>
    <xf numFmtId="0" fontId="5" fillId="0" borderId="7" xfId="31" applyFont="1" applyBorder="1" applyAlignment="1">
      <alignment vertical="center"/>
    </xf>
    <xf numFmtId="0" fontId="2" fillId="0" borderId="7" xfId="31" applyBorder="1" applyAlignment="1">
      <alignment horizontal="left" vertical="center"/>
    </xf>
    <xf numFmtId="0" fontId="2" fillId="0" borderId="7" xfId="31" applyBorder="1" applyAlignment="1">
      <alignment horizontal="center" vertical="center"/>
    </xf>
    <xf numFmtId="164" fontId="5" fillId="0" borderId="7" xfId="32" applyFont="1" applyBorder="1" applyAlignment="1">
      <alignment horizontal="center" vertical="center"/>
    </xf>
    <xf numFmtId="0" fontId="2" fillId="0" borderId="7" xfId="31" applyBorder="1" applyAlignment="1">
      <alignment vertical="center"/>
    </xf>
    <xf numFmtId="0" fontId="2" fillId="0" borderId="7" xfId="31" applyBorder="1"/>
    <xf numFmtId="0" fontId="2" fillId="0" borderId="0" xfId="3"/>
    <xf numFmtId="0" fontId="2" fillId="2" borderId="23" xfId="3" applyFill="1" applyBorder="1" applyAlignment="1">
      <alignment horizontal="center"/>
    </xf>
    <xf numFmtId="0" fontId="2" fillId="2" borderId="11" xfId="3" applyFill="1" applyBorder="1" applyAlignment="1">
      <alignment horizontal="center"/>
    </xf>
    <xf numFmtId="0" fontId="2" fillId="2" borderId="24" xfId="3" applyFill="1" applyBorder="1" applyAlignment="1">
      <alignment horizontal="center"/>
    </xf>
    <xf numFmtId="0" fontId="2" fillId="0" borderId="25" xfId="3" applyBorder="1"/>
    <xf numFmtId="0" fontId="2" fillId="0" borderId="9" xfId="3" applyBorder="1" applyAlignment="1">
      <alignment horizontal="center"/>
    </xf>
    <xf numFmtId="0" fontId="2" fillId="0" borderId="9" xfId="3" applyBorder="1"/>
    <xf numFmtId="0" fontId="2" fillId="0" borderId="26" xfId="3" applyBorder="1"/>
    <xf numFmtId="0" fontId="2" fillId="0" borderId="27" xfId="3" applyBorder="1" applyAlignment="1">
      <alignment horizontal="center"/>
    </xf>
    <xf numFmtId="49" fontId="2" fillId="0" borderId="13" xfId="3" applyNumberFormat="1" applyBorder="1"/>
    <xf numFmtId="164" fontId="0" fillId="0" borderId="13" xfId="32" applyFont="1" applyBorder="1" applyAlignment="1">
      <alignment horizontal="center"/>
    </xf>
    <xf numFmtId="10" fontId="0" fillId="0" borderId="13" xfId="33" applyNumberFormat="1" applyFont="1" applyBorder="1" applyAlignment="1">
      <alignment horizontal="center"/>
    </xf>
    <xf numFmtId="10" fontId="2" fillId="5" borderId="13" xfId="34" applyNumberFormat="1" applyFont="1" applyFill="1" applyBorder="1"/>
    <xf numFmtId="10" fontId="0" fillId="0" borderId="13" xfId="34" applyNumberFormat="1" applyFont="1" applyBorder="1"/>
    <xf numFmtId="0" fontId="2" fillId="0" borderId="13" xfId="3" applyBorder="1"/>
    <xf numFmtId="0" fontId="2" fillId="0" borderId="15" xfId="3" applyBorder="1"/>
    <xf numFmtId="164" fontId="2" fillId="0" borderId="13" xfId="3" applyNumberFormat="1" applyBorder="1"/>
    <xf numFmtId="9" fontId="2" fillId="5" borderId="13" xfId="34" applyFont="1" applyFill="1" applyBorder="1"/>
    <xf numFmtId="9" fontId="2" fillId="4" borderId="13" xfId="34" applyFont="1" applyFill="1" applyBorder="1"/>
    <xf numFmtId="9" fontId="0" fillId="0" borderId="13" xfId="34" applyFont="1" applyFill="1" applyBorder="1"/>
    <xf numFmtId="9" fontId="0" fillId="0" borderId="15" xfId="34" applyFont="1" applyBorder="1"/>
    <xf numFmtId="9" fontId="0" fillId="0" borderId="13" xfId="34" applyFont="1" applyBorder="1"/>
    <xf numFmtId="9" fontId="2" fillId="0" borderId="13" xfId="34" applyFont="1" applyFill="1" applyBorder="1"/>
    <xf numFmtId="164" fontId="2" fillId="0" borderId="15" xfId="3" applyNumberFormat="1" applyBorder="1"/>
    <xf numFmtId="9" fontId="2" fillId="5" borderId="15" xfId="34" applyFont="1" applyFill="1" applyBorder="1"/>
    <xf numFmtId="9" fontId="0" fillId="0" borderId="15" xfId="34" applyFont="1" applyFill="1" applyBorder="1"/>
    <xf numFmtId="9" fontId="2" fillId="0" borderId="15" xfId="34" applyFont="1" applyFill="1" applyBorder="1"/>
    <xf numFmtId="9" fontId="16" fillId="5" borderId="15" xfId="34" applyFont="1" applyFill="1" applyBorder="1"/>
    <xf numFmtId="9" fontId="16" fillId="5" borderId="13" xfId="34" applyFont="1" applyFill="1" applyBorder="1"/>
    <xf numFmtId="164" fontId="2" fillId="4" borderId="13" xfId="3" applyNumberFormat="1" applyFill="1" applyBorder="1"/>
    <xf numFmtId="164" fontId="0" fillId="0" borderId="13" xfId="32" applyFont="1" applyBorder="1"/>
    <xf numFmtId="0" fontId="2" fillId="0" borderId="13" xfId="3" applyBorder="1" applyAlignment="1">
      <alignment horizontal="center"/>
    </xf>
    <xf numFmtId="9" fontId="2" fillId="5" borderId="13" xfId="33" applyFont="1" applyFill="1" applyBorder="1"/>
    <xf numFmtId="9" fontId="2" fillId="5" borderId="15" xfId="33" applyFont="1" applyFill="1" applyBorder="1"/>
    <xf numFmtId="9" fontId="2" fillId="0" borderId="13" xfId="33" applyFont="1" applyBorder="1"/>
    <xf numFmtId="9" fontId="2" fillId="0" borderId="13" xfId="33" applyFont="1" applyFill="1" applyBorder="1"/>
    <xf numFmtId="43" fontId="2" fillId="0" borderId="13" xfId="3" applyNumberFormat="1" applyBorder="1"/>
    <xf numFmtId="164" fontId="0" fillId="0" borderId="0" xfId="32" applyFont="1"/>
    <xf numFmtId="0" fontId="2" fillId="0" borderId="28" xfId="3" applyBorder="1"/>
    <xf numFmtId="164" fontId="5" fillId="2" borderId="23" xfId="32" applyFont="1" applyFill="1" applyBorder="1"/>
    <xf numFmtId="9" fontId="5" fillId="2" borderId="23" xfId="33" applyFont="1" applyFill="1" applyBorder="1" applyAlignment="1">
      <alignment horizontal="center"/>
    </xf>
    <xf numFmtId="164" fontId="2" fillId="2" borderId="11" xfId="3" applyNumberFormat="1" applyFill="1" applyBorder="1"/>
    <xf numFmtId="0" fontId="17" fillId="0" borderId="0" xfId="35"/>
    <xf numFmtId="0" fontId="17" fillId="0" borderId="0" xfId="35" applyAlignment="1">
      <alignment horizontal="center" vertical="center"/>
    </xf>
    <xf numFmtId="0" fontId="18" fillId="0" borderId="27" xfId="35" applyFont="1" applyBorder="1" applyAlignment="1">
      <alignment horizontal="center" vertical="center" wrapText="1"/>
    </xf>
    <xf numFmtId="44" fontId="2" fillId="6" borderId="13" xfId="1" applyFont="1" applyFill="1" applyBorder="1" applyAlignment="1">
      <alignment horizontal="right" vertical="center"/>
    </xf>
    <xf numFmtId="0" fontId="2" fillId="0" borderId="15" xfId="3" applyBorder="1" applyAlignment="1">
      <alignment horizontal="center" vertical="center"/>
    </xf>
    <xf numFmtId="164" fontId="2" fillId="0" borderId="17" xfId="4" applyFont="1" applyFill="1" applyBorder="1" applyAlignment="1">
      <alignment horizontal="right" vertical="center"/>
    </xf>
    <xf numFmtId="44" fontId="2" fillId="0" borderId="17" xfId="1" applyFont="1" applyFill="1" applyBorder="1" applyAlignment="1">
      <alignment horizontal="right" vertical="center"/>
    </xf>
    <xf numFmtId="44" fontId="2" fillId="0" borderId="0" xfId="1" applyFont="1" applyFill="1" applyBorder="1" applyAlignment="1">
      <alignment horizontal="right" vertical="center"/>
    </xf>
    <xf numFmtId="0" fontId="5" fillId="0" borderId="0" xfId="3" applyFont="1" applyAlignment="1">
      <alignment horizontal="left" vertical="center" wrapText="1"/>
    </xf>
    <xf numFmtId="0" fontId="2" fillId="0" borderId="0" xfId="3" applyFill="1" applyAlignment="1">
      <alignment horizontal="center" vertical="center"/>
    </xf>
    <xf numFmtId="0" fontId="2" fillId="0" borderId="13" xfId="3" applyFill="1" applyBorder="1" applyAlignment="1">
      <alignment horizontal="center" vertical="center" wrapText="1"/>
    </xf>
    <xf numFmtId="0" fontId="2" fillId="0" borderId="13" xfId="3" applyFill="1" applyBorder="1" applyAlignment="1">
      <alignment horizontal="left" vertical="center" wrapText="1"/>
    </xf>
    <xf numFmtId="0" fontId="0" fillId="0" borderId="0" xfId="0" applyFill="1"/>
    <xf numFmtId="0" fontId="2" fillId="0" borderId="13" xfId="3" applyFill="1" applyBorder="1" applyAlignment="1">
      <alignment horizontal="center" vertical="center"/>
    </xf>
    <xf numFmtId="165" fontId="10" fillId="0" borderId="13" xfId="7" applyFont="1" applyFill="1" applyBorder="1" applyAlignment="1">
      <alignment horizontal="center" vertical="center" wrapText="1"/>
    </xf>
    <xf numFmtId="0" fontId="2" fillId="0" borderId="13" xfId="3" applyFill="1" applyBorder="1" applyAlignment="1">
      <alignment horizontal="left" vertical="center"/>
    </xf>
    <xf numFmtId="0" fontId="10" fillId="0" borderId="13" xfId="11" applyFont="1" applyFill="1" applyBorder="1" applyAlignment="1">
      <alignment horizontal="center" vertical="center" wrapText="1"/>
    </xf>
    <xf numFmtId="0" fontId="2" fillId="0" borderId="13" xfId="12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2" fillId="0" borderId="13" xfId="16" applyFill="1" applyBorder="1" applyAlignment="1">
      <alignment horizontal="center" vertical="center"/>
    </xf>
    <xf numFmtId="0" fontId="2" fillId="0" borderId="13" xfId="16" applyFill="1" applyBorder="1" applyAlignment="1">
      <alignment horizontal="left" vertical="center" wrapText="1"/>
    </xf>
    <xf numFmtId="0" fontId="2" fillId="0" borderId="13" xfId="18" applyFill="1" applyBorder="1" applyAlignment="1">
      <alignment horizontal="center" vertical="center"/>
    </xf>
    <xf numFmtId="0" fontId="2" fillId="0" borderId="13" xfId="19" applyFill="1" applyBorder="1" applyAlignment="1">
      <alignment horizontal="center" vertical="center"/>
    </xf>
    <xf numFmtId="0" fontId="2" fillId="0" borderId="13" xfId="8" applyFill="1" applyBorder="1" applyAlignment="1">
      <alignment horizontal="center" vertical="center"/>
    </xf>
    <xf numFmtId="0" fontId="2" fillId="0" borderId="13" xfId="8" applyFill="1" applyBorder="1" applyAlignment="1">
      <alignment horizontal="center" vertical="center" wrapText="1"/>
    </xf>
    <xf numFmtId="0" fontId="2" fillId="0" borderId="13" xfId="8" applyFill="1" applyBorder="1" applyAlignment="1">
      <alignment horizontal="left" vertical="center" wrapText="1"/>
    </xf>
    <xf numFmtId="0" fontId="2" fillId="0" borderId="15" xfId="3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3" applyFill="1" applyBorder="1" applyAlignment="1">
      <alignment horizontal="center" vertical="center" wrapText="1"/>
    </xf>
    <xf numFmtId="0" fontId="2" fillId="0" borderId="13" xfId="3" applyFill="1" applyBorder="1" applyAlignment="1">
      <alignment vertical="center" wrapText="1"/>
    </xf>
    <xf numFmtId="0" fontId="2" fillId="0" borderId="13" xfId="3" applyFill="1" applyBorder="1" applyAlignment="1">
      <alignment vertical="center"/>
    </xf>
    <xf numFmtId="1" fontId="2" fillId="0" borderId="13" xfId="3" applyNumberFormat="1" applyFill="1" applyBorder="1" applyAlignment="1">
      <alignment horizontal="center" vertical="center" wrapText="1"/>
    </xf>
    <xf numFmtId="0" fontId="2" fillId="0" borderId="17" xfId="3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/>
    </xf>
    <xf numFmtId="166" fontId="7" fillId="0" borderId="13" xfId="1" applyNumberFormat="1" applyFont="1" applyFill="1" applyBorder="1" applyAlignment="1">
      <alignment horizontal="left" vertical="center"/>
    </xf>
    <xf numFmtId="0" fontId="2" fillId="0" borderId="13" xfId="27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 wrapText="1"/>
    </xf>
    <xf numFmtId="0" fontId="2" fillId="0" borderId="13" xfId="26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167" fontId="2" fillId="5" borderId="13" xfId="33" applyNumberFormat="1" applyFont="1" applyFill="1" applyBorder="1"/>
    <xf numFmtId="164" fontId="2" fillId="0" borderId="13" xfId="3" applyNumberFormat="1" applyFill="1" applyBorder="1"/>
    <xf numFmtId="9" fontId="16" fillId="0" borderId="13" xfId="34" applyFont="1" applyFill="1" applyBorder="1"/>
    <xf numFmtId="10" fontId="18" fillId="0" borderId="13" xfId="2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wrapText="1"/>
    </xf>
    <xf numFmtId="0" fontId="18" fillId="0" borderId="31" xfId="35" applyFont="1" applyBorder="1" applyAlignment="1">
      <alignment horizontal="center" vertical="center" wrapText="1"/>
    </xf>
    <xf numFmtId="10" fontId="18" fillId="0" borderId="30" xfId="2" applyNumberFormat="1" applyFont="1" applyBorder="1" applyAlignment="1">
      <alignment horizontal="center" vertical="center" wrapText="1"/>
    </xf>
    <xf numFmtId="0" fontId="2" fillId="5" borderId="13" xfId="3" applyFill="1" applyBorder="1" applyAlignment="1">
      <alignment horizontal="center" vertical="center"/>
    </xf>
    <xf numFmtId="165" fontId="10" fillId="5" borderId="13" xfId="7" applyFont="1" applyFill="1" applyBorder="1" applyAlignment="1">
      <alignment horizontal="center" vertical="center" wrapText="1"/>
    </xf>
    <xf numFmtId="0" fontId="2" fillId="5" borderId="13" xfId="3" applyFill="1" applyBorder="1" applyAlignment="1">
      <alignment horizontal="left" vertical="center"/>
    </xf>
    <xf numFmtId="164" fontId="2" fillId="5" borderId="13" xfId="4" applyFont="1" applyFill="1" applyBorder="1" applyAlignment="1">
      <alignment horizontal="right" vertical="center"/>
    </xf>
    <xf numFmtId="44" fontId="2" fillId="5" borderId="13" xfId="1" applyFont="1" applyFill="1" applyBorder="1" applyAlignment="1">
      <alignment horizontal="right" vertical="center"/>
    </xf>
    <xf numFmtId="44" fontId="2" fillId="5" borderId="13" xfId="1" applyFont="1" applyFill="1" applyBorder="1" applyAlignment="1">
      <alignment vertical="center"/>
    </xf>
    <xf numFmtId="0" fontId="0" fillId="5" borderId="0" xfId="0" applyFill="1" applyAlignment="1">
      <alignment wrapText="1"/>
    </xf>
    <xf numFmtId="0" fontId="2" fillId="5" borderId="13" xfId="3" applyFill="1" applyBorder="1" applyAlignment="1">
      <alignment horizontal="center" vertical="center" wrapText="1"/>
    </xf>
    <xf numFmtId="0" fontId="2" fillId="5" borderId="13" xfId="16" applyFill="1" applyBorder="1" applyAlignment="1">
      <alignment horizontal="center" vertical="center"/>
    </xf>
    <xf numFmtId="0" fontId="2" fillId="5" borderId="13" xfId="16" applyFill="1" applyBorder="1" applyAlignment="1">
      <alignment horizontal="left" vertical="center" wrapText="1"/>
    </xf>
    <xf numFmtId="0" fontId="5" fillId="5" borderId="13" xfId="3" applyFont="1" applyFill="1" applyBorder="1" applyAlignment="1">
      <alignment horizontal="center" vertical="center" wrapText="1"/>
    </xf>
    <xf numFmtId="0" fontId="5" fillId="5" borderId="13" xfId="3" applyFont="1" applyFill="1" applyBorder="1" applyAlignment="1">
      <alignment horizontal="left" vertical="center" wrapText="1"/>
    </xf>
    <xf numFmtId="164" fontId="2" fillId="5" borderId="13" xfId="4" applyFont="1" applyFill="1" applyBorder="1" applyAlignment="1">
      <alignment vertical="center"/>
    </xf>
    <xf numFmtId="44" fontId="5" fillId="5" borderId="13" xfId="1" applyFont="1" applyFill="1" applyBorder="1" applyAlignment="1">
      <alignment vertical="center"/>
    </xf>
    <xf numFmtId="0" fontId="2" fillId="5" borderId="13" xfId="18" applyFill="1" applyBorder="1" applyAlignment="1">
      <alignment horizontal="center" vertical="center"/>
    </xf>
    <xf numFmtId="0" fontId="2" fillId="5" borderId="13" xfId="3" applyFill="1" applyBorder="1" applyAlignment="1">
      <alignment horizontal="left" vertical="center" wrapText="1"/>
    </xf>
    <xf numFmtId="0" fontId="2" fillId="5" borderId="13" xfId="8" applyFill="1" applyBorder="1" applyAlignment="1">
      <alignment horizontal="center" vertical="center" wrapText="1"/>
    </xf>
    <xf numFmtId="0" fontId="5" fillId="5" borderId="13" xfId="3" applyFont="1" applyFill="1" applyBorder="1" applyAlignment="1">
      <alignment horizontal="center" vertical="center"/>
    </xf>
    <xf numFmtId="0" fontId="2" fillId="5" borderId="13" xfId="19" applyFill="1" applyBorder="1" applyAlignment="1">
      <alignment horizontal="center" vertical="center"/>
    </xf>
    <xf numFmtId="0" fontId="2" fillId="5" borderId="13" xfId="8" applyFill="1" applyBorder="1" applyAlignment="1">
      <alignment horizontal="center" vertical="center"/>
    </xf>
    <xf numFmtId="0" fontId="2" fillId="5" borderId="13" xfId="8" applyFill="1" applyBorder="1" applyAlignment="1">
      <alignment horizontal="left" vertical="center" wrapText="1"/>
    </xf>
    <xf numFmtId="0" fontId="2" fillId="5" borderId="13" xfId="21" applyFill="1" applyBorder="1" applyAlignment="1">
      <alignment horizontal="center" vertical="center"/>
    </xf>
    <xf numFmtId="0" fontId="2" fillId="5" borderId="13" xfId="3" applyFill="1" applyBorder="1" applyAlignment="1">
      <alignment vertical="center"/>
    </xf>
    <xf numFmtId="0" fontId="5" fillId="0" borderId="15" xfId="3" applyFont="1" applyBorder="1" applyAlignment="1">
      <alignment horizontal="center" vertical="center"/>
    </xf>
    <xf numFmtId="0" fontId="5" fillId="5" borderId="13" xfId="3" applyFont="1" applyFill="1" applyBorder="1" applyAlignment="1">
      <alignment vertical="center"/>
    </xf>
    <xf numFmtId="0" fontId="0" fillId="5" borderId="0" xfId="0" applyFill="1"/>
    <xf numFmtId="0" fontId="5" fillId="5" borderId="15" xfId="3" applyFont="1" applyFill="1" applyBorder="1" applyAlignment="1">
      <alignment horizontal="center" vertical="center"/>
    </xf>
    <xf numFmtId="0" fontId="2" fillId="5" borderId="15" xfId="3" applyFill="1" applyBorder="1" applyAlignment="1">
      <alignment horizontal="center" vertical="center"/>
    </xf>
    <xf numFmtId="0" fontId="2" fillId="5" borderId="13" xfId="3" applyFont="1" applyFill="1" applyBorder="1" applyAlignment="1">
      <alignment horizontal="center" vertical="center" wrapText="1"/>
    </xf>
    <xf numFmtId="0" fontId="5" fillId="5" borderId="13" xfId="3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5" fillId="5" borderId="13" xfId="3" applyFont="1" applyFill="1" applyBorder="1" applyAlignment="1">
      <alignment horizontal="center"/>
    </xf>
    <xf numFmtId="164" fontId="5" fillId="5" borderId="13" xfId="4" applyFont="1" applyFill="1" applyBorder="1" applyAlignment="1">
      <alignment vertical="center"/>
    </xf>
    <xf numFmtId="0" fontId="2" fillId="5" borderId="13" xfId="24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3" xfId="26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 wrapText="1"/>
    </xf>
    <xf numFmtId="0" fontId="2" fillId="5" borderId="16" xfId="3" applyFill="1" applyBorder="1" applyAlignment="1">
      <alignment horizontal="left" vertical="center" wrapText="1"/>
    </xf>
    <xf numFmtId="0" fontId="5" fillId="5" borderId="15" xfId="3" applyFont="1" applyFill="1" applyBorder="1" applyAlignment="1">
      <alignment horizontal="center" vertical="center" wrapText="1"/>
    </xf>
    <xf numFmtId="0" fontId="2" fillId="5" borderId="16" xfId="3" applyFill="1" applyBorder="1" applyAlignment="1">
      <alignment horizontal="center" vertical="center" wrapText="1"/>
    </xf>
    <xf numFmtId="0" fontId="2" fillId="5" borderId="15" xfId="3" applyFill="1" applyBorder="1" applyAlignment="1">
      <alignment horizontal="center" vertical="center" wrapText="1"/>
    </xf>
    <xf numFmtId="0" fontId="2" fillId="5" borderId="13" xfId="3" applyFill="1" applyBorder="1" applyAlignment="1">
      <alignment vertical="center" wrapText="1"/>
    </xf>
    <xf numFmtId="0" fontId="2" fillId="5" borderId="0" xfId="3" applyFill="1" applyAlignment="1">
      <alignment horizontal="center" vertical="center"/>
    </xf>
    <xf numFmtId="0" fontId="2" fillId="5" borderId="13" xfId="27" applyFont="1" applyFill="1" applyBorder="1" applyAlignment="1">
      <alignment horizontal="center" vertical="center" wrapText="1"/>
    </xf>
    <xf numFmtId="49" fontId="2" fillId="5" borderId="13" xfId="27" applyNumberFormat="1" applyFont="1" applyFill="1" applyBorder="1" applyAlignment="1">
      <alignment horizontal="center" vertical="center" wrapText="1"/>
    </xf>
    <xf numFmtId="44" fontId="5" fillId="2" borderId="24" xfId="1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wrapText="1"/>
    </xf>
    <xf numFmtId="0" fontId="20" fillId="0" borderId="2" xfId="3" applyFont="1" applyBorder="1" applyAlignment="1">
      <alignment horizontal="center" wrapText="1"/>
    </xf>
    <xf numFmtId="0" fontId="20" fillId="0" borderId="2" xfId="3" applyFont="1" applyBorder="1" applyAlignment="1">
      <alignment horizontal="center" vertical="center" wrapText="1"/>
    </xf>
    <xf numFmtId="164" fontId="20" fillId="0" borderId="2" xfId="4" applyFont="1" applyFill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164" fontId="20" fillId="0" borderId="4" xfId="5" applyFont="1" applyFill="1" applyBorder="1" applyAlignment="1">
      <alignment vertical="center"/>
    </xf>
    <xf numFmtId="0" fontId="20" fillId="0" borderId="0" xfId="3" applyFont="1" applyAlignment="1">
      <alignment horizontal="center"/>
    </xf>
    <xf numFmtId="0" fontId="21" fillId="0" borderId="0" xfId="3" applyFont="1" applyAlignment="1">
      <alignment horizontal="left" vertical="center" wrapText="1"/>
    </xf>
    <xf numFmtId="164" fontId="22" fillId="0" borderId="0" xfId="4" applyFont="1" applyFill="1" applyBorder="1" applyAlignment="1">
      <alignment horizontal="center" vertical="center" wrapText="1"/>
    </xf>
    <xf numFmtId="164" fontId="20" fillId="0" borderId="0" xfId="32" applyFont="1" applyFill="1" applyBorder="1" applyAlignment="1">
      <alignment horizontal="right" vertical="center" wrapText="1"/>
    </xf>
    <xf numFmtId="10" fontId="20" fillId="7" borderId="5" xfId="34" applyNumberFormat="1" applyFont="1" applyFill="1" applyBorder="1" applyAlignment="1">
      <alignment horizontal="center" vertical="center" wrapText="1"/>
    </xf>
    <xf numFmtId="0" fontId="22" fillId="0" borderId="0" xfId="3" applyFont="1" applyAlignment="1">
      <alignment horizontal="center" vertical="center"/>
    </xf>
    <xf numFmtId="0" fontId="20" fillId="0" borderId="0" xfId="3" applyFont="1" applyAlignment="1">
      <alignment vertical="center"/>
    </xf>
    <xf numFmtId="0" fontId="22" fillId="0" borderId="7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/>
    </xf>
    <xf numFmtId="0" fontId="21" fillId="0" borderId="7" xfId="3" applyFont="1" applyBorder="1" applyAlignment="1">
      <alignment horizontal="center"/>
    </xf>
    <xf numFmtId="0" fontId="21" fillId="0" borderId="7" xfId="3" applyFont="1" applyBorder="1" applyAlignment="1">
      <alignment horizontal="left" vertical="center"/>
    </xf>
    <xf numFmtId="164" fontId="22" fillId="0" borderId="7" xfId="4" applyFont="1" applyFill="1" applyBorder="1" applyAlignment="1">
      <alignment horizontal="center" vertical="center"/>
    </xf>
    <xf numFmtId="164" fontId="22" fillId="0" borderId="7" xfId="4" applyFont="1" applyFill="1" applyBorder="1" applyAlignment="1">
      <alignment vertical="center"/>
    </xf>
    <xf numFmtId="0" fontId="21" fillId="0" borderId="8" xfId="3" applyFont="1" applyBorder="1" applyAlignment="1">
      <alignment vertical="center"/>
    </xf>
    <xf numFmtId="0" fontId="26" fillId="8" borderId="37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top" wrapText="1"/>
    </xf>
    <xf numFmtId="0" fontId="27" fillId="0" borderId="37" xfId="0" applyFont="1" applyFill="1" applyBorder="1" applyAlignment="1">
      <alignment horizontal="justify" vertical="top" wrapText="1"/>
    </xf>
    <xf numFmtId="168" fontId="27" fillId="0" borderId="37" xfId="0" applyNumberFormat="1" applyFont="1" applyFill="1" applyBorder="1" applyAlignment="1">
      <alignment horizontal="right" vertical="top" wrapText="1"/>
    </xf>
    <xf numFmtId="169" fontId="27" fillId="0" borderId="37" xfId="0" applyNumberFormat="1" applyFont="1" applyFill="1" applyBorder="1" applyAlignment="1">
      <alignment horizontal="right" vertical="top" wrapText="1"/>
    </xf>
    <xf numFmtId="0" fontId="0" fillId="0" borderId="0" xfId="0" applyFill="1" applyAlignment="1" applyProtection="1">
      <alignment wrapText="1"/>
      <protection locked="0"/>
    </xf>
    <xf numFmtId="169" fontId="25" fillId="0" borderId="37" xfId="0" applyNumberFormat="1" applyFont="1" applyFill="1" applyBorder="1" applyAlignment="1">
      <alignment horizontal="right" vertical="top" wrapText="1"/>
    </xf>
    <xf numFmtId="4" fontId="28" fillId="0" borderId="37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 vertical="center" wrapText="1"/>
    </xf>
    <xf numFmtId="4" fontId="28" fillId="0" borderId="0" xfId="0" applyNumberFormat="1" applyFont="1" applyFill="1" applyBorder="1" applyAlignment="1">
      <alignment horizontal="right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left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2" fillId="0" borderId="16" xfId="3" applyFill="1" applyBorder="1" applyAlignment="1">
      <alignment horizontal="center" vertical="center" wrapText="1"/>
    </xf>
    <xf numFmtId="0" fontId="5" fillId="0" borderId="13" xfId="3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/>
    <xf numFmtId="44" fontId="2" fillId="0" borderId="20" xfId="1" applyFont="1" applyBorder="1" applyAlignment="1">
      <alignment horizontal="right" vertical="center"/>
    </xf>
    <xf numFmtId="0" fontId="26" fillId="0" borderId="3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/>
    <xf numFmtId="0" fontId="2" fillId="5" borderId="13" xfId="28" applyFill="1" applyBorder="1" applyAlignment="1">
      <alignment horizontal="center" vertical="center"/>
    </xf>
    <xf numFmtId="49" fontId="2" fillId="5" borderId="13" xfId="3" applyNumberFormat="1" applyFill="1" applyBorder="1" applyAlignment="1">
      <alignment horizontal="center" vertical="center"/>
    </xf>
    <xf numFmtId="0" fontId="2" fillId="5" borderId="16" xfId="3" applyFill="1" applyBorder="1" applyAlignment="1">
      <alignment vertical="center"/>
    </xf>
    <xf numFmtId="49" fontId="2" fillId="5" borderId="13" xfId="27" applyNumberFormat="1" applyFont="1" applyFill="1" applyBorder="1" applyAlignment="1">
      <alignment vertical="center" wrapText="1"/>
    </xf>
    <xf numFmtId="2" fontId="2" fillId="5" borderId="13" xfId="3" applyNumberFormat="1" applyFill="1" applyBorder="1" applyAlignment="1">
      <alignment horizontal="center" vertical="center" wrapText="1"/>
    </xf>
    <xf numFmtId="0" fontId="2" fillId="5" borderId="17" xfId="3" applyFill="1" applyBorder="1" applyAlignment="1">
      <alignment vertical="center" wrapText="1"/>
    </xf>
    <xf numFmtId="1" fontId="2" fillId="5" borderId="13" xfId="3" applyNumberForma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left" vertical="center"/>
    </xf>
    <xf numFmtId="0" fontId="2" fillId="5" borderId="13" xfId="29" applyFill="1" applyBorder="1" applyAlignment="1">
      <alignment horizontal="center" vertical="center" wrapText="1"/>
    </xf>
    <xf numFmtId="0" fontId="2" fillId="5" borderId="13" xfId="29" applyFill="1" applyBorder="1" applyAlignment="1">
      <alignment horizontal="left" vertical="center" wrapText="1"/>
    </xf>
    <xf numFmtId="0" fontId="2" fillId="5" borderId="13" xfId="30" applyFill="1" applyBorder="1" applyAlignment="1">
      <alignment horizontal="center" vertical="center" wrapText="1"/>
    </xf>
    <xf numFmtId="0" fontId="2" fillId="5" borderId="13" xfId="30" applyFill="1" applyBorder="1" applyAlignment="1">
      <alignment horizontal="left" vertical="center" wrapText="1"/>
    </xf>
    <xf numFmtId="0" fontId="2" fillId="5" borderId="14" xfId="3" applyFill="1" applyBorder="1" applyAlignment="1">
      <alignment horizontal="center" vertical="center"/>
    </xf>
    <xf numFmtId="0" fontId="10" fillId="5" borderId="14" xfId="11" applyFont="1" applyFill="1" applyBorder="1" applyAlignment="1">
      <alignment horizontal="center" vertical="center" wrapText="1"/>
    </xf>
    <xf numFmtId="0" fontId="2" fillId="5" borderId="14" xfId="12" applyFill="1" applyBorder="1" applyAlignment="1">
      <alignment horizontal="center" vertical="center"/>
    </xf>
    <xf numFmtId="0" fontId="0" fillId="0" borderId="13" xfId="0" applyFill="1" applyBorder="1" applyAlignment="1">
      <alignment wrapText="1"/>
    </xf>
    <xf numFmtId="164" fontId="2" fillId="5" borderId="9" xfId="4" applyFont="1" applyFill="1" applyBorder="1" applyAlignment="1">
      <alignment horizontal="right" vertical="center"/>
    </xf>
    <xf numFmtId="44" fontId="2" fillId="5" borderId="9" xfId="1" applyFont="1" applyFill="1" applyBorder="1" applyAlignment="1">
      <alignment horizontal="right" vertical="center"/>
    </xf>
    <xf numFmtId="44" fontId="2" fillId="5" borderId="9" xfId="1" applyFont="1" applyFill="1" applyBorder="1" applyAlignment="1">
      <alignment vertical="center"/>
    </xf>
    <xf numFmtId="164" fontId="5" fillId="2" borderId="13" xfId="6" applyFont="1" applyFill="1" applyBorder="1" applyAlignment="1">
      <alignment horizontal="center" vertical="center"/>
    </xf>
    <xf numFmtId="44" fontId="5" fillId="2" borderId="13" xfId="1" applyFont="1" applyFill="1" applyBorder="1" applyAlignment="1">
      <alignment horizontal="center" vertical="center" wrapText="1"/>
    </xf>
    <xf numFmtId="164" fontId="5" fillId="5" borderId="13" xfId="6" applyFont="1" applyFill="1" applyBorder="1" applyAlignment="1">
      <alignment horizontal="center" vertical="center"/>
    </xf>
    <xf numFmtId="44" fontId="5" fillId="5" borderId="13" xfId="1" applyFont="1" applyFill="1" applyBorder="1" applyAlignment="1">
      <alignment horizontal="center" vertical="center" wrapText="1"/>
    </xf>
    <xf numFmtId="44" fontId="5" fillId="5" borderId="13" xfId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24" applyFill="1" applyBorder="1" applyAlignment="1">
      <alignment horizontal="center" vertical="center" wrapText="1"/>
    </xf>
    <xf numFmtId="43" fontId="0" fillId="0" borderId="0" xfId="0" applyNumberFormat="1"/>
    <xf numFmtId="44" fontId="0" fillId="0" borderId="0" xfId="0" applyNumberFormat="1"/>
    <xf numFmtId="0" fontId="5" fillId="0" borderId="15" xfId="3" applyFont="1" applyFill="1" applyBorder="1" applyAlignment="1">
      <alignment vertical="center" wrapText="1"/>
    </xf>
    <xf numFmtId="0" fontId="5" fillId="0" borderId="16" xfId="3" applyFont="1" applyFill="1" applyBorder="1" applyAlignment="1">
      <alignment vertical="center" wrapText="1"/>
    </xf>
    <xf numFmtId="0" fontId="5" fillId="0" borderId="17" xfId="3" applyFont="1" applyFill="1" applyBorder="1" applyAlignment="1">
      <alignment horizontal="right" vertical="center" wrapText="1"/>
    </xf>
    <xf numFmtId="0" fontId="5" fillId="0" borderId="13" xfId="3" applyFont="1" applyFill="1" applyBorder="1" applyAlignment="1">
      <alignment horizontal="center" vertical="center"/>
    </xf>
    <xf numFmtId="0" fontId="2" fillId="0" borderId="13" xfId="2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/>
    </xf>
    <xf numFmtId="0" fontId="5" fillId="0" borderId="13" xfId="3" applyFont="1" applyFill="1" applyBorder="1" applyAlignment="1">
      <alignment horizontal="center"/>
    </xf>
    <xf numFmtId="44" fontId="2" fillId="0" borderId="20" xfId="1" applyFont="1" applyFill="1" applyBorder="1" applyAlignment="1">
      <alignment horizontal="right" vertical="center"/>
    </xf>
    <xf numFmtId="0" fontId="2" fillId="0" borderId="4" xfId="3" applyBorder="1" applyAlignment="1" applyProtection="1">
      <alignment horizontal="left"/>
      <protection locked="0"/>
    </xf>
    <xf numFmtId="0" fontId="2" fillId="0" borderId="0" xfId="3" applyAlignment="1" applyProtection="1">
      <alignment horizontal="left"/>
      <protection locked="0"/>
    </xf>
    <xf numFmtId="0" fontId="2" fillId="0" borderId="5" xfId="3" applyBorder="1" applyAlignment="1" applyProtection="1">
      <alignment horizontal="left"/>
      <protection locked="0"/>
    </xf>
    <xf numFmtId="44" fontId="5" fillId="3" borderId="15" xfId="1" applyFont="1" applyFill="1" applyBorder="1" applyAlignment="1">
      <alignment horizontal="center" vertical="center"/>
    </xf>
    <xf numFmtId="44" fontId="5" fillId="3" borderId="17" xfId="1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164" fontId="8" fillId="0" borderId="4" xfId="5" applyFont="1" applyFill="1" applyBorder="1" applyAlignment="1">
      <alignment horizontal="center" vertical="center"/>
    </xf>
    <xf numFmtId="164" fontId="8" fillId="0" borderId="0" xfId="5" applyFont="1" applyFill="1" applyBorder="1" applyAlignment="1">
      <alignment horizontal="center" vertical="center"/>
    </xf>
    <xf numFmtId="164" fontId="8" fillId="0" borderId="5" xfId="5" applyFont="1" applyFill="1" applyBorder="1" applyAlignment="1">
      <alignment horizontal="center" vertical="center"/>
    </xf>
    <xf numFmtId="44" fontId="14" fillId="0" borderId="0" xfId="1" applyFont="1" applyBorder="1" applyAlignment="1" applyProtection="1">
      <alignment horizontal="center" vertical="center" wrapText="1"/>
    </xf>
    <xf numFmtId="0" fontId="2" fillId="0" borderId="1" xfId="3" applyBorder="1" applyAlignment="1" applyProtection="1">
      <alignment horizontal="justify" vertical="justify"/>
      <protection locked="0"/>
    </xf>
    <xf numFmtId="0" fontId="2" fillId="0" borderId="2" xfId="3" applyBorder="1" applyAlignment="1" applyProtection="1">
      <alignment horizontal="justify" vertical="justify"/>
      <protection locked="0"/>
    </xf>
    <xf numFmtId="0" fontId="2" fillId="0" borderId="3" xfId="3" applyBorder="1" applyAlignment="1" applyProtection="1">
      <alignment horizontal="justify" vertical="justify"/>
      <protection locked="0"/>
    </xf>
    <xf numFmtId="0" fontId="2" fillId="0" borderId="4" xfId="3" applyBorder="1" applyAlignment="1" applyProtection="1">
      <alignment horizontal="justify" vertical="justify"/>
      <protection locked="0"/>
    </xf>
    <xf numFmtId="0" fontId="2" fillId="0" borderId="0" xfId="3" applyAlignment="1" applyProtection="1">
      <alignment horizontal="justify" vertical="justify"/>
      <protection locked="0"/>
    </xf>
    <xf numFmtId="0" fontId="2" fillId="0" borderId="5" xfId="3" applyBorder="1" applyAlignment="1" applyProtection="1">
      <alignment horizontal="justify" vertical="justify"/>
      <protection locked="0"/>
    </xf>
    <xf numFmtId="0" fontId="2" fillId="0" borderId="4" xfId="3" applyBorder="1" applyAlignment="1" applyProtection="1">
      <alignment horizontal="left" vertical="center"/>
      <protection locked="0"/>
    </xf>
    <xf numFmtId="0" fontId="15" fillId="0" borderId="0" xfId="27" applyFont="1" applyAlignment="1">
      <alignment horizontal="left" vertical="center"/>
    </xf>
    <xf numFmtId="0" fontId="15" fillId="0" borderId="5" xfId="27" applyFont="1" applyBorder="1" applyAlignment="1">
      <alignment horizontal="left" vertical="center"/>
    </xf>
    <xf numFmtId="0" fontId="15" fillId="0" borderId="4" xfId="27" applyFont="1" applyBorder="1" applyAlignment="1">
      <alignment horizontal="left" vertical="center"/>
    </xf>
    <xf numFmtId="0" fontId="5" fillId="0" borderId="1" xfId="31" applyFont="1" applyBorder="1" applyAlignment="1">
      <alignment horizontal="center" vertical="center"/>
    </xf>
    <xf numFmtId="0" fontId="5" fillId="0" borderId="2" xfId="31" applyFont="1" applyBorder="1" applyAlignment="1">
      <alignment horizontal="center" vertical="center"/>
    </xf>
    <xf numFmtId="0" fontId="5" fillId="0" borderId="6" xfId="31" applyFont="1" applyBorder="1" applyAlignment="1">
      <alignment horizontal="center" vertical="center"/>
    </xf>
    <xf numFmtId="0" fontId="5" fillId="0" borderId="7" xfId="31" applyFont="1" applyBorder="1" applyAlignment="1">
      <alignment horizontal="center" vertical="center"/>
    </xf>
    <xf numFmtId="0" fontId="5" fillId="0" borderId="10" xfId="31" applyFont="1" applyBorder="1" applyAlignment="1">
      <alignment horizontal="center" vertical="center"/>
    </xf>
    <xf numFmtId="0" fontId="5" fillId="0" borderId="21" xfId="31" applyFont="1" applyBorder="1" applyAlignment="1">
      <alignment horizontal="center" vertical="center"/>
    </xf>
    <xf numFmtId="0" fontId="2" fillId="2" borderId="10" xfId="3" applyFill="1" applyBorder="1" applyAlignment="1">
      <alignment horizontal="center"/>
    </xf>
    <xf numFmtId="0" fontId="2" fillId="2" borderId="22" xfId="3" applyFill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1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9" fillId="4" borderId="32" xfId="35" applyFont="1" applyFill="1" applyBorder="1" applyAlignment="1">
      <alignment horizontal="center"/>
    </xf>
    <xf numFmtId="0" fontId="19" fillId="4" borderId="33" xfId="35" applyFont="1" applyFill="1" applyBorder="1" applyAlignment="1">
      <alignment horizontal="center"/>
    </xf>
    <xf numFmtId="0" fontId="19" fillId="4" borderId="34" xfId="35" applyFont="1" applyFill="1" applyBorder="1" applyAlignment="1">
      <alignment horizontal="center"/>
    </xf>
    <xf numFmtId="0" fontId="19" fillId="4" borderId="27" xfId="35" applyFont="1" applyFill="1" applyBorder="1" applyAlignment="1">
      <alignment horizontal="center"/>
    </xf>
    <xf numFmtId="0" fontId="19" fillId="4" borderId="13" xfId="35" applyFont="1" applyFill="1" applyBorder="1" applyAlignment="1">
      <alignment horizontal="center"/>
    </xf>
    <xf numFmtId="0" fontId="19" fillId="4" borderId="35" xfId="35" applyFont="1" applyFill="1" applyBorder="1" applyAlignment="1">
      <alignment horizontal="center"/>
    </xf>
    <xf numFmtId="10" fontId="18" fillId="0" borderId="13" xfId="2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35" xfId="0" applyBorder="1" applyAlignment="1">
      <alignment wrapText="1"/>
    </xf>
    <xf numFmtId="0" fontId="19" fillId="4" borderId="27" xfId="35" applyFont="1" applyFill="1" applyBorder="1" applyAlignment="1">
      <alignment horizontal="center" vertical="center"/>
    </xf>
    <xf numFmtId="0" fontId="19" fillId="4" borderId="13" xfId="35" applyFont="1" applyFill="1" applyBorder="1" applyAlignment="1">
      <alignment horizontal="center" vertical="center"/>
    </xf>
    <xf numFmtId="0" fontId="19" fillId="4" borderId="35" xfId="35" applyFont="1" applyFill="1" applyBorder="1" applyAlignment="1">
      <alignment horizontal="center" vertical="center"/>
    </xf>
    <xf numFmtId="0" fontId="19" fillId="4" borderId="1" xfId="35" applyFont="1" applyFill="1" applyBorder="1" applyAlignment="1">
      <alignment horizontal="center"/>
    </xf>
    <xf numFmtId="0" fontId="19" fillId="4" borderId="2" xfId="35" applyFont="1" applyFill="1" applyBorder="1" applyAlignment="1">
      <alignment horizontal="center"/>
    </xf>
    <xf numFmtId="0" fontId="19" fillId="4" borderId="4" xfId="35" applyFont="1" applyFill="1" applyBorder="1" applyAlignment="1">
      <alignment horizontal="center"/>
    </xf>
    <xf numFmtId="0" fontId="19" fillId="4" borderId="0" xfId="35" applyFont="1" applyFill="1" applyAlignment="1">
      <alignment horizontal="center"/>
    </xf>
    <xf numFmtId="0" fontId="19" fillId="4" borderId="27" xfId="35" applyFont="1" applyFill="1" applyBorder="1" applyAlignment="1">
      <alignment horizontal="center" vertical="center" wrapText="1"/>
    </xf>
    <xf numFmtId="0" fontId="19" fillId="4" borderId="13" xfId="35" applyFont="1" applyFill="1" applyBorder="1" applyAlignment="1">
      <alignment horizontal="center" vertical="center" wrapText="1"/>
    </xf>
    <xf numFmtId="0" fontId="19" fillId="4" borderId="35" xfId="35" applyFont="1" applyFill="1" applyBorder="1" applyAlignment="1">
      <alignment horizontal="center" vertical="center" wrapText="1"/>
    </xf>
    <xf numFmtId="0" fontId="19" fillId="0" borderId="27" xfId="35" applyFont="1" applyBorder="1" applyAlignment="1">
      <alignment horizontal="center"/>
    </xf>
    <xf numFmtId="0" fontId="19" fillId="0" borderId="13" xfId="35" applyFont="1" applyBorder="1" applyAlignment="1">
      <alignment horizontal="center"/>
    </xf>
    <xf numFmtId="0" fontId="19" fillId="0" borderId="35" xfId="35" applyFont="1" applyBorder="1" applyAlignment="1">
      <alignment horizontal="center"/>
    </xf>
    <xf numFmtId="44" fontId="5" fillId="2" borderId="24" xfId="1" applyFont="1" applyFill="1" applyBorder="1" applyAlignment="1">
      <alignment horizontal="center" vertical="center" wrapText="1"/>
    </xf>
    <xf numFmtId="44" fontId="5" fillId="2" borderId="29" xfId="1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right" vertical="top" wrapText="1"/>
    </xf>
    <xf numFmtId="0" fontId="28" fillId="0" borderId="37" xfId="0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left" vertical="top" wrapText="1"/>
    </xf>
    <xf numFmtId="0" fontId="25" fillId="8" borderId="38" xfId="0" applyFont="1" applyFill="1" applyBorder="1" applyAlignment="1">
      <alignment horizontal="left" vertical="center" wrapText="1"/>
    </xf>
    <xf numFmtId="0" fontId="25" fillId="8" borderId="40" xfId="0" applyFont="1" applyFill="1" applyBorder="1" applyAlignment="1">
      <alignment horizontal="left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5" fillId="8" borderId="37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5" fillId="0" borderId="37" xfId="0" applyFont="1" applyFill="1" applyBorder="1" applyAlignment="1">
      <alignment horizontal="left" vertical="center" wrapText="1"/>
    </xf>
    <xf numFmtId="0" fontId="20" fillId="0" borderId="4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right" vertical="center" wrapText="1" indent="2"/>
    </xf>
    <xf numFmtId="0" fontId="4" fillId="0" borderId="2" xfId="3" applyFont="1" applyBorder="1" applyAlignment="1">
      <alignment horizontal="right" vertical="center" wrapText="1" indent="2"/>
    </xf>
    <xf numFmtId="0" fontId="4" fillId="0" borderId="3" xfId="3" applyFont="1" applyBorder="1" applyAlignment="1">
      <alignment horizontal="right" vertical="center" wrapText="1" indent="2"/>
    </xf>
    <xf numFmtId="0" fontId="4" fillId="0" borderId="4" xfId="3" applyFont="1" applyBorder="1" applyAlignment="1">
      <alignment horizontal="right" vertical="center" wrapText="1" indent="2"/>
    </xf>
    <xf numFmtId="0" fontId="4" fillId="0" borderId="0" xfId="3" applyFont="1" applyAlignment="1">
      <alignment horizontal="right" vertical="center" wrapText="1" indent="2"/>
    </xf>
    <xf numFmtId="0" fontId="4" fillId="0" borderId="5" xfId="3" applyFont="1" applyBorder="1" applyAlignment="1">
      <alignment horizontal="right" vertical="center" wrapText="1" indent="2"/>
    </xf>
    <xf numFmtId="0" fontId="4" fillId="0" borderId="6" xfId="3" applyFont="1" applyBorder="1" applyAlignment="1">
      <alignment horizontal="right" vertical="center" wrapText="1" indent="2"/>
    </xf>
    <xf numFmtId="0" fontId="4" fillId="0" borderId="7" xfId="3" applyFont="1" applyBorder="1" applyAlignment="1">
      <alignment horizontal="right" vertical="center" wrapText="1" indent="2"/>
    </xf>
    <xf numFmtId="0" fontId="4" fillId="0" borderId="8" xfId="3" applyFont="1" applyBorder="1" applyAlignment="1">
      <alignment horizontal="right" vertical="center" wrapText="1" indent="2"/>
    </xf>
    <xf numFmtId="164" fontId="20" fillId="0" borderId="10" xfId="4" applyFont="1" applyFill="1" applyBorder="1" applyAlignment="1">
      <alignment horizontal="center" vertical="center" wrapText="1"/>
    </xf>
    <xf numFmtId="164" fontId="20" fillId="0" borderId="21" xfId="4" applyFont="1" applyFill="1" applyBorder="1" applyAlignment="1">
      <alignment horizontal="center" vertical="center" wrapText="1"/>
    </xf>
    <xf numFmtId="164" fontId="20" fillId="0" borderId="22" xfId="4" applyFont="1" applyFill="1" applyBorder="1" applyAlignment="1">
      <alignment horizontal="center" vertical="center" wrapText="1"/>
    </xf>
    <xf numFmtId="164" fontId="22" fillId="0" borderId="0" xfId="5" quotePrefix="1" applyFont="1" applyFill="1" applyBorder="1" applyAlignment="1">
      <alignment horizontal="center" vertical="center"/>
    </xf>
    <xf numFmtId="164" fontId="22" fillId="0" borderId="5" xfId="5" quotePrefix="1" applyFont="1" applyFill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164" fontId="22" fillId="0" borderId="7" xfId="5" quotePrefix="1" applyFont="1" applyFill="1" applyBorder="1" applyAlignment="1">
      <alignment horizontal="center" vertical="center"/>
    </xf>
    <xf numFmtId="164" fontId="22" fillId="0" borderId="8" xfId="5" quotePrefix="1" applyFont="1" applyFill="1" applyBorder="1" applyAlignment="1">
      <alignment horizontal="center" vertical="center"/>
    </xf>
  </cellXfs>
  <cellStyles count="36">
    <cellStyle name="Excel Built-in Excel Built-in Excel Built-in Excel Built-in Excel Built-in Excel Built-in Excel Built-in Separador de milhares 4" xfId="7"/>
    <cellStyle name="Excel Built-in Normal" xfId="10"/>
    <cellStyle name="Excel Built-in Normal 3" xfId="11"/>
    <cellStyle name="Moeda" xfId="1" builtinId="4"/>
    <cellStyle name="Normal" xfId="0" builtinId="0"/>
    <cellStyle name="Normal 11 2" xfId="31"/>
    <cellStyle name="Normal 141" xfId="22"/>
    <cellStyle name="Normal 142" xfId="23"/>
    <cellStyle name="Normal 147" xfId="25"/>
    <cellStyle name="Normal 152" xfId="24"/>
    <cellStyle name="Normal 153" xfId="30"/>
    <cellStyle name="Normal 155" xfId="9"/>
    <cellStyle name="Normal 157" xfId="12"/>
    <cellStyle name="Normal 158" xfId="13"/>
    <cellStyle name="Normal 159" xfId="14"/>
    <cellStyle name="Normal 160" xfId="15"/>
    <cellStyle name="Normal 161" xfId="16"/>
    <cellStyle name="Normal 165" xfId="26"/>
    <cellStyle name="Normal 166" xfId="28"/>
    <cellStyle name="Normal 173" xfId="29"/>
    <cellStyle name="Normal 2" xfId="3"/>
    <cellStyle name="Normal 2 2 2" xfId="8"/>
    <cellStyle name="Normal 2 2 2 2" xfId="20"/>
    <cellStyle name="Normal 3" xfId="35"/>
    <cellStyle name="Normal 3 3" xfId="27"/>
    <cellStyle name="Normal 69" xfId="21"/>
    <cellStyle name="Normal 73" xfId="17"/>
    <cellStyle name="Normal 85" xfId="19"/>
    <cellStyle name="Normal 87" xfId="18"/>
    <cellStyle name="Porcentagem" xfId="2" builtinId="5"/>
    <cellStyle name="Porcentagem 2" xfId="33"/>
    <cellStyle name="Porcentagem 2 2" xfId="34"/>
    <cellStyle name="Vírgula 2" xfId="4"/>
    <cellStyle name="Vírgula 2 2" xfId="32"/>
    <cellStyle name="Vírgula 4" xfId="5"/>
    <cellStyle name="Vírgula 5" xfId="6"/>
  </cellStyles>
  <dxfs count="18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69667</xdr:rowOff>
    </xdr:from>
    <xdr:to>
      <xdr:col>4</xdr:col>
      <xdr:colOff>1495425</xdr:colOff>
      <xdr:row>2</xdr:row>
      <xdr:rowOff>114299</xdr:rowOff>
    </xdr:to>
    <xdr:pic>
      <xdr:nvPicPr>
        <xdr:cNvPr id="3" name="Imagem 2" descr="Logomarca Prefeitura de Catalão - Prefeitura Municipal de Catalã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667"/>
          <a:ext cx="1914525" cy="49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0</xdr:row>
      <xdr:rowOff>104775</xdr:rowOff>
    </xdr:from>
    <xdr:to>
      <xdr:col>3</xdr:col>
      <xdr:colOff>304800</xdr:colOff>
      <xdr:row>2</xdr:row>
      <xdr:rowOff>124659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44FCDEA-3973-414A-8A2C-2E659097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04775"/>
          <a:ext cx="1781175" cy="467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69667</xdr:rowOff>
    </xdr:from>
    <xdr:to>
      <xdr:col>4</xdr:col>
      <xdr:colOff>1495425</xdr:colOff>
      <xdr:row>2</xdr:row>
      <xdr:rowOff>114299</xdr:rowOff>
    </xdr:to>
    <xdr:pic>
      <xdr:nvPicPr>
        <xdr:cNvPr id="2" name="Imagem 1" descr="Logomarca Prefeitura de Catalão - Prefeitura Municipal de Catalã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667"/>
          <a:ext cx="1914525" cy="49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0</xdr:row>
      <xdr:rowOff>104775</xdr:rowOff>
    </xdr:from>
    <xdr:to>
      <xdr:col>3</xdr:col>
      <xdr:colOff>304800</xdr:colOff>
      <xdr:row>2</xdr:row>
      <xdr:rowOff>124659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4FCDEA-3973-414A-8A2C-2E659097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04775"/>
          <a:ext cx="1781175" cy="467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69667</xdr:rowOff>
    </xdr:from>
    <xdr:to>
      <xdr:col>4</xdr:col>
      <xdr:colOff>1495425</xdr:colOff>
      <xdr:row>2</xdr:row>
      <xdr:rowOff>114299</xdr:rowOff>
    </xdr:to>
    <xdr:pic>
      <xdr:nvPicPr>
        <xdr:cNvPr id="2" name="Imagem 1" descr="Logomarca Prefeitura de Catalão - Prefeitura Municipal de Catalã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9667"/>
          <a:ext cx="1914525" cy="49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142875</xdr:colOff>
      <xdr:row>0</xdr:row>
      <xdr:rowOff>104775</xdr:rowOff>
    </xdr:from>
    <xdr:to>
      <xdr:col>3</xdr:col>
      <xdr:colOff>304800</xdr:colOff>
      <xdr:row>2</xdr:row>
      <xdr:rowOff>124659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4FCDEA-3973-414A-8A2C-2E659097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104775"/>
          <a:ext cx="1781175" cy="467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117292</xdr:rowOff>
    </xdr:from>
    <xdr:to>
      <xdr:col>4</xdr:col>
      <xdr:colOff>19050</xdr:colOff>
      <xdr:row>2</xdr:row>
      <xdr:rowOff>161924</xdr:rowOff>
    </xdr:to>
    <xdr:pic>
      <xdr:nvPicPr>
        <xdr:cNvPr id="2" name="Imagem 1" descr="Logomarca Prefeitura de Catalão - Prefeitura Municipal de Catalã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7292"/>
          <a:ext cx="1914525" cy="49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547687</xdr:colOff>
      <xdr:row>0</xdr:row>
      <xdr:rowOff>59530</xdr:rowOff>
    </xdr:from>
    <xdr:to>
      <xdr:col>2</xdr:col>
      <xdr:colOff>1273968</xdr:colOff>
      <xdr:row>1</xdr:row>
      <xdr:rowOff>135730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" y="59530"/>
          <a:ext cx="726281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71437</xdr:colOff>
      <xdr:row>0</xdr:row>
      <xdr:rowOff>47625</xdr:rowOff>
    </xdr:from>
    <xdr:ext cx="1085290" cy="364751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" y="47625"/>
          <a:ext cx="1085290" cy="364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19</xdr:row>
      <xdr:rowOff>42768</xdr:rowOff>
    </xdr:from>
    <xdr:to>
      <xdr:col>3</xdr:col>
      <xdr:colOff>5792827</xdr:colOff>
      <xdr:row>28</xdr:row>
      <xdr:rowOff>57457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7986618"/>
          <a:ext cx="7916902" cy="15005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0</xdr:row>
      <xdr:rowOff>117292</xdr:rowOff>
    </xdr:from>
    <xdr:to>
      <xdr:col>4</xdr:col>
      <xdr:colOff>19050</xdr:colOff>
      <xdr:row>2</xdr:row>
      <xdr:rowOff>161924</xdr:rowOff>
    </xdr:to>
    <xdr:pic>
      <xdr:nvPicPr>
        <xdr:cNvPr id="2" name="Imagem 1" descr="Logomarca Prefeitura de Catalão - Prefeitura Municipal de Catalã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7292"/>
          <a:ext cx="1914525" cy="49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2486025</xdr:colOff>
      <xdr:row>1</xdr:row>
      <xdr:rowOff>169933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7629B7-BF21-4C76-BBDD-F49D34AD2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3038475" cy="331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3"/>
  <sheetViews>
    <sheetView topLeftCell="A565" zoomScaleNormal="100" workbookViewId="0">
      <selection sqref="A1:J592"/>
    </sheetView>
  </sheetViews>
  <sheetFormatPr defaultColWidth="8.85546875" defaultRowHeight="15"/>
  <cols>
    <col min="1" max="1" width="1.42578125" customWidth="1"/>
    <col min="2" max="2" width="9.42578125" customWidth="1"/>
    <col min="3" max="3" width="14.85546875" customWidth="1"/>
    <col min="4" max="4" width="12.7109375" customWidth="1"/>
    <col min="5" max="5" width="73.140625" customWidth="1"/>
    <col min="6" max="6" width="7.28515625" customWidth="1"/>
    <col min="7" max="7" width="12.85546875" customWidth="1"/>
    <col min="8" max="9" width="15.140625" customWidth="1"/>
    <col min="10" max="10" width="19.140625" customWidth="1"/>
    <col min="13" max="13" width="13.42578125" customWidth="1"/>
  </cols>
  <sheetData>
    <row r="1" spans="1:10" ht="20.25">
      <c r="A1" s="1"/>
      <c r="B1" s="398" t="s">
        <v>0</v>
      </c>
      <c r="C1" s="399"/>
      <c r="D1" s="399"/>
      <c r="E1" s="399"/>
      <c r="F1" s="399"/>
      <c r="G1" s="399"/>
      <c r="H1" s="399"/>
      <c r="I1" s="399"/>
      <c r="J1" s="400"/>
    </row>
    <row r="2" spans="1:10">
      <c r="A2" s="2"/>
      <c r="B2" s="401"/>
      <c r="C2" s="402"/>
      <c r="D2" s="402"/>
      <c r="E2" s="402"/>
      <c r="F2" s="402"/>
      <c r="G2" s="402"/>
      <c r="H2" s="402"/>
      <c r="I2" s="402"/>
      <c r="J2" s="403"/>
    </row>
    <row r="3" spans="1:10">
      <c r="A3" s="2"/>
      <c r="B3" s="401"/>
      <c r="C3" s="402"/>
      <c r="D3" s="402"/>
      <c r="E3" s="402"/>
      <c r="F3" s="402"/>
      <c r="G3" s="402"/>
      <c r="H3" s="402"/>
      <c r="I3" s="402"/>
      <c r="J3" s="403"/>
    </row>
    <row r="4" spans="1:10">
      <c r="A4" s="3"/>
      <c r="B4" s="4"/>
      <c r="C4" s="5"/>
      <c r="D4" s="5"/>
      <c r="E4" s="3"/>
      <c r="F4" s="3"/>
      <c r="G4" s="6"/>
      <c r="H4" s="7"/>
      <c r="I4" s="7"/>
      <c r="J4" s="8"/>
    </row>
    <row r="5" spans="1:10">
      <c r="A5" s="9"/>
      <c r="B5" s="10" t="s">
        <v>1</v>
      </c>
      <c r="C5" s="11"/>
      <c r="D5" s="11"/>
      <c r="E5" s="12"/>
      <c r="F5" s="13"/>
      <c r="G5" s="14"/>
      <c r="H5" s="15"/>
      <c r="I5" s="15"/>
      <c r="J5" s="16"/>
    </row>
    <row r="6" spans="1:10">
      <c r="A6" s="9"/>
      <c r="B6" s="10" t="s">
        <v>2</v>
      </c>
      <c r="C6" s="11"/>
      <c r="D6" s="11"/>
      <c r="E6" s="230" t="s">
        <v>1505</v>
      </c>
      <c r="F6" s="13"/>
      <c r="G6" s="14"/>
      <c r="H6" s="15"/>
      <c r="I6" s="15"/>
      <c r="J6" s="16"/>
    </row>
    <row r="7" spans="1:10">
      <c r="A7" s="9"/>
      <c r="B7" s="10"/>
      <c r="C7" s="11"/>
      <c r="D7" s="11"/>
      <c r="E7" s="230" t="s">
        <v>1030</v>
      </c>
      <c r="F7" s="13"/>
      <c r="G7" s="14"/>
      <c r="H7" s="15"/>
      <c r="I7" s="15"/>
      <c r="J7" s="16"/>
    </row>
    <row r="8" spans="1:10">
      <c r="A8" s="9"/>
      <c r="B8" s="10"/>
      <c r="C8" s="11"/>
      <c r="D8" s="11"/>
      <c r="E8" s="230" t="s">
        <v>1479</v>
      </c>
      <c r="F8" s="13"/>
      <c r="G8" s="14"/>
      <c r="H8" s="15"/>
      <c r="I8" s="15"/>
      <c r="J8" s="16"/>
    </row>
    <row r="9" spans="1:10">
      <c r="A9" s="9"/>
      <c r="B9" s="10"/>
      <c r="C9" s="11"/>
      <c r="D9" s="11"/>
      <c r="E9" s="230" t="s">
        <v>1029</v>
      </c>
      <c r="F9" s="13"/>
      <c r="G9" s="14"/>
      <c r="H9" s="15"/>
      <c r="I9" s="15"/>
      <c r="J9" s="16"/>
    </row>
    <row r="10" spans="1:10">
      <c r="A10" s="9"/>
      <c r="B10" s="10"/>
      <c r="C10" s="11"/>
      <c r="D10" s="11"/>
      <c r="E10" s="230" t="s">
        <v>1174</v>
      </c>
      <c r="F10" s="13"/>
      <c r="G10" s="14"/>
      <c r="H10" s="15"/>
      <c r="I10" s="15"/>
      <c r="J10" s="16"/>
    </row>
    <row r="11" spans="1:10">
      <c r="A11" s="17"/>
      <c r="B11" s="10" t="s">
        <v>3</v>
      </c>
      <c r="C11" s="11"/>
      <c r="D11" s="11"/>
      <c r="E11" s="12"/>
      <c r="F11" s="13"/>
      <c r="G11" s="18" t="s">
        <v>4</v>
      </c>
      <c r="H11" s="19"/>
      <c r="I11" s="20" t="s">
        <v>5</v>
      </c>
      <c r="J11" s="21">
        <v>0.22589999999999999</v>
      </c>
    </row>
    <row r="12" spans="1:10" ht="15.75">
      <c r="A12" s="22"/>
      <c r="B12" s="404" t="s">
        <v>6</v>
      </c>
      <c r="C12" s="405"/>
      <c r="D12" s="405"/>
      <c r="E12" s="405"/>
      <c r="F12" s="405"/>
      <c r="G12" s="405"/>
      <c r="H12" s="405"/>
      <c r="I12" s="405"/>
      <c r="J12" s="406"/>
    </row>
    <row r="13" spans="1:10" ht="15.75" thickBot="1">
      <c r="A13" s="17"/>
      <c r="B13" s="23"/>
      <c r="C13" s="24"/>
      <c r="D13" s="24"/>
      <c r="E13" s="25"/>
      <c r="F13" s="26"/>
      <c r="G13" s="27"/>
      <c r="H13" s="28"/>
      <c r="I13" s="28"/>
      <c r="J13" s="29"/>
    </row>
    <row r="14" spans="1:10">
      <c r="A14" s="30"/>
      <c r="B14" s="31"/>
      <c r="C14" s="31"/>
      <c r="D14" s="31"/>
      <c r="E14" s="32" t="s">
        <v>7</v>
      </c>
      <c r="F14" s="31"/>
      <c r="G14" s="33"/>
      <c r="H14" s="34"/>
      <c r="I14" s="34"/>
      <c r="J14" s="34"/>
    </row>
    <row r="15" spans="1:10" ht="15.75" thickBot="1">
      <c r="A15" s="30"/>
      <c r="B15" s="30"/>
      <c r="C15" s="30"/>
      <c r="D15" s="30"/>
      <c r="E15" s="9"/>
      <c r="F15" s="30"/>
      <c r="G15" s="35"/>
      <c r="H15" s="36"/>
      <c r="I15" s="36"/>
      <c r="J15" s="36"/>
    </row>
    <row r="16" spans="1:10" ht="15.75" thickBot="1">
      <c r="A16" s="37"/>
      <c r="B16" s="38" t="s">
        <v>8</v>
      </c>
      <c r="C16" s="39" t="s">
        <v>9</v>
      </c>
      <c r="D16" s="39" t="s">
        <v>10</v>
      </c>
      <c r="E16" s="39" t="s">
        <v>11</v>
      </c>
      <c r="F16" s="40" t="s">
        <v>12</v>
      </c>
      <c r="G16" s="41" t="s">
        <v>13</v>
      </c>
      <c r="H16" s="42" t="s">
        <v>14</v>
      </c>
      <c r="I16" s="42" t="s">
        <v>15</v>
      </c>
      <c r="J16" s="43" t="s">
        <v>16</v>
      </c>
    </row>
    <row r="17" spans="1:13">
      <c r="A17" s="17"/>
      <c r="B17" s="17"/>
      <c r="C17" s="17"/>
      <c r="D17" s="17"/>
      <c r="E17" s="44"/>
      <c r="F17" s="17"/>
      <c r="G17" s="45"/>
      <c r="H17" s="19"/>
      <c r="I17" s="19"/>
      <c r="J17" s="19"/>
    </row>
    <row r="18" spans="1:13">
      <c r="A18" s="17"/>
      <c r="B18" s="46">
        <v>1</v>
      </c>
      <c r="C18" s="46"/>
      <c r="D18" s="46"/>
      <c r="E18" s="47" t="s">
        <v>19</v>
      </c>
      <c r="F18" s="47"/>
      <c r="G18" s="48"/>
      <c r="H18" s="49"/>
      <c r="I18" s="49"/>
      <c r="J18" s="49"/>
    </row>
    <row r="19" spans="1:13" s="234" customFormat="1">
      <c r="A19" s="231"/>
      <c r="B19" s="235" t="s">
        <v>20</v>
      </c>
      <c r="C19" s="235">
        <v>103689</v>
      </c>
      <c r="D19" s="236" t="s">
        <v>21</v>
      </c>
      <c r="E19" s="237" t="s">
        <v>22</v>
      </c>
      <c r="F19" s="235" t="s">
        <v>23</v>
      </c>
      <c r="G19" s="52">
        <f>'MEMORIAL DE CÁLCULO'!K19</f>
        <v>10</v>
      </c>
      <c r="H19" s="53">
        <f>M19</f>
        <v>494.71</v>
      </c>
      <c r="I19" s="54">
        <f>TRUNC(G19*H19,2)</f>
        <v>4947.1000000000004</v>
      </c>
      <c r="J19" s="54">
        <f>TRUNC((G19*H19)*J$11+I19,2)</f>
        <v>6064.64</v>
      </c>
      <c r="M19" s="53">
        <v>494.71</v>
      </c>
    </row>
    <row r="20" spans="1:13" s="234" customFormat="1" ht="58.5" customHeight="1">
      <c r="A20" s="231"/>
      <c r="B20" s="235" t="s">
        <v>1155</v>
      </c>
      <c r="C20" s="238">
        <v>20232</v>
      </c>
      <c r="D20" s="239" t="s">
        <v>105</v>
      </c>
      <c r="E20" s="240" t="s">
        <v>1051</v>
      </c>
      <c r="F20" s="235" t="s">
        <v>31</v>
      </c>
      <c r="G20" s="52">
        <f>'MEMORIAL DE CÁLCULO'!K21</f>
        <v>2.52</v>
      </c>
      <c r="H20" s="53">
        <f t="shared" ref="H20:H21" si="0">M20</f>
        <v>322.43</v>
      </c>
      <c r="I20" s="54">
        <f>TRUNC(G20*H20,2)</f>
        <v>812.52</v>
      </c>
      <c r="J20" s="54">
        <f>TRUNC((G20*H20)*J$11+I20,2)</f>
        <v>996.06</v>
      </c>
      <c r="M20" s="53">
        <v>322.43</v>
      </c>
    </row>
    <row r="21" spans="1:13" s="234" customFormat="1">
      <c r="A21" s="231"/>
      <c r="B21" s="235" t="s">
        <v>24</v>
      </c>
      <c r="C21" s="232">
        <v>98525</v>
      </c>
      <c r="D21" s="241" t="s">
        <v>21</v>
      </c>
      <c r="E21" s="242" t="s">
        <v>29</v>
      </c>
      <c r="F21" s="235" t="s">
        <v>23</v>
      </c>
      <c r="G21" s="52">
        <f>'MEMORIAL DE CÁLCULO'!K23</f>
        <v>2400</v>
      </c>
      <c r="H21" s="53">
        <f t="shared" si="0"/>
        <v>0.69</v>
      </c>
      <c r="I21" s="54">
        <f>TRUNC(G21*H21,2)</f>
        <v>1656</v>
      </c>
      <c r="J21" s="54">
        <f>TRUNC((G21*H21)*J$11+I21,2)</f>
        <v>2030.09</v>
      </c>
      <c r="M21" s="53">
        <v>0.69</v>
      </c>
    </row>
    <row r="22" spans="1:13">
      <c r="A22" s="17"/>
      <c r="B22" s="63"/>
      <c r="C22" s="64"/>
      <c r="D22" s="64"/>
      <c r="E22" s="64"/>
      <c r="F22" s="64"/>
      <c r="G22" s="65" t="s">
        <v>32</v>
      </c>
      <c r="H22" s="66"/>
      <c r="I22" s="67"/>
      <c r="J22" s="67">
        <f>SUM(J19:J21)</f>
        <v>9090.7900000000009</v>
      </c>
    </row>
    <row r="23" spans="1:13">
      <c r="A23" s="17"/>
      <c r="B23" s="17"/>
      <c r="C23" s="17"/>
      <c r="D23" s="17"/>
      <c r="E23" s="44"/>
      <c r="F23" s="17"/>
      <c r="G23" s="45"/>
      <c r="H23" s="19"/>
      <c r="I23" s="19"/>
      <c r="J23" s="19"/>
    </row>
    <row r="24" spans="1:13">
      <c r="A24" s="17"/>
      <c r="B24" s="46">
        <v>2</v>
      </c>
      <c r="C24" s="46"/>
      <c r="D24" s="46"/>
      <c r="E24" s="47" t="s">
        <v>33</v>
      </c>
      <c r="F24" s="47"/>
      <c r="G24" s="48"/>
      <c r="H24" s="49"/>
      <c r="I24" s="49"/>
      <c r="J24" s="49"/>
    </row>
    <row r="25" spans="1:13">
      <c r="A25" s="17"/>
      <c r="B25" s="68" t="s">
        <v>36</v>
      </c>
      <c r="C25" s="59"/>
      <c r="D25" s="59"/>
      <c r="E25" s="75" t="s">
        <v>40</v>
      </c>
      <c r="F25" s="59"/>
      <c r="G25" s="71"/>
      <c r="H25" s="53"/>
      <c r="I25" s="72">
        <f>SUM(I26:I27)</f>
        <v>160.38999999999999</v>
      </c>
      <c r="J25" s="72">
        <f>SUM(J26:J27)</f>
        <v>196.61</v>
      </c>
      <c r="M25" s="72"/>
    </row>
    <row r="26" spans="1:13" s="234" customFormat="1">
      <c r="A26" s="231"/>
      <c r="B26" s="232" t="s">
        <v>37</v>
      </c>
      <c r="C26" s="243">
        <v>101616</v>
      </c>
      <c r="D26" s="232" t="s">
        <v>21</v>
      </c>
      <c r="E26" s="233" t="s">
        <v>39</v>
      </c>
      <c r="F26" s="232" t="s">
        <v>31</v>
      </c>
      <c r="G26" s="52">
        <f>'MEMORIAL DE CÁLCULO'!K29</f>
        <v>12.96</v>
      </c>
      <c r="H26" s="53">
        <f>M26</f>
        <v>7.81</v>
      </c>
      <c r="I26" s="54">
        <f>TRUNC(G26*H26,2)</f>
        <v>101.21</v>
      </c>
      <c r="J26" s="54">
        <f>TRUNC((G26*H26)*J$11+I26,2)</f>
        <v>124.07</v>
      </c>
      <c r="M26" s="53">
        <v>7.81</v>
      </c>
    </row>
    <row r="27" spans="1:13">
      <c r="A27" s="17"/>
      <c r="B27" s="59" t="s">
        <v>38</v>
      </c>
      <c r="C27" s="73">
        <v>93382</v>
      </c>
      <c r="D27" s="59" t="s">
        <v>21</v>
      </c>
      <c r="E27" s="62" t="s">
        <v>35</v>
      </c>
      <c r="F27" s="59" t="s">
        <v>30</v>
      </c>
      <c r="G27" s="52">
        <f>'MEMORIAL DE CÁLCULO'!K31</f>
        <v>2.31</v>
      </c>
      <c r="H27" s="53">
        <f>M27</f>
        <v>25.62</v>
      </c>
      <c r="I27" s="54">
        <f>TRUNC(G27*H27,2)</f>
        <v>59.18</v>
      </c>
      <c r="J27" s="54">
        <f>TRUNC((G27*H27)*J$11+I27,2)</f>
        <v>72.540000000000006</v>
      </c>
      <c r="M27" s="53">
        <v>25.62</v>
      </c>
    </row>
    <row r="28" spans="1:13">
      <c r="A28" s="17"/>
      <c r="B28" s="63"/>
      <c r="C28" s="64"/>
      <c r="D28" s="64"/>
      <c r="E28" s="64"/>
      <c r="F28" s="64"/>
      <c r="G28" s="65" t="s">
        <v>32</v>
      </c>
      <c r="H28" s="66"/>
      <c r="I28" s="67"/>
      <c r="J28" s="67">
        <f>SUM(J26:J27)</f>
        <v>196.61</v>
      </c>
    </row>
    <row r="29" spans="1:13">
      <c r="A29" s="17"/>
      <c r="B29" s="17"/>
      <c r="C29" s="17"/>
      <c r="D29" s="17"/>
      <c r="E29" s="44"/>
      <c r="F29" s="17"/>
      <c r="G29" s="45"/>
      <c r="H29" s="19"/>
      <c r="I29" s="19"/>
      <c r="J29" s="19"/>
    </row>
    <row r="30" spans="1:13">
      <c r="A30" s="17"/>
      <c r="B30" s="46">
        <v>3</v>
      </c>
      <c r="C30" s="46"/>
      <c r="D30" s="46"/>
      <c r="E30" s="47" t="s">
        <v>41</v>
      </c>
      <c r="F30" s="47"/>
      <c r="G30" s="48"/>
      <c r="H30" s="49"/>
      <c r="I30" s="49"/>
      <c r="J30" s="49"/>
    </row>
    <row r="31" spans="1:13">
      <c r="A31" s="17"/>
      <c r="B31" s="69" t="s">
        <v>42</v>
      </c>
      <c r="C31" s="59"/>
      <c r="D31" s="59"/>
      <c r="E31" s="75" t="s">
        <v>52</v>
      </c>
      <c r="F31" s="59"/>
      <c r="G31" s="52"/>
      <c r="H31" s="53"/>
      <c r="I31" s="72">
        <f>SUM(I32:I38)</f>
        <v>13277.54</v>
      </c>
      <c r="J31" s="72">
        <f>SUM(J32:J38)</f>
        <v>16276.91</v>
      </c>
      <c r="M31" s="53"/>
    </row>
    <row r="32" spans="1:13">
      <c r="A32" s="17"/>
      <c r="B32" s="59" t="s">
        <v>1032</v>
      </c>
      <c r="C32" s="78">
        <v>95241</v>
      </c>
      <c r="D32" s="59" t="s">
        <v>21</v>
      </c>
      <c r="E32" s="51" t="s">
        <v>54</v>
      </c>
      <c r="F32" s="50" t="s">
        <v>31</v>
      </c>
      <c r="G32" s="52">
        <f>'MEMORIAL DE CÁLCULO'!K37</f>
        <v>12.96</v>
      </c>
      <c r="H32" s="53">
        <f>M32</f>
        <v>43.47</v>
      </c>
      <c r="I32" s="54">
        <f t="shared" ref="I32:I38" si="1">TRUNC(G32*H32,2)</f>
        <v>563.37</v>
      </c>
      <c r="J32" s="54">
        <f t="shared" ref="J32:J38" si="2">TRUNC((G32*H32)*J$11+I32,2)</f>
        <v>690.63</v>
      </c>
      <c r="M32" s="53">
        <v>43.47</v>
      </c>
    </row>
    <row r="33" spans="1:13">
      <c r="A33" s="17"/>
      <c r="B33" s="59" t="s">
        <v>1033</v>
      </c>
      <c r="C33" s="50">
        <v>96534</v>
      </c>
      <c r="D33" s="59" t="s">
        <v>21</v>
      </c>
      <c r="E33" s="51" t="s">
        <v>43</v>
      </c>
      <c r="F33" s="50" t="s">
        <v>31</v>
      </c>
      <c r="G33" s="52">
        <f>'MEMORIAL DE CÁLCULO'!K39</f>
        <v>8.64</v>
      </c>
      <c r="H33" s="53">
        <f t="shared" ref="H33:H38" si="3">M33</f>
        <v>83.14</v>
      </c>
      <c r="I33" s="54">
        <f t="shared" si="1"/>
        <v>718.32</v>
      </c>
      <c r="J33" s="54">
        <f t="shared" si="2"/>
        <v>880.59</v>
      </c>
      <c r="M33" s="53">
        <v>83.14</v>
      </c>
    </row>
    <row r="34" spans="1:13">
      <c r="A34" s="17"/>
      <c r="B34" s="59" t="s">
        <v>1034</v>
      </c>
      <c r="C34" s="79">
        <v>92919</v>
      </c>
      <c r="D34" s="73" t="s">
        <v>21</v>
      </c>
      <c r="E34" s="74" t="s">
        <v>47</v>
      </c>
      <c r="F34" s="50" t="s">
        <v>45</v>
      </c>
      <c r="G34" s="52">
        <f>'MEMORIAL DE CÁLCULO'!K41</f>
        <v>238.29</v>
      </c>
      <c r="H34" s="53">
        <f t="shared" si="3"/>
        <v>11.03</v>
      </c>
      <c r="I34" s="54">
        <f t="shared" si="1"/>
        <v>2628.33</v>
      </c>
      <c r="J34" s="54">
        <f t="shared" si="2"/>
        <v>3222.07</v>
      </c>
      <c r="M34" s="53">
        <v>11.03</v>
      </c>
    </row>
    <row r="35" spans="1:13">
      <c r="A35" s="17"/>
      <c r="B35" s="59" t="s">
        <v>1035</v>
      </c>
      <c r="C35" s="50">
        <v>92921</v>
      </c>
      <c r="D35" s="59" t="s">
        <v>21</v>
      </c>
      <c r="E35" s="74" t="s">
        <v>48</v>
      </c>
      <c r="F35" s="50" t="s">
        <v>45</v>
      </c>
      <c r="G35" s="52">
        <f>'MEMORIAL DE CÁLCULO'!K43</f>
        <v>199.34</v>
      </c>
      <c r="H35" s="53">
        <f t="shared" si="3"/>
        <v>8.98</v>
      </c>
      <c r="I35" s="54">
        <f t="shared" si="1"/>
        <v>1790.07</v>
      </c>
      <c r="J35" s="54">
        <f t="shared" si="2"/>
        <v>2194.44</v>
      </c>
      <c r="M35" s="53">
        <v>8.98</v>
      </c>
    </row>
    <row r="36" spans="1:13">
      <c r="A36" s="17"/>
      <c r="B36" s="59" t="s">
        <v>1036</v>
      </c>
      <c r="C36" s="50">
        <v>92924</v>
      </c>
      <c r="D36" s="59" t="s">
        <v>21</v>
      </c>
      <c r="E36" s="74" t="s">
        <v>55</v>
      </c>
      <c r="F36" s="50" t="s">
        <v>45</v>
      </c>
      <c r="G36" s="52">
        <f>'MEMORIAL DE CÁLCULO'!K45</f>
        <v>18.489999999999998</v>
      </c>
      <c r="H36" s="53">
        <f t="shared" si="3"/>
        <v>9.2100000000000009</v>
      </c>
      <c r="I36" s="54">
        <f t="shared" si="1"/>
        <v>170.29</v>
      </c>
      <c r="J36" s="54">
        <f t="shared" si="2"/>
        <v>208.75</v>
      </c>
      <c r="M36" s="53">
        <v>9.2100000000000009</v>
      </c>
    </row>
    <row r="37" spans="1:13">
      <c r="A37" s="17"/>
      <c r="B37" s="59" t="s">
        <v>1037</v>
      </c>
      <c r="C37" s="79">
        <v>92915</v>
      </c>
      <c r="D37" s="73" t="s">
        <v>21</v>
      </c>
      <c r="E37" s="74" t="s">
        <v>56</v>
      </c>
      <c r="F37" s="50" t="s">
        <v>45</v>
      </c>
      <c r="G37" s="52">
        <f>'MEMORIAL DE CÁLCULO'!K47</f>
        <v>23.54</v>
      </c>
      <c r="H37" s="53">
        <f t="shared" si="3"/>
        <v>16.309999999999999</v>
      </c>
      <c r="I37" s="54">
        <f t="shared" si="1"/>
        <v>383.93</v>
      </c>
      <c r="J37" s="54">
        <f t="shared" si="2"/>
        <v>470.66</v>
      </c>
      <c r="M37" s="53">
        <v>16.309999999999999</v>
      </c>
    </row>
    <row r="38" spans="1:13">
      <c r="A38" s="17"/>
      <c r="B38" s="59" t="s">
        <v>1038</v>
      </c>
      <c r="C38" s="79">
        <v>96558</v>
      </c>
      <c r="D38" s="59" t="s">
        <v>21</v>
      </c>
      <c r="E38" s="62" t="s">
        <v>50</v>
      </c>
      <c r="F38" s="50" t="s">
        <v>30</v>
      </c>
      <c r="G38" s="52">
        <f>'MEMORIAL DE CÁLCULO'!K49</f>
        <v>7.78</v>
      </c>
      <c r="H38" s="53">
        <f t="shared" si="3"/>
        <v>902.73</v>
      </c>
      <c r="I38" s="54">
        <f t="shared" si="1"/>
        <v>7023.23</v>
      </c>
      <c r="J38" s="54">
        <f t="shared" si="2"/>
        <v>8609.77</v>
      </c>
      <c r="M38" s="53">
        <v>902.73</v>
      </c>
    </row>
    <row r="39" spans="1:13">
      <c r="A39" s="17"/>
      <c r="B39" s="69" t="s">
        <v>51</v>
      </c>
      <c r="C39" s="59"/>
      <c r="D39" s="59"/>
      <c r="E39" s="75" t="s">
        <v>57</v>
      </c>
      <c r="F39" s="59"/>
      <c r="G39" s="52"/>
      <c r="H39" s="53"/>
      <c r="I39" s="72">
        <f>SUM(I40:I44)</f>
        <v>3365.22</v>
      </c>
      <c r="J39" s="72">
        <f>SUM(J40:J44)</f>
        <v>4125.3999999999996</v>
      </c>
      <c r="M39" s="53"/>
    </row>
    <row r="40" spans="1:13" s="234" customFormat="1">
      <c r="A40" s="231"/>
      <c r="B40" s="232" t="s">
        <v>1039</v>
      </c>
      <c r="C40" s="235">
        <v>100899</v>
      </c>
      <c r="D40" s="232" t="s">
        <v>21</v>
      </c>
      <c r="E40" s="237" t="s">
        <v>1041</v>
      </c>
      <c r="F40" s="232" t="s">
        <v>53</v>
      </c>
      <c r="G40" s="52">
        <f>'MEMORIAL DE CÁLCULO'!K52</f>
        <v>21</v>
      </c>
      <c r="H40" s="53">
        <f>M40</f>
        <v>91.91</v>
      </c>
      <c r="I40" s="54">
        <f>TRUNC(G40*H40,2)</f>
        <v>1930.11</v>
      </c>
      <c r="J40" s="54">
        <f>TRUNC((G40*H40)*J$11+I40,2)</f>
        <v>2366.12</v>
      </c>
      <c r="M40" s="53">
        <v>91.91</v>
      </c>
    </row>
    <row r="41" spans="1:13">
      <c r="A41" s="17"/>
      <c r="B41" s="59" t="s">
        <v>1040</v>
      </c>
      <c r="C41" s="81">
        <v>95241</v>
      </c>
      <c r="D41" s="59" t="s">
        <v>21</v>
      </c>
      <c r="E41" s="51" t="s">
        <v>58</v>
      </c>
      <c r="F41" s="50" t="s">
        <v>31</v>
      </c>
      <c r="G41" s="52">
        <f>'MEMORIAL DE CÁLCULO'!K54</f>
        <v>1.5</v>
      </c>
      <c r="H41" s="53">
        <f>M41</f>
        <v>43.47</v>
      </c>
      <c r="I41" s="54">
        <f>TRUNC(G41*H41,2)</f>
        <v>65.2</v>
      </c>
      <c r="J41" s="54">
        <f>TRUNC((G41*H41)*J$11+I41,2)</f>
        <v>79.92</v>
      </c>
      <c r="M41" s="53">
        <v>43.47</v>
      </c>
    </row>
    <row r="42" spans="1:13">
      <c r="A42" s="17"/>
      <c r="B42" s="59" t="s">
        <v>59</v>
      </c>
      <c r="C42" s="50">
        <v>96534</v>
      </c>
      <c r="D42" s="59" t="s">
        <v>21</v>
      </c>
      <c r="E42" s="51" t="s">
        <v>43</v>
      </c>
      <c r="F42" s="50" t="s">
        <v>31</v>
      </c>
      <c r="G42" s="52">
        <f>'MEMORIAL DE CÁLCULO'!K56</f>
        <v>6</v>
      </c>
      <c r="H42" s="53">
        <f t="shared" ref="H42:H44" si="4">M42</f>
        <v>83.14</v>
      </c>
      <c r="I42" s="54">
        <f>TRUNC(G42*H42,2)</f>
        <v>498.84</v>
      </c>
      <c r="J42" s="54">
        <f>TRUNC((G42*H42)*J$11+I42,2)</f>
        <v>611.52</v>
      </c>
      <c r="M42" s="53">
        <v>83.14</v>
      </c>
    </row>
    <row r="43" spans="1:13">
      <c r="A43" s="17"/>
      <c r="B43" s="59" t="s">
        <v>60</v>
      </c>
      <c r="C43" s="79">
        <v>92915</v>
      </c>
      <c r="D43" s="73" t="s">
        <v>21</v>
      </c>
      <c r="E43" s="74" t="s">
        <v>49</v>
      </c>
      <c r="F43" s="50" t="s">
        <v>45</v>
      </c>
      <c r="G43" s="52">
        <f>'MEMORIAL DE CÁLCULO'!K58</f>
        <v>12.23</v>
      </c>
      <c r="H43" s="53">
        <f t="shared" si="4"/>
        <v>16.309999999999999</v>
      </c>
      <c r="I43" s="54">
        <f>TRUNC(G43*H43,2)</f>
        <v>199.47</v>
      </c>
      <c r="J43" s="54">
        <f>TRUNC((G43*H43)*J$11+I43,2)</f>
        <v>244.53</v>
      </c>
      <c r="M43" s="53">
        <v>16.309999999999999</v>
      </c>
    </row>
    <row r="44" spans="1:13">
      <c r="A44" s="17"/>
      <c r="B44" s="59" t="s">
        <v>61</v>
      </c>
      <c r="C44" s="79">
        <v>96558</v>
      </c>
      <c r="D44" s="59" t="s">
        <v>21</v>
      </c>
      <c r="E44" s="62" t="s">
        <v>50</v>
      </c>
      <c r="F44" s="50" t="s">
        <v>30</v>
      </c>
      <c r="G44" s="52">
        <f>'MEMORIAL DE CÁLCULO'!K60</f>
        <v>0.75</v>
      </c>
      <c r="H44" s="53">
        <f t="shared" si="4"/>
        <v>895.47</v>
      </c>
      <c r="I44" s="54">
        <f>TRUNC(G44*H44,2)</f>
        <v>671.6</v>
      </c>
      <c r="J44" s="54">
        <f>TRUNC((G44*H44)*J$11+I44,2)</f>
        <v>823.31</v>
      </c>
      <c r="M44" s="53">
        <v>895.47</v>
      </c>
    </row>
    <row r="45" spans="1:13">
      <c r="A45" s="17"/>
      <c r="B45" s="69" t="s">
        <v>1459</v>
      </c>
      <c r="C45" s="69"/>
      <c r="D45" s="69"/>
      <c r="E45" s="75" t="s">
        <v>63</v>
      </c>
      <c r="F45" s="77"/>
      <c r="G45" s="52"/>
      <c r="H45" s="53"/>
      <c r="I45" s="72">
        <f>SUM(I46:I51)</f>
        <v>7857.1</v>
      </c>
      <c r="J45" s="72">
        <f>SUM(J46:J51)</f>
        <v>9631.99</v>
      </c>
      <c r="M45" s="53"/>
    </row>
    <row r="46" spans="1:13">
      <c r="A46" s="17"/>
      <c r="B46" s="50" t="s">
        <v>1460</v>
      </c>
      <c r="C46" s="78">
        <v>95241</v>
      </c>
      <c r="D46" s="59" t="s">
        <v>21</v>
      </c>
      <c r="E46" s="62" t="s">
        <v>54</v>
      </c>
      <c r="F46" s="50" t="s">
        <v>31</v>
      </c>
      <c r="G46" s="52">
        <f>'MEMORIAL DE CÁLCULO'!K63</f>
        <v>11.45</v>
      </c>
      <c r="H46" s="53">
        <f>M46</f>
        <v>42.74</v>
      </c>
      <c r="I46" s="54">
        <f t="shared" ref="I46:I51" si="5">TRUNC(G46*H46,2)</f>
        <v>489.37</v>
      </c>
      <c r="J46" s="54">
        <f t="shared" ref="J46:J51" si="6">TRUNC((G46*H46)*J$11+I46,2)</f>
        <v>599.91</v>
      </c>
      <c r="M46" s="53">
        <v>42.74</v>
      </c>
    </row>
    <row r="47" spans="1:13" s="234" customFormat="1" ht="25.5">
      <c r="A47" s="231"/>
      <c r="B47" s="50" t="s">
        <v>1461</v>
      </c>
      <c r="C47" s="244">
        <v>96622</v>
      </c>
      <c r="D47" s="232" t="s">
        <v>21</v>
      </c>
      <c r="E47" s="233" t="s">
        <v>1042</v>
      </c>
      <c r="F47" s="235" t="s">
        <v>30</v>
      </c>
      <c r="G47" s="52">
        <f>'MEMORIAL DE CÁLCULO'!K65</f>
        <v>1.48</v>
      </c>
      <c r="H47" s="53">
        <f t="shared" ref="H47:H51" si="7">M47</f>
        <v>297.08</v>
      </c>
      <c r="I47" s="54">
        <f t="shared" si="5"/>
        <v>439.67</v>
      </c>
      <c r="J47" s="54">
        <f t="shared" si="6"/>
        <v>538.99</v>
      </c>
      <c r="M47" s="53">
        <v>297.08</v>
      </c>
    </row>
    <row r="48" spans="1:13">
      <c r="A48" s="17"/>
      <c r="B48" s="50" t="s">
        <v>1462</v>
      </c>
      <c r="C48" s="50">
        <v>96536</v>
      </c>
      <c r="D48" s="59" t="s">
        <v>21</v>
      </c>
      <c r="E48" s="51" t="s">
        <v>43</v>
      </c>
      <c r="F48" s="50" t="s">
        <v>31</v>
      </c>
      <c r="G48" s="52">
        <f>'MEMORIAL DE CÁLCULO'!K67</f>
        <v>36.64</v>
      </c>
      <c r="H48" s="53">
        <f t="shared" si="7"/>
        <v>73.34</v>
      </c>
      <c r="I48" s="54">
        <f t="shared" si="5"/>
        <v>2687.17</v>
      </c>
      <c r="J48" s="54">
        <f t="shared" si="6"/>
        <v>3294.2</v>
      </c>
      <c r="M48" s="53">
        <v>73.34</v>
      </c>
    </row>
    <row r="49" spans="1:13">
      <c r="A49" s="17"/>
      <c r="B49" s="50" t="s">
        <v>1463</v>
      </c>
      <c r="C49" s="50">
        <v>92917</v>
      </c>
      <c r="D49" s="59" t="s">
        <v>21</v>
      </c>
      <c r="E49" s="74" t="s">
        <v>46</v>
      </c>
      <c r="F49" s="50" t="s">
        <v>45</v>
      </c>
      <c r="G49" s="52">
        <f>'MEMORIAL DE CÁLCULO'!K69</f>
        <v>78.87</v>
      </c>
      <c r="H49" s="53">
        <f t="shared" si="7"/>
        <v>12.67</v>
      </c>
      <c r="I49" s="54">
        <f t="shared" si="5"/>
        <v>999.28</v>
      </c>
      <c r="J49" s="54">
        <f t="shared" si="6"/>
        <v>1225.01</v>
      </c>
      <c r="M49" s="53">
        <v>12.67</v>
      </c>
    </row>
    <row r="50" spans="1:13">
      <c r="A50" s="17"/>
      <c r="B50" s="50" t="s">
        <v>1464</v>
      </c>
      <c r="C50" s="79">
        <v>92915</v>
      </c>
      <c r="D50" s="73" t="s">
        <v>21</v>
      </c>
      <c r="E50" s="74" t="s">
        <v>49</v>
      </c>
      <c r="F50" s="50" t="s">
        <v>45</v>
      </c>
      <c r="G50" s="52">
        <f>'MEMORIAL DE CÁLCULO'!K71</f>
        <v>8.43</v>
      </c>
      <c r="H50" s="53">
        <f t="shared" si="7"/>
        <v>16.16</v>
      </c>
      <c r="I50" s="54">
        <f t="shared" si="5"/>
        <v>136.22</v>
      </c>
      <c r="J50" s="54">
        <f t="shared" si="6"/>
        <v>166.99</v>
      </c>
      <c r="M50" s="53">
        <v>16.16</v>
      </c>
    </row>
    <row r="51" spans="1:13">
      <c r="A51" s="17"/>
      <c r="B51" s="50" t="s">
        <v>1465</v>
      </c>
      <c r="C51" s="79">
        <v>96558</v>
      </c>
      <c r="D51" s="59" t="s">
        <v>21</v>
      </c>
      <c r="E51" s="62" t="s">
        <v>50</v>
      </c>
      <c r="F51" s="50" t="s">
        <v>30</v>
      </c>
      <c r="G51" s="52">
        <f>'MEMORIAL DE CÁLCULO'!K73</f>
        <v>3.44</v>
      </c>
      <c r="H51" s="53">
        <f t="shared" si="7"/>
        <v>902.73</v>
      </c>
      <c r="I51" s="54">
        <f t="shared" si="5"/>
        <v>3105.39</v>
      </c>
      <c r="J51" s="54">
        <f t="shared" si="6"/>
        <v>3806.89</v>
      </c>
      <c r="M51" s="53">
        <v>902.73</v>
      </c>
    </row>
    <row r="52" spans="1:13">
      <c r="A52" s="17"/>
      <c r="B52" s="63"/>
      <c r="C52" s="64"/>
      <c r="D52" s="64"/>
      <c r="E52" s="64"/>
      <c r="F52" s="64"/>
      <c r="G52" s="65" t="s">
        <v>32</v>
      </c>
      <c r="H52" s="66"/>
      <c r="I52" s="67"/>
      <c r="J52" s="67">
        <f>SUM(J31,J39,J45)</f>
        <v>30034.299999999996</v>
      </c>
    </row>
    <row r="53" spans="1:13">
      <c r="A53" s="17"/>
      <c r="B53" s="17"/>
      <c r="C53" s="17"/>
      <c r="D53" s="17"/>
      <c r="E53" s="44"/>
      <c r="F53" s="17"/>
      <c r="G53" s="45"/>
      <c r="H53" s="19"/>
      <c r="I53" s="19"/>
      <c r="J53" s="19"/>
    </row>
    <row r="54" spans="1:13">
      <c r="A54" s="17"/>
      <c r="B54" s="46">
        <v>4</v>
      </c>
      <c r="C54" s="46"/>
      <c r="D54" s="46"/>
      <c r="E54" s="47" t="s">
        <v>70</v>
      </c>
      <c r="F54" s="47"/>
      <c r="G54" s="82"/>
      <c r="H54" s="49"/>
      <c r="I54" s="49"/>
      <c r="J54" s="49"/>
    </row>
    <row r="55" spans="1:13">
      <c r="A55" s="17"/>
      <c r="B55" s="69" t="s">
        <v>71</v>
      </c>
      <c r="C55" s="50"/>
      <c r="D55" s="50"/>
      <c r="E55" s="70" t="s">
        <v>84</v>
      </c>
      <c r="F55" s="50"/>
      <c r="G55" s="52"/>
      <c r="H55" s="53"/>
      <c r="I55" s="72">
        <f>SUM(I56:I59)</f>
        <v>1890.57</v>
      </c>
      <c r="J55" s="72">
        <f>SUM(J56:J59)</f>
        <v>2317.63</v>
      </c>
      <c r="M55" s="53"/>
    </row>
    <row r="56" spans="1:13" s="234" customFormat="1" ht="25.5">
      <c r="A56" s="231"/>
      <c r="B56" s="235" t="s">
        <v>72</v>
      </c>
      <c r="C56" s="245">
        <v>92443</v>
      </c>
      <c r="D56" s="246" t="s">
        <v>21</v>
      </c>
      <c r="E56" s="247" t="s">
        <v>73</v>
      </c>
      <c r="F56" s="235" t="s">
        <v>31</v>
      </c>
      <c r="G56" s="52">
        <f>'MEMORIAL DE CÁLCULO'!K79</f>
        <v>16.02</v>
      </c>
      <c r="H56" s="53">
        <f>M56</f>
        <v>57.58</v>
      </c>
      <c r="I56" s="54">
        <f>TRUNC(G56*H56,2)</f>
        <v>922.43</v>
      </c>
      <c r="J56" s="54">
        <f>TRUNC((G56*H56)*J$11+I56,2)</f>
        <v>1130.8</v>
      </c>
      <c r="M56" s="53">
        <v>57.58</v>
      </c>
    </row>
    <row r="57" spans="1:13" s="234" customFormat="1">
      <c r="A57" s="231"/>
      <c r="B57" s="235" t="s">
        <v>74</v>
      </c>
      <c r="C57" s="245">
        <v>92761</v>
      </c>
      <c r="D57" s="232" t="s">
        <v>21</v>
      </c>
      <c r="E57" s="247" t="s">
        <v>46</v>
      </c>
      <c r="F57" s="235" t="s">
        <v>45</v>
      </c>
      <c r="G57" s="52">
        <f>'MEMORIAL DE CÁLCULO'!K81</f>
        <v>41.19</v>
      </c>
      <c r="H57" s="53">
        <f>M57</f>
        <v>11.13</v>
      </c>
      <c r="I57" s="54">
        <f>TRUNC(G57*H57,2)</f>
        <v>458.44</v>
      </c>
      <c r="J57" s="54">
        <f>TRUNC((G57*H57)*J$11+I57,2)</f>
        <v>562</v>
      </c>
      <c r="M57" s="53">
        <v>11.13</v>
      </c>
    </row>
    <row r="58" spans="1:13" s="234" customFormat="1">
      <c r="A58" s="231"/>
      <c r="B58" s="235" t="s">
        <v>75</v>
      </c>
      <c r="C58" s="245">
        <v>92759</v>
      </c>
      <c r="D58" s="246" t="s">
        <v>21</v>
      </c>
      <c r="E58" s="247" t="s">
        <v>49</v>
      </c>
      <c r="F58" s="235" t="s">
        <v>45</v>
      </c>
      <c r="G58" s="52">
        <f>'MEMORIAL DE CÁLCULO'!K83</f>
        <v>9.1300000000000008</v>
      </c>
      <c r="H58" s="53">
        <f t="shared" ref="H58:H59" si="8">M58</f>
        <v>13.24</v>
      </c>
      <c r="I58" s="54">
        <f>TRUNC(G58*H58,2)</f>
        <v>120.88</v>
      </c>
      <c r="J58" s="54">
        <f>TRUNC((G58*H58)*J$11+I58,2)</f>
        <v>148.18</v>
      </c>
      <c r="M58" s="53">
        <v>13.24</v>
      </c>
    </row>
    <row r="59" spans="1:13" s="234" customFormat="1">
      <c r="A59" s="231"/>
      <c r="B59" s="235" t="s">
        <v>76</v>
      </c>
      <c r="C59" s="245">
        <v>60518</v>
      </c>
      <c r="D59" s="232" t="s">
        <v>105</v>
      </c>
      <c r="E59" s="234" t="s">
        <v>1043</v>
      </c>
      <c r="F59" s="235" t="s">
        <v>30</v>
      </c>
      <c r="G59" s="52">
        <f>'MEMORIAL DE CÁLCULO'!K85</f>
        <v>0.66</v>
      </c>
      <c r="H59" s="53">
        <f t="shared" si="8"/>
        <v>589.13</v>
      </c>
      <c r="I59" s="54">
        <f>TRUNC(G59*H59,2)</f>
        <v>388.82</v>
      </c>
      <c r="J59" s="54">
        <f>TRUNC((G59*H59)*J$11+I59,2)</f>
        <v>476.65</v>
      </c>
      <c r="M59" s="53">
        <v>589.13</v>
      </c>
    </row>
    <row r="60" spans="1:13">
      <c r="A60" s="17"/>
      <c r="B60" s="69" t="s">
        <v>77</v>
      </c>
      <c r="C60" s="50"/>
      <c r="D60" s="50"/>
      <c r="E60" s="70" t="s">
        <v>1023</v>
      </c>
      <c r="F60" s="50"/>
      <c r="G60" s="52"/>
      <c r="H60" s="53"/>
      <c r="I60" s="72">
        <f>SUM(I61:I66)</f>
        <v>3212.1</v>
      </c>
      <c r="J60" s="72">
        <f>SUM(J61:J66)</f>
        <v>3937.69</v>
      </c>
      <c r="M60" s="53"/>
    </row>
    <row r="61" spans="1:13" s="234" customFormat="1" ht="25.5">
      <c r="A61" s="231"/>
      <c r="B61" s="235" t="s">
        <v>78</v>
      </c>
      <c r="C61" s="245">
        <v>92434</v>
      </c>
      <c r="D61" s="246" t="s">
        <v>21</v>
      </c>
      <c r="E61" s="247" t="s">
        <v>73</v>
      </c>
      <c r="F61" s="235" t="s">
        <v>31</v>
      </c>
      <c r="G61" s="52">
        <f>'MEMORIAL DE CÁLCULO'!K88</f>
        <v>22.66</v>
      </c>
      <c r="H61" s="53">
        <f>M61</f>
        <v>58.48</v>
      </c>
      <c r="I61" s="54">
        <f t="shared" ref="I61:I66" si="9">TRUNC(G61*H61,2)</f>
        <v>1325.15</v>
      </c>
      <c r="J61" s="54">
        <f t="shared" ref="J61:J66" si="10">TRUNC((G61*H61)*J$11+I61,2)</f>
        <v>1624.5</v>
      </c>
      <c r="M61" s="53">
        <v>58.48</v>
      </c>
    </row>
    <row r="62" spans="1:13" s="234" customFormat="1" ht="15.75" customHeight="1">
      <c r="A62" s="231"/>
      <c r="B62" s="235" t="s">
        <v>79</v>
      </c>
      <c r="C62" s="245">
        <v>92769</v>
      </c>
      <c r="D62" s="232" t="s">
        <v>21</v>
      </c>
      <c r="E62" s="247" t="s">
        <v>44</v>
      </c>
      <c r="F62" s="235" t="s">
        <v>45</v>
      </c>
      <c r="G62" s="52">
        <f>'MEMORIAL DE CÁLCULO'!K90</f>
        <v>18.52</v>
      </c>
      <c r="H62" s="53">
        <f t="shared" ref="H62:H64" si="11">M62</f>
        <v>11.54</v>
      </c>
      <c r="I62" s="54">
        <f t="shared" si="9"/>
        <v>213.72</v>
      </c>
      <c r="J62" s="54">
        <f t="shared" si="10"/>
        <v>261.99</v>
      </c>
      <c r="M62" s="53">
        <v>11.54</v>
      </c>
    </row>
    <row r="63" spans="1:13" s="234" customFormat="1">
      <c r="A63" s="231"/>
      <c r="B63" s="235" t="s">
        <v>80</v>
      </c>
      <c r="C63" s="245">
        <v>92761</v>
      </c>
      <c r="D63" s="232" t="s">
        <v>21</v>
      </c>
      <c r="E63" s="247" t="s">
        <v>46</v>
      </c>
      <c r="F63" s="235" t="s">
        <v>45</v>
      </c>
      <c r="G63" s="52">
        <f>'MEMORIAL DE CÁLCULO'!K92</f>
        <v>19.5</v>
      </c>
      <c r="H63" s="53">
        <f t="shared" si="11"/>
        <v>11.31</v>
      </c>
      <c r="I63" s="54">
        <f t="shared" si="9"/>
        <v>220.54</v>
      </c>
      <c r="J63" s="54">
        <f t="shared" si="10"/>
        <v>270.36</v>
      </c>
      <c r="M63" s="53">
        <v>11.31</v>
      </c>
    </row>
    <row r="64" spans="1:13" s="234" customFormat="1">
      <c r="A64" s="231"/>
      <c r="B64" s="235" t="s">
        <v>81</v>
      </c>
      <c r="C64" s="245">
        <v>92762</v>
      </c>
      <c r="D64" s="246" t="s">
        <v>21</v>
      </c>
      <c r="E64" s="247" t="s">
        <v>47</v>
      </c>
      <c r="F64" s="235" t="s">
        <v>45</v>
      </c>
      <c r="G64" s="52">
        <f>'MEMORIAL DE CÁLCULO'!K94</f>
        <v>33.61</v>
      </c>
      <c r="H64" s="53">
        <f t="shared" si="11"/>
        <v>9.9700000000000006</v>
      </c>
      <c r="I64" s="54">
        <f t="shared" si="9"/>
        <v>335.09</v>
      </c>
      <c r="J64" s="54">
        <f t="shared" si="10"/>
        <v>410.78</v>
      </c>
      <c r="M64" s="53">
        <v>9.9700000000000006</v>
      </c>
    </row>
    <row r="65" spans="1:13" s="234" customFormat="1">
      <c r="A65" s="231"/>
      <c r="B65" s="235" t="s">
        <v>82</v>
      </c>
      <c r="C65" s="245">
        <v>92759</v>
      </c>
      <c r="D65" s="246" t="s">
        <v>21</v>
      </c>
      <c r="E65" s="247" t="s">
        <v>49</v>
      </c>
      <c r="F65" s="235" t="s">
        <v>45</v>
      </c>
      <c r="G65" s="52">
        <f>'MEMORIAL DE CÁLCULO'!K96</f>
        <v>19.23</v>
      </c>
      <c r="H65" s="53">
        <f>M65</f>
        <v>13.39</v>
      </c>
      <c r="I65" s="54">
        <f t="shared" si="9"/>
        <v>257.48</v>
      </c>
      <c r="J65" s="54">
        <f t="shared" si="10"/>
        <v>315.64</v>
      </c>
      <c r="M65" s="53">
        <v>13.39</v>
      </c>
    </row>
    <row r="66" spans="1:13" s="234" customFormat="1">
      <c r="A66" s="231"/>
      <c r="B66" s="235" t="s">
        <v>83</v>
      </c>
      <c r="C66" s="245">
        <v>60518</v>
      </c>
      <c r="D66" s="232" t="s">
        <v>105</v>
      </c>
      <c r="E66" s="234" t="s">
        <v>1043</v>
      </c>
      <c r="F66" s="235" t="s">
        <v>30</v>
      </c>
      <c r="G66" s="52">
        <f>'MEMORIAL DE CÁLCULO'!K98</f>
        <v>1.46</v>
      </c>
      <c r="H66" s="53">
        <f>M66</f>
        <v>589.13</v>
      </c>
      <c r="I66" s="54">
        <f t="shared" si="9"/>
        <v>860.12</v>
      </c>
      <c r="J66" s="54">
        <f t="shared" si="10"/>
        <v>1054.42</v>
      </c>
      <c r="M66" s="53">
        <v>589.13</v>
      </c>
    </row>
    <row r="67" spans="1:13">
      <c r="A67" s="17"/>
      <c r="B67" s="292" t="s">
        <v>1085</v>
      </c>
      <c r="C67" s="50"/>
      <c r="D67" s="50"/>
      <c r="E67" s="70" t="s">
        <v>1022</v>
      </c>
      <c r="F67" s="50"/>
      <c r="G67" s="52"/>
      <c r="H67" s="53"/>
      <c r="I67" s="72">
        <f>SUM(I68:I72)</f>
        <v>31550.370000000003</v>
      </c>
      <c r="J67" s="72">
        <f>SUM(J68:J72)</f>
        <v>38677.589999999997</v>
      </c>
      <c r="M67" s="229"/>
    </row>
    <row r="68" spans="1:13" s="234" customFormat="1">
      <c r="A68" s="231"/>
      <c r="B68" s="248" t="s">
        <v>1086</v>
      </c>
      <c r="C68" s="245">
        <v>92761</v>
      </c>
      <c r="D68" s="232" t="s">
        <v>21</v>
      </c>
      <c r="E68" s="247" t="s">
        <v>46</v>
      </c>
      <c r="F68" s="235" t="s">
        <v>45</v>
      </c>
      <c r="G68" s="52">
        <f>'MEMORIAL DE CÁLCULO'!K101</f>
        <v>265.89</v>
      </c>
      <c r="H68" s="53">
        <f>M68</f>
        <v>11.31</v>
      </c>
      <c r="I68" s="54">
        <f t="shared" ref="I68:I72" si="12">TRUNC(G68*H68,2)</f>
        <v>3007.21</v>
      </c>
      <c r="J68" s="54">
        <f t="shared" ref="J68:J72" si="13">TRUNC((G68*H68)*J$11+I68,2)</f>
        <v>3686.54</v>
      </c>
      <c r="M68" s="53">
        <v>11.31</v>
      </c>
    </row>
    <row r="69" spans="1:13" s="234" customFormat="1">
      <c r="A69" s="231"/>
      <c r="B69" s="248" t="s">
        <v>1088</v>
      </c>
      <c r="C69" s="245">
        <v>92762</v>
      </c>
      <c r="D69" s="246" t="s">
        <v>21</v>
      </c>
      <c r="E69" s="247" t="s">
        <v>47</v>
      </c>
      <c r="F69" s="235" t="s">
        <v>45</v>
      </c>
      <c r="G69" s="52">
        <f>'MEMORIAL DE CÁLCULO'!K103</f>
        <v>48.84</v>
      </c>
      <c r="H69" s="53">
        <f t="shared" ref="H69:H72" si="14">M69</f>
        <v>9.9700000000000006</v>
      </c>
      <c r="I69" s="54">
        <f t="shared" si="12"/>
        <v>486.93</v>
      </c>
      <c r="J69" s="54">
        <f t="shared" si="13"/>
        <v>596.91999999999996</v>
      </c>
      <c r="M69" s="53">
        <v>9.9700000000000006</v>
      </c>
    </row>
    <row r="70" spans="1:13" s="234" customFormat="1">
      <c r="A70" s="231"/>
      <c r="B70" s="248" t="s">
        <v>1089</v>
      </c>
      <c r="C70" s="245">
        <v>92759</v>
      </c>
      <c r="D70" s="246" t="s">
        <v>21</v>
      </c>
      <c r="E70" s="247" t="s">
        <v>49</v>
      </c>
      <c r="F70" s="235" t="s">
        <v>45</v>
      </c>
      <c r="G70" s="52">
        <f>'MEMORIAL DE CÁLCULO'!K105</f>
        <v>85.93</v>
      </c>
      <c r="H70" s="53">
        <f t="shared" si="14"/>
        <v>13.39</v>
      </c>
      <c r="I70" s="54">
        <f t="shared" si="12"/>
        <v>1150.5999999999999</v>
      </c>
      <c r="J70" s="54">
        <f t="shared" si="13"/>
        <v>1410.52</v>
      </c>
      <c r="M70" s="53">
        <v>13.39</v>
      </c>
    </row>
    <row r="71" spans="1:13" s="234" customFormat="1">
      <c r="A71" s="231"/>
      <c r="B71" s="248" t="s">
        <v>1090</v>
      </c>
      <c r="C71" s="245">
        <v>60518</v>
      </c>
      <c r="D71" s="232" t="s">
        <v>105</v>
      </c>
      <c r="E71" s="234" t="s">
        <v>1043</v>
      </c>
      <c r="F71" s="235" t="s">
        <v>30</v>
      </c>
      <c r="G71" s="52">
        <f>'MEMORIAL DE CÁLCULO'!K107</f>
        <v>5.1199999999999992</v>
      </c>
      <c r="H71" s="53">
        <f t="shared" si="14"/>
        <v>589.13</v>
      </c>
      <c r="I71" s="54">
        <f t="shared" si="12"/>
        <v>3016.34</v>
      </c>
      <c r="J71" s="54">
        <f t="shared" si="13"/>
        <v>3697.73</v>
      </c>
      <c r="M71" s="53">
        <v>589.13</v>
      </c>
    </row>
    <row r="72" spans="1:13">
      <c r="A72" s="17"/>
      <c r="B72" s="248" t="s">
        <v>1087</v>
      </c>
      <c r="C72" s="245">
        <v>102073</v>
      </c>
      <c r="D72" s="59" t="s">
        <v>21</v>
      </c>
      <c r="E72" s="247" t="s">
        <v>1024</v>
      </c>
      <c r="F72" s="235" t="s">
        <v>30</v>
      </c>
      <c r="G72" s="227">
        <f>'MEMORIAL DE CÁLCULO'!K109</f>
        <v>5.85</v>
      </c>
      <c r="H72" s="53">
        <f t="shared" si="14"/>
        <v>4083.64</v>
      </c>
      <c r="I72" s="54">
        <f t="shared" si="12"/>
        <v>23889.29</v>
      </c>
      <c r="J72" s="54">
        <f t="shared" si="13"/>
        <v>29285.88</v>
      </c>
      <c r="M72" s="53">
        <v>4083.64</v>
      </c>
    </row>
    <row r="73" spans="1:13">
      <c r="A73" s="17"/>
      <c r="B73" s="63"/>
      <c r="C73" s="64"/>
      <c r="D73" s="64"/>
      <c r="E73" s="64"/>
      <c r="F73" s="64"/>
      <c r="G73" s="65" t="s">
        <v>32</v>
      </c>
      <c r="H73" s="66"/>
      <c r="I73" s="54"/>
      <c r="J73" s="72">
        <f>SUM(J55,J60,J67)</f>
        <v>44932.909999999996</v>
      </c>
      <c r="M73" s="53"/>
    </row>
    <row r="74" spans="1:13">
      <c r="A74" s="17"/>
      <c r="B74" s="17"/>
      <c r="C74" s="17"/>
      <c r="D74" s="17"/>
      <c r="E74" s="44"/>
      <c r="F74" s="17"/>
      <c r="G74" s="45"/>
      <c r="H74" s="19"/>
      <c r="I74" s="19"/>
      <c r="J74" s="19"/>
      <c r="M74" s="53"/>
    </row>
    <row r="75" spans="1:13">
      <c r="A75" s="17"/>
      <c r="B75" s="46">
        <v>5</v>
      </c>
      <c r="C75" s="46"/>
      <c r="D75" s="46"/>
      <c r="E75" s="47" t="s">
        <v>85</v>
      </c>
      <c r="F75" s="47"/>
      <c r="G75" s="82"/>
      <c r="H75" s="49"/>
      <c r="I75" s="49"/>
      <c r="J75" s="49"/>
    </row>
    <row r="76" spans="1:13">
      <c r="A76" s="17"/>
      <c r="B76" s="68" t="s">
        <v>86</v>
      </c>
      <c r="C76" s="68"/>
      <c r="D76" s="68"/>
      <c r="E76" s="75" t="s">
        <v>87</v>
      </c>
      <c r="F76" s="59"/>
      <c r="G76" s="52"/>
      <c r="H76" s="53"/>
      <c r="I76" s="72">
        <f>I77</f>
        <v>1590.63</v>
      </c>
      <c r="J76" s="72">
        <f>J77</f>
        <v>1949.95</v>
      </c>
    </row>
    <row r="77" spans="1:13" s="234" customFormat="1" ht="38.25">
      <c r="A77" s="231"/>
      <c r="B77" s="232" t="s">
        <v>88</v>
      </c>
      <c r="C77" s="232">
        <v>101161</v>
      </c>
      <c r="D77" s="232" t="s">
        <v>21</v>
      </c>
      <c r="E77" s="233" t="s">
        <v>1044</v>
      </c>
      <c r="F77" s="232" t="s">
        <v>31</v>
      </c>
      <c r="G77" s="52">
        <f>'MEMORIAL DE CÁLCULO'!K115</f>
        <v>6.1</v>
      </c>
      <c r="H77" s="53">
        <f>M77</f>
        <v>260.76</v>
      </c>
      <c r="I77" s="54">
        <f>TRUNC(G77*H77,2)</f>
        <v>1590.63</v>
      </c>
      <c r="J77" s="54">
        <f>TRUNC((G77*H77)*J$11+I77,2)</f>
        <v>1949.95</v>
      </c>
      <c r="M77" s="53">
        <v>260.76</v>
      </c>
    </row>
    <row r="78" spans="1:13">
      <c r="A78" s="17"/>
      <c r="B78" s="68" t="s">
        <v>89</v>
      </c>
      <c r="C78" s="68"/>
      <c r="D78" s="68"/>
      <c r="E78" s="75" t="s">
        <v>90</v>
      </c>
      <c r="F78" s="59"/>
      <c r="G78" s="52"/>
      <c r="H78" s="53"/>
      <c r="I78" s="72">
        <f>SUM(I79:I81)</f>
        <v>10506.55</v>
      </c>
      <c r="J78" s="72">
        <f>SUM(J79:J81)</f>
        <v>12879.96</v>
      </c>
      <c r="M78" s="53"/>
    </row>
    <row r="79" spans="1:13" s="234" customFormat="1" ht="25.5">
      <c r="A79" s="231"/>
      <c r="B79" s="232" t="s">
        <v>1156</v>
      </c>
      <c r="C79" s="232">
        <v>101159</v>
      </c>
      <c r="D79" s="232" t="s">
        <v>21</v>
      </c>
      <c r="E79" s="233" t="s">
        <v>92</v>
      </c>
      <c r="F79" s="232" t="s">
        <v>31</v>
      </c>
      <c r="G79" s="52">
        <f>'MEMORIAL DE CÁLCULO'!K118</f>
        <v>13.02</v>
      </c>
      <c r="H79" s="53">
        <f>M79</f>
        <v>163.49</v>
      </c>
      <c r="I79" s="54">
        <f>TRUNC(G79*H79,2)</f>
        <v>2128.63</v>
      </c>
      <c r="J79" s="54">
        <f>TRUNC((G79*H79)*J$11+I79,2)</f>
        <v>2609.48</v>
      </c>
      <c r="M79" s="53">
        <v>163.49</v>
      </c>
    </row>
    <row r="80" spans="1:13" ht="25.5">
      <c r="A80" s="17"/>
      <c r="B80" s="232" t="s">
        <v>1157</v>
      </c>
      <c r="C80" s="73" t="s">
        <v>94</v>
      </c>
      <c r="D80" s="73" t="s">
        <v>25</v>
      </c>
      <c r="E80" s="62" t="s">
        <v>95</v>
      </c>
      <c r="F80" s="59" t="s">
        <v>31</v>
      </c>
      <c r="G80" s="52">
        <f>'MEMORIAL DE CÁLCULO'!K120</f>
        <v>15.72</v>
      </c>
      <c r="H80" s="53">
        <f>M80</f>
        <v>472.42</v>
      </c>
      <c r="I80" s="54">
        <f>TRUNC(G80*H80,2)</f>
        <v>7426.44</v>
      </c>
      <c r="J80" s="54">
        <f>TRUNC((G80*H80)*J$11+I80,2)</f>
        <v>9104.07</v>
      </c>
      <c r="M80" s="53">
        <v>472.42</v>
      </c>
    </row>
    <row r="81" spans="1:15">
      <c r="A81" s="17"/>
      <c r="B81" s="232" t="s">
        <v>1158</v>
      </c>
      <c r="C81" s="59">
        <v>96361</v>
      </c>
      <c r="D81" s="59" t="s">
        <v>21</v>
      </c>
      <c r="E81" s="62" t="s">
        <v>97</v>
      </c>
      <c r="F81" s="59" t="s">
        <v>31</v>
      </c>
      <c r="G81" s="52">
        <f>'MEMORIAL DE CÁLCULO'!K122</f>
        <v>7.2</v>
      </c>
      <c r="H81" s="53">
        <f>M81</f>
        <v>132.15</v>
      </c>
      <c r="I81" s="54">
        <f>TRUNC(G81*H81,2)</f>
        <v>951.48</v>
      </c>
      <c r="J81" s="54">
        <f>TRUNC((G81*H81)*J$11+I81,2)</f>
        <v>1166.4100000000001</v>
      </c>
      <c r="M81" s="53">
        <v>132.15</v>
      </c>
    </row>
    <row r="82" spans="1:15" s="234" customFormat="1">
      <c r="A82" s="231"/>
      <c r="B82" s="346" t="s">
        <v>98</v>
      </c>
      <c r="C82" s="232"/>
      <c r="D82" s="232"/>
      <c r="E82" s="347" t="s">
        <v>99</v>
      </c>
      <c r="F82" s="232"/>
      <c r="G82" s="52"/>
      <c r="H82" s="53"/>
      <c r="I82" s="72">
        <f>I83</f>
        <v>3660.24</v>
      </c>
      <c r="J82" s="72">
        <f>J83</f>
        <v>4487.09</v>
      </c>
      <c r="M82" s="53"/>
    </row>
    <row r="83" spans="1:15" s="234" customFormat="1" ht="25.5">
      <c r="A83" s="231"/>
      <c r="B83" s="232" t="s">
        <v>100</v>
      </c>
      <c r="C83" s="232">
        <v>103368</v>
      </c>
      <c r="D83" s="232" t="s">
        <v>21</v>
      </c>
      <c r="E83" s="233" t="s">
        <v>101</v>
      </c>
      <c r="F83" s="232" t="s">
        <v>31</v>
      </c>
      <c r="G83" s="52">
        <f>'MEMORIAL DE CÁLCULO'!K125</f>
        <v>42.84</v>
      </c>
      <c r="H83" s="53">
        <f>M83</f>
        <v>85.44</v>
      </c>
      <c r="I83" s="54">
        <f>TRUNC(G83*H83,2)</f>
        <v>3660.24</v>
      </c>
      <c r="J83" s="54">
        <f>TRUNC((G83*H83)*J$11+I83,2)</f>
        <v>4487.09</v>
      </c>
      <c r="M83" s="53">
        <v>85.44</v>
      </c>
    </row>
    <row r="84" spans="1:15">
      <c r="A84" s="17"/>
      <c r="B84" s="68" t="s">
        <v>102</v>
      </c>
      <c r="C84" s="59"/>
      <c r="D84" s="59"/>
      <c r="E84" s="75" t="s">
        <v>103</v>
      </c>
      <c r="F84" s="59"/>
      <c r="G84" s="60"/>
      <c r="H84" s="61"/>
      <c r="I84" s="72">
        <f>SUM(I85:I85)</f>
        <v>69168.88</v>
      </c>
      <c r="J84" s="72">
        <f>SUM(J85:J85)</f>
        <v>84794.13</v>
      </c>
      <c r="M84" s="61"/>
    </row>
    <row r="85" spans="1:15" s="234" customFormat="1" ht="32.25" customHeight="1">
      <c r="A85" s="231"/>
      <c r="B85" s="232" t="s">
        <v>104</v>
      </c>
      <c r="C85" s="351" t="str">
        <f>CPU!A423</f>
        <v>PMC 1</v>
      </c>
      <c r="D85" s="232" t="s">
        <v>27</v>
      </c>
      <c r="E85" s="240" t="str">
        <f>CPU!B423</f>
        <v>MURO DE ALVENARIA TIJOLO FURADO 1/2 VEZ ( H=2,00M) COM FUNDAÇÃO - SEM REVESTIMENTOS (PADRÃO GOINFRA) - ATUALIZAÇÃO GOINFRA 270310</v>
      </c>
      <c r="F85" s="258" t="s">
        <v>31</v>
      </c>
      <c r="G85" s="52">
        <f>'MEMORIAL DE CÁLCULO'!K128</f>
        <v>462.02399999999994</v>
      </c>
      <c r="H85" s="53">
        <f>M85</f>
        <v>149.70842299999998</v>
      </c>
      <c r="I85" s="54">
        <f>TRUNC(G85*H85,2)</f>
        <v>69168.88</v>
      </c>
      <c r="J85" s="54">
        <f>TRUNC((G85*H85)*J$11+I85,2)</f>
        <v>84794.13</v>
      </c>
      <c r="M85" s="53">
        <f>CPU!G448</f>
        <v>149.70842299999998</v>
      </c>
      <c r="O85" s="352">
        <v>53501</v>
      </c>
    </row>
    <row r="86" spans="1:15">
      <c r="A86" s="17"/>
      <c r="B86" s="63"/>
      <c r="C86" s="64"/>
      <c r="D86" s="64"/>
      <c r="E86" s="64"/>
      <c r="F86" s="64"/>
      <c r="G86" s="65" t="s">
        <v>32</v>
      </c>
      <c r="H86" s="66"/>
      <c r="I86" s="67"/>
      <c r="J86" s="67">
        <f>SUM(J76,J78,J82,J84)</f>
        <v>104111.13</v>
      </c>
    </row>
    <row r="87" spans="1:15">
      <c r="A87" s="17"/>
      <c r="B87" s="17"/>
      <c r="C87" s="17"/>
      <c r="D87" s="17"/>
      <c r="E87" s="44"/>
      <c r="F87" s="17"/>
      <c r="G87" s="45"/>
      <c r="H87" s="19"/>
      <c r="I87" s="19"/>
      <c r="J87" s="19"/>
    </row>
    <row r="88" spans="1:15">
      <c r="A88" s="17"/>
      <c r="B88" s="46">
        <v>6</v>
      </c>
      <c r="C88" s="83"/>
      <c r="D88" s="83"/>
      <c r="E88" s="47" t="s">
        <v>107</v>
      </c>
      <c r="F88" s="47"/>
      <c r="G88" s="82"/>
      <c r="H88" s="49"/>
      <c r="I88" s="49"/>
      <c r="J88" s="49"/>
    </row>
    <row r="89" spans="1:15">
      <c r="A89" s="17"/>
      <c r="B89" s="69" t="s">
        <v>108</v>
      </c>
      <c r="C89" s="69"/>
      <c r="D89" s="69"/>
      <c r="E89" s="84" t="s">
        <v>109</v>
      </c>
      <c r="F89" s="84"/>
      <c r="G89" s="85"/>
      <c r="H89" s="53"/>
      <c r="I89" s="72">
        <f>SUM(I90:I95)</f>
        <v>57344.36</v>
      </c>
      <c r="J89" s="72">
        <f>SUM(J90:J95)</f>
        <v>70298.41</v>
      </c>
    </row>
    <row r="90" spans="1:15" ht="25.5">
      <c r="A90" s="17"/>
      <c r="B90" s="59" t="s">
        <v>110</v>
      </c>
      <c r="C90" s="59">
        <v>90842</v>
      </c>
      <c r="D90" s="59" t="s">
        <v>21</v>
      </c>
      <c r="E90" s="62" t="s">
        <v>111</v>
      </c>
      <c r="F90" s="50" t="s">
        <v>26</v>
      </c>
      <c r="G90" s="52">
        <f>'MEMORIAL DE CÁLCULO'!K134</f>
        <v>10</v>
      </c>
      <c r="H90" s="53">
        <f>M90</f>
        <v>1112.3</v>
      </c>
      <c r="I90" s="54">
        <f t="shared" ref="I90:I95" si="15">TRUNC(G90*H90,2)</f>
        <v>11123</v>
      </c>
      <c r="J90" s="54">
        <f t="shared" ref="J90:J95" si="16">TRUNC((G90*H90)*J$11+I90,2)</f>
        <v>13635.68</v>
      </c>
      <c r="M90" s="53">
        <v>1112.3</v>
      </c>
    </row>
    <row r="91" spans="1:15" ht="51">
      <c r="A91" s="17"/>
      <c r="B91" s="59" t="s">
        <v>112</v>
      </c>
      <c r="C91" s="59" t="s">
        <v>1097</v>
      </c>
      <c r="D91" s="59" t="s">
        <v>27</v>
      </c>
      <c r="E91" s="62" t="s">
        <v>1096</v>
      </c>
      <c r="F91" s="50" t="s">
        <v>26</v>
      </c>
      <c r="G91" s="52">
        <f>'MEMORIAL DE CÁLCULO'!K136</f>
        <v>5</v>
      </c>
      <c r="H91" s="53">
        <f t="shared" ref="H91:H95" si="17">M91</f>
        <v>1701.08</v>
      </c>
      <c r="I91" s="54">
        <f t="shared" si="15"/>
        <v>8505.4</v>
      </c>
      <c r="J91" s="54">
        <f t="shared" si="16"/>
        <v>10426.76</v>
      </c>
      <c r="M91" s="53">
        <v>1701.08</v>
      </c>
    </row>
    <row r="92" spans="1:15" ht="25.5">
      <c r="A92" s="17"/>
      <c r="B92" s="59" t="s">
        <v>114</v>
      </c>
      <c r="C92" s="59">
        <v>90843</v>
      </c>
      <c r="D92" s="59" t="s">
        <v>21</v>
      </c>
      <c r="E92" s="62" t="s">
        <v>115</v>
      </c>
      <c r="F92" s="50" t="s">
        <v>26</v>
      </c>
      <c r="G92" s="52">
        <f>'MEMORIAL DE CÁLCULO'!K138</f>
        <v>6</v>
      </c>
      <c r="H92" s="53">
        <f t="shared" si="17"/>
        <v>1168.98</v>
      </c>
      <c r="I92" s="54">
        <f t="shared" si="15"/>
        <v>7013.88</v>
      </c>
      <c r="J92" s="54">
        <f t="shared" si="16"/>
        <v>8598.31</v>
      </c>
      <c r="M92" s="53">
        <v>1168.98</v>
      </c>
    </row>
    <row r="93" spans="1:15" ht="25.5">
      <c r="A93" s="17"/>
      <c r="B93" s="59" t="s">
        <v>116</v>
      </c>
      <c r="C93" s="59">
        <v>90843</v>
      </c>
      <c r="D93" s="59" t="s">
        <v>21</v>
      </c>
      <c r="E93" s="62" t="s">
        <v>117</v>
      </c>
      <c r="F93" s="50" t="s">
        <v>26</v>
      </c>
      <c r="G93" s="52">
        <f>'MEMORIAL DE CÁLCULO'!K140</f>
        <v>4</v>
      </c>
      <c r="H93" s="53">
        <f t="shared" si="17"/>
        <v>1168.98</v>
      </c>
      <c r="I93" s="54">
        <f t="shared" si="15"/>
        <v>4675.92</v>
      </c>
      <c r="J93" s="54">
        <f t="shared" si="16"/>
        <v>5732.21</v>
      </c>
      <c r="M93" s="53">
        <v>1168.98</v>
      </c>
    </row>
    <row r="94" spans="1:15" ht="51">
      <c r="A94" s="17"/>
      <c r="B94" s="59" t="s">
        <v>118</v>
      </c>
      <c r="C94" s="59" t="s">
        <v>1099</v>
      </c>
      <c r="D94" s="59" t="s">
        <v>27</v>
      </c>
      <c r="E94" s="62" t="s">
        <v>1098</v>
      </c>
      <c r="F94" s="50" t="s">
        <v>26</v>
      </c>
      <c r="G94" s="52">
        <f>'MEMORIAL DE CÁLCULO'!K142</f>
        <v>10</v>
      </c>
      <c r="H94" s="53">
        <f t="shared" si="17"/>
        <v>1701.08</v>
      </c>
      <c r="I94" s="54">
        <f t="shared" si="15"/>
        <v>17010.8</v>
      </c>
      <c r="J94" s="54">
        <f t="shared" si="16"/>
        <v>20853.53</v>
      </c>
      <c r="M94" s="53">
        <v>1701.08</v>
      </c>
    </row>
    <row r="95" spans="1:15" ht="27.75" customHeight="1">
      <c r="A95" s="17"/>
      <c r="B95" s="59" t="s">
        <v>120</v>
      </c>
      <c r="C95" s="59" t="s">
        <v>1101</v>
      </c>
      <c r="D95" s="59" t="s">
        <v>27</v>
      </c>
      <c r="E95" s="62" t="s">
        <v>1100</v>
      </c>
      <c r="F95" s="50" t="s">
        <v>26</v>
      </c>
      <c r="G95" s="52">
        <f>'MEMORIAL DE CÁLCULO'!K144</f>
        <v>8</v>
      </c>
      <c r="H95" s="53">
        <f t="shared" si="17"/>
        <v>1126.92</v>
      </c>
      <c r="I95" s="54">
        <f t="shared" si="15"/>
        <v>9015.36</v>
      </c>
      <c r="J95" s="54">
        <f t="shared" si="16"/>
        <v>11051.92</v>
      </c>
      <c r="M95" s="53">
        <v>1126.92</v>
      </c>
    </row>
    <row r="96" spans="1:15">
      <c r="A96" s="17"/>
      <c r="B96" s="69" t="s">
        <v>122</v>
      </c>
      <c r="C96" s="59"/>
      <c r="D96" s="59"/>
      <c r="E96" s="75" t="s">
        <v>123</v>
      </c>
      <c r="F96" s="59"/>
      <c r="G96" s="52"/>
      <c r="H96" s="53"/>
      <c r="I96" s="72">
        <f>SUM(I97:I99)</f>
        <v>8401.85</v>
      </c>
      <c r="J96" s="72">
        <f>SUM(J97:J99)</f>
        <v>10299.810000000001</v>
      </c>
      <c r="M96" s="53"/>
    </row>
    <row r="97" spans="1:13" s="234" customFormat="1">
      <c r="A97" s="231"/>
      <c r="B97" s="232" t="s">
        <v>124</v>
      </c>
      <c r="C97" s="246">
        <v>100705</v>
      </c>
      <c r="D97" s="246" t="s">
        <v>21</v>
      </c>
      <c r="E97" s="233" t="s">
        <v>1495</v>
      </c>
      <c r="F97" s="235" t="s">
        <v>26</v>
      </c>
      <c r="G97" s="52">
        <f>'MEMORIAL DE CÁLCULO'!K147</f>
        <v>8</v>
      </c>
      <c r="H97" s="53">
        <f>M97</f>
        <v>80.760000000000005</v>
      </c>
      <c r="I97" s="54">
        <f>TRUNC(G97*H97,2)</f>
        <v>646.08000000000004</v>
      </c>
      <c r="J97" s="54">
        <f>TRUNC((G97*H97)*J$11+I97,2)</f>
        <v>792.02</v>
      </c>
      <c r="M97" s="53">
        <v>80.760000000000005</v>
      </c>
    </row>
    <row r="98" spans="1:13">
      <c r="A98" s="17"/>
      <c r="B98" s="59" t="s">
        <v>125</v>
      </c>
      <c r="C98" s="73">
        <v>100866</v>
      </c>
      <c r="D98" s="79" t="s">
        <v>21</v>
      </c>
      <c r="E98" s="62" t="s">
        <v>126</v>
      </c>
      <c r="F98" s="50" t="s">
        <v>26</v>
      </c>
      <c r="G98" s="52">
        <f>'MEMORIAL DE CÁLCULO'!K149</f>
        <v>14</v>
      </c>
      <c r="H98" s="53">
        <f>M98</f>
        <v>308.69</v>
      </c>
      <c r="I98" s="54">
        <f>TRUNC(G98*H98,2)</f>
        <v>4321.66</v>
      </c>
      <c r="J98" s="54">
        <f>TRUNC((G98*H98)*J$11+I98,2)</f>
        <v>5297.92</v>
      </c>
      <c r="M98" s="53">
        <v>308.69</v>
      </c>
    </row>
    <row r="99" spans="1:13" ht="27.75" customHeight="1">
      <c r="A99" s="17"/>
      <c r="B99" s="59" t="s">
        <v>127</v>
      </c>
      <c r="C99" s="59" t="s">
        <v>1109</v>
      </c>
      <c r="D99" s="59" t="s">
        <v>27</v>
      </c>
      <c r="E99" s="62" t="s">
        <v>1108</v>
      </c>
      <c r="F99" s="50" t="s">
        <v>31</v>
      </c>
      <c r="G99" s="52">
        <f>'MEMORIAL DE CÁLCULO'!K151</f>
        <v>19.2</v>
      </c>
      <c r="H99" s="53">
        <f>M99</f>
        <v>178.86</v>
      </c>
      <c r="I99" s="54">
        <f>TRUNC(G99*H99,2)</f>
        <v>3434.11</v>
      </c>
      <c r="J99" s="54">
        <f>TRUNC((G99*H99)*J$11+I99,2)</f>
        <v>4209.87</v>
      </c>
      <c r="M99" s="53">
        <v>178.86</v>
      </c>
    </row>
    <row r="100" spans="1:13">
      <c r="A100" s="17"/>
      <c r="B100" s="69" t="s">
        <v>129</v>
      </c>
      <c r="C100" s="59"/>
      <c r="D100" s="59"/>
      <c r="E100" s="75" t="s">
        <v>130</v>
      </c>
      <c r="F100" s="59"/>
      <c r="G100" s="52"/>
      <c r="H100" s="53"/>
      <c r="I100" s="72">
        <f>SUM(I101:I107)</f>
        <v>84200.960000000006</v>
      </c>
      <c r="J100" s="72">
        <f>SUM(J101:J107)</f>
        <v>103221.93000000001</v>
      </c>
      <c r="M100" s="53"/>
    </row>
    <row r="101" spans="1:13" ht="43.5" customHeight="1">
      <c r="A101" s="17"/>
      <c r="B101" s="59" t="s">
        <v>131</v>
      </c>
      <c r="C101" s="59" t="s">
        <v>1103</v>
      </c>
      <c r="D101" s="59" t="s">
        <v>27</v>
      </c>
      <c r="E101" s="86" t="s">
        <v>1102</v>
      </c>
      <c r="F101" s="87" t="s">
        <v>26</v>
      </c>
      <c r="G101" s="57">
        <f>'MEMORIAL DE CÁLCULO'!K154</f>
        <v>1</v>
      </c>
      <c r="H101" s="58">
        <f>M101</f>
        <v>1746.63</v>
      </c>
      <c r="I101" s="54">
        <f t="shared" ref="I101:I107" si="18">TRUNC(G101*H101,2)</f>
        <v>1746.63</v>
      </c>
      <c r="J101" s="54">
        <f t="shared" ref="J101:J107" si="19">TRUNC((G101*H101)*J$11+I101,2)</f>
        <v>2141.19</v>
      </c>
      <c r="M101" s="58">
        <v>1746.63</v>
      </c>
    </row>
    <row r="102" spans="1:13" ht="39" customHeight="1">
      <c r="A102" s="17"/>
      <c r="B102" s="59" t="s">
        <v>133</v>
      </c>
      <c r="C102" s="59" t="s">
        <v>1105</v>
      </c>
      <c r="D102" s="59" t="s">
        <v>27</v>
      </c>
      <c r="E102" s="62" t="s">
        <v>1104</v>
      </c>
      <c r="F102" s="59" t="s">
        <v>31</v>
      </c>
      <c r="G102" s="52">
        <f>'MEMORIAL DE CÁLCULO'!K156</f>
        <v>1.6800000000000002</v>
      </c>
      <c r="H102" s="58">
        <f t="shared" ref="H102:H107" si="20">M102</f>
        <v>630.61</v>
      </c>
      <c r="I102" s="54">
        <f t="shared" si="18"/>
        <v>1059.42</v>
      </c>
      <c r="J102" s="54">
        <f t="shared" si="19"/>
        <v>1298.74</v>
      </c>
      <c r="M102" s="53">
        <v>630.61</v>
      </c>
    </row>
    <row r="103" spans="1:13" ht="42.75" customHeight="1">
      <c r="A103" s="17"/>
      <c r="B103" s="59" t="s">
        <v>135</v>
      </c>
      <c r="C103" s="59" t="s">
        <v>1107</v>
      </c>
      <c r="D103" s="59" t="s">
        <v>27</v>
      </c>
      <c r="E103" s="62" t="s">
        <v>1106</v>
      </c>
      <c r="F103" s="59" t="s">
        <v>31</v>
      </c>
      <c r="G103" s="52">
        <f>'MEMORIAL DE CÁLCULO'!K158</f>
        <v>6.7200000000000006</v>
      </c>
      <c r="H103" s="58">
        <f t="shared" si="20"/>
        <v>630.61</v>
      </c>
      <c r="I103" s="54">
        <f t="shared" si="18"/>
        <v>4237.6899999999996</v>
      </c>
      <c r="J103" s="54">
        <f t="shared" si="19"/>
        <v>5194.9799999999996</v>
      </c>
      <c r="M103" s="53">
        <v>630.61</v>
      </c>
    </row>
    <row r="104" spans="1:13" ht="25.5">
      <c r="A104" s="17"/>
      <c r="B104" s="59" t="s">
        <v>137</v>
      </c>
      <c r="C104" s="59">
        <v>100702</v>
      </c>
      <c r="D104" s="59" t="s">
        <v>21</v>
      </c>
      <c r="E104" s="62" t="s">
        <v>138</v>
      </c>
      <c r="F104" s="59" t="s">
        <v>31</v>
      </c>
      <c r="G104" s="52">
        <f>'MEMORIAL DE CÁLCULO'!K160</f>
        <v>143.1</v>
      </c>
      <c r="H104" s="58">
        <f t="shared" si="20"/>
        <v>477.79</v>
      </c>
      <c r="I104" s="54">
        <f t="shared" si="18"/>
        <v>68371.740000000005</v>
      </c>
      <c r="J104" s="54">
        <f t="shared" si="19"/>
        <v>83816.91</v>
      </c>
      <c r="M104" s="53">
        <v>477.79</v>
      </c>
    </row>
    <row r="105" spans="1:13" ht="25.5">
      <c r="A105" s="17"/>
      <c r="B105" s="59" t="s">
        <v>139</v>
      </c>
      <c r="C105" s="59">
        <v>100702</v>
      </c>
      <c r="D105" s="59" t="s">
        <v>21</v>
      </c>
      <c r="E105" s="62" t="s">
        <v>140</v>
      </c>
      <c r="F105" s="59" t="s">
        <v>31</v>
      </c>
      <c r="G105" s="52">
        <f>'MEMORIAL DE CÁLCULO'!K162</f>
        <v>5.04</v>
      </c>
      <c r="H105" s="58">
        <f t="shared" si="20"/>
        <v>477.79</v>
      </c>
      <c r="I105" s="54">
        <f t="shared" si="18"/>
        <v>2408.06</v>
      </c>
      <c r="J105" s="54">
        <f t="shared" si="19"/>
        <v>2952.04</v>
      </c>
      <c r="M105" s="53">
        <v>477.79</v>
      </c>
    </row>
    <row r="106" spans="1:13" ht="25.5">
      <c r="A106" s="17"/>
      <c r="B106" s="59" t="s">
        <v>141</v>
      </c>
      <c r="C106" s="59">
        <v>91341</v>
      </c>
      <c r="D106" s="59" t="s">
        <v>21</v>
      </c>
      <c r="E106" s="62" t="s">
        <v>142</v>
      </c>
      <c r="F106" s="59" t="s">
        <v>31</v>
      </c>
      <c r="G106" s="52">
        <f>'MEMORIAL DE CÁLCULO'!K164</f>
        <v>4.08</v>
      </c>
      <c r="H106" s="58">
        <f t="shared" si="20"/>
        <v>683.54</v>
      </c>
      <c r="I106" s="54">
        <f t="shared" si="18"/>
        <v>2788.84</v>
      </c>
      <c r="J106" s="54">
        <f t="shared" si="19"/>
        <v>3418.83</v>
      </c>
      <c r="M106" s="53">
        <v>683.54</v>
      </c>
    </row>
    <row r="107" spans="1:13" ht="25.5">
      <c r="A107" s="17"/>
      <c r="B107" s="59" t="s">
        <v>143</v>
      </c>
      <c r="C107" s="59">
        <v>91341</v>
      </c>
      <c r="D107" s="59" t="s">
        <v>21</v>
      </c>
      <c r="E107" s="62" t="s">
        <v>144</v>
      </c>
      <c r="F107" s="59" t="s">
        <v>31</v>
      </c>
      <c r="G107" s="52">
        <f>'MEMORIAL DE CÁLCULO'!K166</f>
        <v>5.25</v>
      </c>
      <c r="H107" s="58">
        <f t="shared" si="20"/>
        <v>683.54</v>
      </c>
      <c r="I107" s="54">
        <f t="shared" si="18"/>
        <v>3588.58</v>
      </c>
      <c r="J107" s="54">
        <f t="shared" si="19"/>
        <v>4399.24</v>
      </c>
      <c r="M107" s="53">
        <v>683.54</v>
      </c>
    </row>
    <row r="108" spans="1:13">
      <c r="A108" s="17"/>
      <c r="B108" s="69" t="s">
        <v>145</v>
      </c>
      <c r="C108" s="69"/>
      <c r="D108" s="69"/>
      <c r="E108" s="84" t="s">
        <v>146</v>
      </c>
      <c r="F108" s="84"/>
      <c r="G108" s="52"/>
      <c r="H108" s="53"/>
      <c r="I108" s="72">
        <f>SUM(I109:I110)</f>
        <v>8071.7000000000007</v>
      </c>
      <c r="J108" s="72">
        <f>SUM(J109:J110)</f>
        <v>9895.09</v>
      </c>
      <c r="M108" s="53"/>
    </row>
    <row r="109" spans="1:13" s="234" customFormat="1" ht="25.5">
      <c r="A109" s="231"/>
      <c r="B109" s="232" t="s">
        <v>147</v>
      </c>
      <c r="C109" s="232" t="s">
        <v>1054</v>
      </c>
      <c r="D109" s="232" t="s">
        <v>27</v>
      </c>
      <c r="E109" s="233" t="s">
        <v>148</v>
      </c>
      <c r="F109" s="235" t="s">
        <v>31</v>
      </c>
      <c r="G109" s="52">
        <f>'MEMORIAL DE CÁLCULO'!K169</f>
        <v>4.0249999999999995</v>
      </c>
      <c r="H109" s="53">
        <f>M109</f>
        <v>697.19</v>
      </c>
      <c r="I109" s="54">
        <f>TRUNC(G109*H109,2)</f>
        <v>2806.18</v>
      </c>
      <c r="J109" s="54">
        <f>TRUNC((G109*H109)*J$11+I109,2)</f>
        <v>3440.09</v>
      </c>
      <c r="M109" s="53">
        <v>697.19</v>
      </c>
    </row>
    <row r="110" spans="1:13" s="234" customFormat="1" ht="38.25">
      <c r="A110" s="231"/>
      <c r="B110" s="232" t="s">
        <v>149</v>
      </c>
      <c r="C110" s="232" t="s">
        <v>1055</v>
      </c>
      <c r="D110" s="232" t="s">
        <v>27</v>
      </c>
      <c r="E110" s="233" t="s">
        <v>1056</v>
      </c>
      <c r="F110" s="235" t="s">
        <v>31</v>
      </c>
      <c r="G110" s="52">
        <f>'MEMORIAL DE CÁLCULO'!K171</f>
        <v>7.5525000000000002</v>
      </c>
      <c r="H110" s="53">
        <f>M110</f>
        <v>697.19</v>
      </c>
      <c r="I110" s="54">
        <f>TRUNC(G110*H110,2)</f>
        <v>5265.52</v>
      </c>
      <c r="J110" s="54">
        <f>TRUNC((G110*H110)*J$11+I110,2)</f>
        <v>6455</v>
      </c>
      <c r="M110" s="53">
        <v>697.19</v>
      </c>
    </row>
    <row r="111" spans="1:13">
      <c r="A111" s="17"/>
      <c r="B111" s="69" t="s">
        <v>150</v>
      </c>
      <c r="C111" s="69"/>
      <c r="D111" s="69"/>
      <c r="E111" s="84" t="s">
        <v>151</v>
      </c>
      <c r="F111" s="84"/>
      <c r="G111" s="52"/>
      <c r="H111" s="53"/>
      <c r="I111" s="72">
        <f>SUM(I112:I128)</f>
        <v>100913.88</v>
      </c>
      <c r="J111" s="72">
        <f>SUM(J112:J128)</f>
        <v>123710.28</v>
      </c>
      <c r="M111" s="53"/>
    </row>
    <row r="112" spans="1:13" s="234" customFormat="1" ht="25.5">
      <c r="A112" s="231"/>
      <c r="B112" s="232" t="s">
        <v>152</v>
      </c>
      <c r="C112" s="232">
        <v>94559</v>
      </c>
      <c r="D112" s="232" t="s">
        <v>21</v>
      </c>
      <c r="E112" s="233" t="s">
        <v>153</v>
      </c>
      <c r="F112" s="232" t="s">
        <v>31</v>
      </c>
      <c r="G112" s="52">
        <f>'MEMORIAL DE CÁLCULO'!K174</f>
        <v>1.75</v>
      </c>
      <c r="H112" s="53">
        <f>M112</f>
        <v>654.19000000000005</v>
      </c>
      <c r="I112" s="54">
        <f t="shared" ref="I112:I128" si="21">TRUNC(G112*H112,2)</f>
        <v>1144.83</v>
      </c>
      <c r="J112" s="54">
        <f t="shared" ref="J112:J128" si="22">TRUNC((G112*H112)*J$11+I112,2)</f>
        <v>1403.44</v>
      </c>
      <c r="M112" s="53">
        <v>654.19000000000005</v>
      </c>
    </row>
    <row r="113" spans="1:13" s="234" customFormat="1" ht="25.5">
      <c r="A113" s="231"/>
      <c r="B113" s="232" t="s">
        <v>154</v>
      </c>
      <c r="C113" s="232">
        <v>94559</v>
      </c>
      <c r="D113" s="232" t="s">
        <v>21</v>
      </c>
      <c r="E113" s="233" t="s">
        <v>155</v>
      </c>
      <c r="F113" s="232" t="s">
        <v>31</v>
      </c>
      <c r="G113" s="52">
        <f>'MEMORIAL DE CÁLCULO'!K176</f>
        <v>1.595</v>
      </c>
      <c r="H113" s="53">
        <f t="shared" ref="H113:H128" si="23">M113</f>
        <v>654.19000000000005</v>
      </c>
      <c r="I113" s="54">
        <f t="shared" si="21"/>
        <v>1043.43</v>
      </c>
      <c r="J113" s="54">
        <f t="shared" si="22"/>
        <v>1279.1400000000001</v>
      </c>
      <c r="M113" s="53">
        <v>654.19000000000005</v>
      </c>
    </row>
    <row r="114" spans="1:13" ht="25.5">
      <c r="A114" s="17"/>
      <c r="B114" s="59" t="s">
        <v>156</v>
      </c>
      <c r="C114" s="59">
        <v>100674</v>
      </c>
      <c r="D114" s="59" t="s">
        <v>21</v>
      </c>
      <c r="E114" s="62" t="s">
        <v>157</v>
      </c>
      <c r="F114" s="59" t="s">
        <v>31</v>
      </c>
      <c r="G114" s="52">
        <f>'MEMORIAL DE CÁLCULO'!K178</f>
        <v>3.2199999999999998</v>
      </c>
      <c r="H114" s="53">
        <f t="shared" si="23"/>
        <v>817.82</v>
      </c>
      <c r="I114" s="54">
        <f t="shared" si="21"/>
        <v>2633.38</v>
      </c>
      <c r="J114" s="54">
        <f t="shared" si="22"/>
        <v>3228.26</v>
      </c>
      <c r="M114" s="53">
        <v>817.82</v>
      </c>
    </row>
    <row r="115" spans="1:13" ht="25.5">
      <c r="A115" s="17"/>
      <c r="B115" s="59" t="s">
        <v>158</v>
      </c>
      <c r="C115" s="59">
        <v>94559</v>
      </c>
      <c r="D115" s="59" t="s">
        <v>21</v>
      </c>
      <c r="E115" s="62" t="s">
        <v>159</v>
      </c>
      <c r="F115" s="59" t="s">
        <v>31</v>
      </c>
      <c r="G115" s="52">
        <f>'MEMORIAL DE CÁLCULO'!K180</f>
        <v>2.0299999999999998</v>
      </c>
      <c r="H115" s="53">
        <f t="shared" si="23"/>
        <v>654.19000000000005</v>
      </c>
      <c r="I115" s="54">
        <f t="shared" si="21"/>
        <v>1328</v>
      </c>
      <c r="J115" s="54">
        <f t="shared" si="22"/>
        <v>1627.99</v>
      </c>
      <c r="M115" s="53">
        <v>654.19000000000005</v>
      </c>
    </row>
    <row r="116" spans="1:13" ht="25.5">
      <c r="A116" s="17"/>
      <c r="B116" s="59" t="s">
        <v>160</v>
      </c>
      <c r="C116" s="59">
        <v>100674</v>
      </c>
      <c r="D116" s="59" t="s">
        <v>21</v>
      </c>
      <c r="E116" s="62" t="s">
        <v>161</v>
      </c>
      <c r="F116" s="59" t="s">
        <v>31</v>
      </c>
      <c r="G116" s="52">
        <f>'MEMORIAL DE CÁLCULO'!K182</f>
        <v>2.16</v>
      </c>
      <c r="H116" s="53">
        <f t="shared" si="23"/>
        <v>817.82</v>
      </c>
      <c r="I116" s="54">
        <f t="shared" si="21"/>
        <v>1766.49</v>
      </c>
      <c r="J116" s="54">
        <f t="shared" si="22"/>
        <v>2165.54</v>
      </c>
      <c r="M116" s="53">
        <v>817.82</v>
      </c>
    </row>
    <row r="117" spans="1:13" ht="25.5">
      <c r="A117" s="17"/>
      <c r="B117" s="59" t="s">
        <v>162</v>
      </c>
      <c r="C117" s="59">
        <v>94569</v>
      </c>
      <c r="D117" s="59" t="s">
        <v>21</v>
      </c>
      <c r="E117" s="62" t="s">
        <v>163</v>
      </c>
      <c r="F117" s="59" t="s">
        <v>31</v>
      </c>
      <c r="G117" s="52">
        <f>'MEMORIAL DE CÁLCULO'!K184</f>
        <v>2.1</v>
      </c>
      <c r="H117" s="53">
        <f t="shared" si="23"/>
        <v>709.78</v>
      </c>
      <c r="I117" s="54">
        <f t="shared" si="21"/>
        <v>1490.53</v>
      </c>
      <c r="J117" s="54">
        <f t="shared" si="22"/>
        <v>1827.24</v>
      </c>
      <c r="M117" s="53">
        <v>709.78</v>
      </c>
    </row>
    <row r="118" spans="1:13" ht="25.5">
      <c r="A118" s="17"/>
      <c r="B118" s="59" t="s">
        <v>164</v>
      </c>
      <c r="C118" s="59">
        <v>94569</v>
      </c>
      <c r="D118" s="59" t="s">
        <v>21</v>
      </c>
      <c r="E118" s="62" t="s">
        <v>165</v>
      </c>
      <c r="F118" s="59" t="s">
        <v>31</v>
      </c>
      <c r="G118" s="52">
        <f>'MEMORIAL DE CÁLCULO'!K186</f>
        <v>12.600000000000001</v>
      </c>
      <c r="H118" s="53">
        <f t="shared" si="23"/>
        <v>709.78</v>
      </c>
      <c r="I118" s="54">
        <f t="shared" si="21"/>
        <v>8943.2199999999993</v>
      </c>
      <c r="J118" s="54">
        <f t="shared" si="22"/>
        <v>10963.49</v>
      </c>
      <c r="M118" s="53">
        <v>709.78</v>
      </c>
    </row>
    <row r="119" spans="1:13" ht="25.5">
      <c r="A119" s="17"/>
      <c r="B119" s="59" t="s">
        <v>166</v>
      </c>
      <c r="C119" s="59">
        <v>94569</v>
      </c>
      <c r="D119" s="59" t="s">
        <v>21</v>
      </c>
      <c r="E119" s="62" t="s">
        <v>167</v>
      </c>
      <c r="F119" s="59" t="s">
        <v>31</v>
      </c>
      <c r="G119" s="52">
        <f>'MEMORIAL DE CÁLCULO'!K188</f>
        <v>6.3000000000000007</v>
      </c>
      <c r="H119" s="53">
        <f t="shared" si="23"/>
        <v>709.78</v>
      </c>
      <c r="I119" s="54">
        <f t="shared" si="21"/>
        <v>4471.6099999999997</v>
      </c>
      <c r="J119" s="54">
        <f t="shared" si="22"/>
        <v>5481.74</v>
      </c>
      <c r="M119" s="53">
        <v>709.78</v>
      </c>
    </row>
    <row r="120" spans="1:13" ht="25.5">
      <c r="A120" s="17"/>
      <c r="B120" s="59" t="s">
        <v>168</v>
      </c>
      <c r="C120" s="59">
        <v>94569</v>
      </c>
      <c r="D120" s="59" t="s">
        <v>21</v>
      </c>
      <c r="E120" s="62" t="s">
        <v>169</v>
      </c>
      <c r="F120" s="59" t="s">
        <v>31</v>
      </c>
      <c r="G120" s="52">
        <f>'MEMORIAL DE CÁLCULO'!K190</f>
        <v>18.900000000000002</v>
      </c>
      <c r="H120" s="53">
        <f t="shared" si="23"/>
        <v>709.78</v>
      </c>
      <c r="I120" s="54">
        <f t="shared" si="21"/>
        <v>13414.84</v>
      </c>
      <c r="J120" s="54">
        <f t="shared" si="22"/>
        <v>16445.25</v>
      </c>
      <c r="M120" s="53">
        <v>709.78</v>
      </c>
    </row>
    <row r="121" spans="1:13" ht="25.5">
      <c r="A121" s="17"/>
      <c r="B121" s="59" t="s">
        <v>170</v>
      </c>
      <c r="C121" s="59">
        <v>94569</v>
      </c>
      <c r="D121" s="59" t="s">
        <v>21</v>
      </c>
      <c r="E121" s="62" t="s">
        <v>171</v>
      </c>
      <c r="F121" s="59" t="s">
        <v>31</v>
      </c>
      <c r="G121" s="52">
        <f>'MEMORIAL DE CÁLCULO'!K192</f>
        <v>2.0999999999999996</v>
      </c>
      <c r="H121" s="53">
        <f t="shared" si="23"/>
        <v>709.78</v>
      </c>
      <c r="I121" s="54">
        <f t="shared" si="21"/>
        <v>1490.53</v>
      </c>
      <c r="J121" s="54">
        <f t="shared" si="22"/>
        <v>1827.24</v>
      </c>
      <c r="M121" s="53">
        <v>709.78</v>
      </c>
    </row>
    <row r="122" spans="1:13" ht="25.5">
      <c r="A122" s="17"/>
      <c r="B122" s="59" t="s">
        <v>172</v>
      </c>
      <c r="C122" s="59">
        <v>94569</v>
      </c>
      <c r="D122" s="59" t="s">
        <v>21</v>
      </c>
      <c r="E122" s="62" t="s">
        <v>173</v>
      </c>
      <c r="F122" s="59" t="s">
        <v>31</v>
      </c>
      <c r="G122" s="52">
        <f>'MEMORIAL DE CÁLCULO'!K194</f>
        <v>6.3</v>
      </c>
      <c r="H122" s="53">
        <f t="shared" si="23"/>
        <v>709.78</v>
      </c>
      <c r="I122" s="54">
        <f t="shared" si="21"/>
        <v>4471.6099999999997</v>
      </c>
      <c r="J122" s="54">
        <f t="shared" si="22"/>
        <v>5481.74</v>
      </c>
      <c r="M122" s="53">
        <v>709.78</v>
      </c>
    </row>
    <row r="123" spans="1:13" ht="25.5">
      <c r="A123" s="17"/>
      <c r="B123" s="59" t="s">
        <v>174</v>
      </c>
      <c r="C123" s="59">
        <v>94569</v>
      </c>
      <c r="D123" s="59" t="s">
        <v>21</v>
      </c>
      <c r="E123" s="62" t="s">
        <v>175</v>
      </c>
      <c r="F123" s="59" t="s">
        <v>31</v>
      </c>
      <c r="G123" s="52">
        <f>'MEMORIAL DE CÁLCULO'!K196</f>
        <v>8.4</v>
      </c>
      <c r="H123" s="53">
        <f t="shared" si="23"/>
        <v>709.78</v>
      </c>
      <c r="I123" s="54">
        <f t="shared" si="21"/>
        <v>5962.15</v>
      </c>
      <c r="J123" s="54">
        <f t="shared" si="22"/>
        <v>7309</v>
      </c>
      <c r="M123" s="53">
        <v>709.78</v>
      </c>
    </row>
    <row r="124" spans="1:13" ht="25.5">
      <c r="A124" s="17"/>
      <c r="B124" s="59" t="s">
        <v>176</v>
      </c>
      <c r="C124" s="59">
        <v>94569</v>
      </c>
      <c r="D124" s="59" t="s">
        <v>21</v>
      </c>
      <c r="E124" s="62" t="s">
        <v>177</v>
      </c>
      <c r="F124" s="59" t="s">
        <v>31</v>
      </c>
      <c r="G124" s="52">
        <f>'MEMORIAL DE CÁLCULO'!K198</f>
        <v>12.600000000000001</v>
      </c>
      <c r="H124" s="53">
        <f t="shared" si="23"/>
        <v>709.78</v>
      </c>
      <c r="I124" s="54">
        <f t="shared" si="21"/>
        <v>8943.2199999999993</v>
      </c>
      <c r="J124" s="54">
        <f t="shared" si="22"/>
        <v>10963.49</v>
      </c>
      <c r="M124" s="53">
        <v>709.78</v>
      </c>
    </row>
    <row r="125" spans="1:13" ht="25.5">
      <c r="A125" s="17"/>
      <c r="B125" s="59" t="s">
        <v>178</v>
      </c>
      <c r="C125" s="59">
        <v>94569</v>
      </c>
      <c r="D125" s="59" t="s">
        <v>21</v>
      </c>
      <c r="E125" s="62" t="s">
        <v>179</v>
      </c>
      <c r="F125" s="59" t="s">
        <v>31</v>
      </c>
      <c r="G125" s="52">
        <f>'MEMORIAL DE CÁLCULO'!K200</f>
        <v>33.599999999999994</v>
      </c>
      <c r="H125" s="53">
        <f>M125</f>
        <v>709.78</v>
      </c>
      <c r="I125" s="54">
        <f t="shared" si="21"/>
        <v>23848.6</v>
      </c>
      <c r="J125" s="54">
        <f t="shared" si="22"/>
        <v>29236</v>
      </c>
      <c r="M125" s="53">
        <v>709.78</v>
      </c>
    </row>
    <row r="126" spans="1:13" ht="25.5">
      <c r="A126" s="17"/>
      <c r="B126" s="59" t="s">
        <v>180</v>
      </c>
      <c r="C126" s="59">
        <v>94569</v>
      </c>
      <c r="D126" s="59" t="s">
        <v>21</v>
      </c>
      <c r="E126" s="62" t="s">
        <v>181</v>
      </c>
      <c r="F126" s="59" t="s">
        <v>31</v>
      </c>
      <c r="G126" s="52">
        <f>'MEMORIAL DE CÁLCULO'!K202</f>
        <v>16.799999999999997</v>
      </c>
      <c r="H126" s="53">
        <f t="shared" si="23"/>
        <v>709.78</v>
      </c>
      <c r="I126" s="54">
        <f t="shared" si="21"/>
        <v>11924.3</v>
      </c>
      <c r="J126" s="54">
        <f t="shared" si="22"/>
        <v>14618</v>
      </c>
      <c r="M126" s="53">
        <v>709.78</v>
      </c>
    </row>
    <row r="127" spans="1:13" ht="25.5">
      <c r="A127" s="17"/>
      <c r="B127" s="59" t="s">
        <v>182</v>
      </c>
      <c r="C127" s="59">
        <v>100674</v>
      </c>
      <c r="D127" s="59" t="s">
        <v>21</v>
      </c>
      <c r="E127" s="62" t="s">
        <v>183</v>
      </c>
      <c r="F127" s="59" t="s">
        <v>31</v>
      </c>
      <c r="G127" s="52">
        <f>'MEMORIAL DE CÁLCULO'!K204</f>
        <v>5.44</v>
      </c>
      <c r="H127" s="53">
        <f t="shared" si="23"/>
        <v>817.82</v>
      </c>
      <c r="I127" s="54">
        <f t="shared" si="21"/>
        <v>4448.9399999999996</v>
      </c>
      <c r="J127" s="54">
        <f t="shared" si="22"/>
        <v>5453.95</v>
      </c>
      <c r="M127" s="53">
        <v>817.82</v>
      </c>
    </row>
    <row r="128" spans="1:13" ht="25.5" customHeight="1">
      <c r="A128" s="17"/>
      <c r="B128" s="59" t="s">
        <v>184</v>
      </c>
      <c r="C128" s="59" t="s">
        <v>1111</v>
      </c>
      <c r="D128" s="59" t="s">
        <v>27</v>
      </c>
      <c r="E128" s="62" t="s">
        <v>1110</v>
      </c>
      <c r="F128" s="59" t="s">
        <v>31</v>
      </c>
      <c r="G128" s="52">
        <f>'MEMORIAL DE CÁLCULO'!K206</f>
        <v>19.38</v>
      </c>
      <c r="H128" s="53">
        <f t="shared" si="23"/>
        <v>185.15</v>
      </c>
      <c r="I128" s="54">
        <f t="shared" si="21"/>
        <v>3588.2</v>
      </c>
      <c r="J128" s="54">
        <f t="shared" si="22"/>
        <v>4398.7700000000004</v>
      </c>
      <c r="M128" s="53">
        <v>185.15</v>
      </c>
    </row>
    <row r="129" spans="1:13">
      <c r="A129" s="17"/>
      <c r="B129" s="69" t="s">
        <v>186</v>
      </c>
      <c r="C129" s="68"/>
      <c r="D129" s="68"/>
      <c r="E129" s="75" t="s">
        <v>187</v>
      </c>
      <c r="F129" s="59"/>
      <c r="G129" s="52"/>
      <c r="H129" s="53"/>
      <c r="I129" s="72">
        <f>SUM(I130:I133)</f>
        <v>11839.26</v>
      </c>
      <c r="J129" s="72">
        <f>SUM(J130:J133)</f>
        <v>14513.74</v>
      </c>
      <c r="M129" s="53"/>
    </row>
    <row r="130" spans="1:13" s="234" customFormat="1">
      <c r="A130" s="231"/>
      <c r="B130" s="232" t="s">
        <v>188</v>
      </c>
      <c r="C130" s="232">
        <v>102166</v>
      </c>
      <c r="D130" s="232" t="s">
        <v>21</v>
      </c>
      <c r="E130" s="233" t="s">
        <v>189</v>
      </c>
      <c r="F130" s="232" t="s">
        <v>31</v>
      </c>
      <c r="G130" s="52">
        <f>'MEMORIAL DE CÁLCULO'!K209</f>
        <v>5.38</v>
      </c>
      <c r="H130" s="53">
        <f>M130</f>
        <v>281.63</v>
      </c>
      <c r="I130" s="54">
        <f>TRUNC(G130*H130,2)</f>
        <v>1515.16</v>
      </c>
      <c r="J130" s="54">
        <f>TRUNC((G130*H130)*J$11+I130,2)</f>
        <v>1857.43</v>
      </c>
      <c r="M130" s="53">
        <v>281.63</v>
      </c>
    </row>
    <row r="131" spans="1:13" s="234" customFormat="1">
      <c r="A131" s="231"/>
      <c r="B131" s="232" t="s">
        <v>190</v>
      </c>
      <c r="C131" s="235">
        <v>102181</v>
      </c>
      <c r="D131" s="232" t="s">
        <v>21</v>
      </c>
      <c r="E131" s="233" t="s">
        <v>191</v>
      </c>
      <c r="F131" s="232" t="s">
        <v>31</v>
      </c>
      <c r="G131" s="52">
        <f>'MEMORIAL DE CÁLCULO'!K211</f>
        <v>7.2</v>
      </c>
      <c r="H131" s="53">
        <f>M131</f>
        <v>310.68</v>
      </c>
      <c r="I131" s="54">
        <f>TRUNC(G131*H131,2)</f>
        <v>2236.89</v>
      </c>
      <c r="J131" s="54">
        <f>TRUNC((G131*H131)*J$11+I131,2)</f>
        <v>2742.2</v>
      </c>
      <c r="M131" s="53">
        <v>310.68</v>
      </c>
    </row>
    <row r="132" spans="1:13" s="234" customFormat="1">
      <c r="A132" s="231"/>
      <c r="B132" s="232" t="s">
        <v>192</v>
      </c>
      <c r="C132" s="235">
        <v>102235</v>
      </c>
      <c r="D132" s="232" t="s">
        <v>21</v>
      </c>
      <c r="E132" s="233" t="s">
        <v>193</v>
      </c>
      <c r="F132" s="232" t="s">
        <v>31</v>
      </c>
      <c r="G132" s="52">
        <f>'MEMORIAL DE CÁLCULO'!K213</f>
        <v>3.57</v>
      </c>
      <c r="H132" s="53">
        <f t="shared" ref="H132:H133" si="24">M132</f>
        <v>273.02</v>
      </c>
      <c r="I132" s="54">
        <f>TRUNC(G132*H132,2)</f>
        <v>974.68</v>
      </c>
      <c r="J132" s="54">
        <f>TRUNC((G132*H132)*J$11+I132,2)</f>
        <v>1194.8599999999999</v>
      </c>
      <c r="M132" s="53">
        <v>273.02</v>
      </c>
    </row>
    <row r="133" spans="1:13" s="234" customFormat="1">
      <c r="A133" s="231"/>
      <c r="B133" s="232" t="s">
        <v>194</v>
      </c>
      <c r="C133" s="232" t="s">
        <v>1045</v>
      </c>
      <c r="D133" s="232" t="s">
        <v>1046</v>
      </c>
      <c r="E133" s="233" t="s">
        <v>195</v>
      </c>
      <c r="F133" s="232" t="s">
        <v>31</v>
      </c>
      <c r="G133" s="52">
        <f>'MEMORIAL DE CÁLCULO'!K215</f>
        <v>16.899999999999999</v>
      </c>
      <c r="H133" s="53">
        <f t="shared" si="24"/>
        <v>420.86</v>
      </c>
      <c r="I133" s="54">
        <f>TRUNC(G133*H133,2)</f>
        <v>7112.53</v>
      </c>
      <c r="J133" s="54">
        <f>TRUNC((G133*H133)*J$11+I133,2)</f>
        <v>8719.25</v>
      </c>
      <c r="M133" s="53">
        <v>420.86</v>
      </c>
    </row>
    <row r="134" spans="1:13">
      <c r="A134" s="17"/>
      <c r="B134" s="69" t="s">
        <v>196</v>
      </c>
      <c r="C134" s="59"/>
      <c r="D134" s="59"/>
      <c r="E134" s="75" t="s">
        <v>197</v>
      </c>
      <c r="F134" s="59"/>
      <c r="G134" s="52"/>
      <c r="H134" s="53"/>
      <c r="I134" s="72">
        <f>SUM(I137:I143)</f>
        <v>175177.56999999998</v>
      </c>
      <c r="J134" s="72">
        <f>SUM(J135:J143)</f>
        <v>225253.53999999998</v>
      </c>
      <c r="M134" s="53"/>
    </row>
    <row r="135" spans="1:13" s="234" customFormat="1" ht="25.5">
      <c r="A135" s="231"/>
      <c r="B135" s="232" t="s">
        <v>198</v>
      </c>
      <c r="C135" s="232" t="s">
        <v>1121</v>
      </c>
      <c r="D135" s="232" t="s">
        <v>27</v>
      </c>
      <c r="E135" s="233" t="s">
        <v>1120</v>
      </c>
      <c r="F135" s="232" t="s">
        <v>31</v>
      </c>
      <c r="G135" s="52">
        <f>'MEMORIAL DE CÁLCULO'!K218</f>
        <v>2.9700000000000006</v>
      </c>
      <c r="H135" s="53">
        <f t="shared" ref="H135:H136" si="25">M135</f>
        <v>840.82</v>
      </c>
      <c r="I135" s="54">
        <f t="shared" ref="I135:I136" si="26">TRUNC(G135*H135,2)</f>
        <v>2497.23</v>
      </c>
      <c r="J135" s="54">
        <f t="shared" ref="J135:J136" si="27">TRUNC((G135*H135)*J$11+I135,2)</f>
        <v>3061.35</v>
      </c>
      <c r="M135" s="53">
        <v>840.82</v>
      </c>
    </row>
    <row r="136" spans="1:13" s="234" customFormat="1" ht="25.5">
      <c r="A136" s="231"/>
      <c r="B136" s="232" t="s">
        <v>200</v>
      </c>
      <c r="C136" s="232" t="s">
        <v>1123</v>
      </c>
      <c r="D136" s="232" t="s">
        <v>27</v>
      </c>
      <c r="E136" s="233" t="s">
        <v>1122</v>
      </c>
      <c r="F136" s="232" t="s">
        <v>31</v>
      </c>
      <c r="G136" s="52">
        <f>'MEMORIAL DE CÁLCULO'!K220</f>
        <v>7.2900000000000018</v>
      </c>
      <c r="H136" s="53">
        <f t="shared" si="25"/>
        <v>832.74</v>
      </c>
      <c r="I136" s="54">
        <f t="shared" si="26"/>
        <v>6070.67</v>
      </c>
      <c r="J136" s="54">
        <f t="shared" si="27"/>
        <v>7442.03</v>
      </c>
      <c r="M136" s="53">
        <v>832.74</v>
      </c>
    </row>
    <row r="137" spans="1:13" s="234" customFormat="1">
      <c r="A137" s="231"/>
      <c r="B137" s="232" t="s">
        <v>202</v>
      </c>
      <c r="C137" s="232" t="s">
        <v>1119</v>
      </c>
      <c r="D137" s="232" t="s">
        <v>27</v>
      </c>
      <c r="E137" s="233" t="s">
        <v>1118</v>
      </c>
      <c r="F137" s="232" t="s">
        <v>31</v>
      </c>
      <c r="G137" s="52">
        <f>'MEMORIAL DE CÁLCULO'!K222</f>
        <v>69.790000000000006</v>
      </c>
      <c r="H137" s="53">
        <f t="shared" ref="H137:H142" si="28">M137</f>
        <v>291.54000000000002</v>
      </c>
      <c r="I137" s="54">
        <f t="shared" ref="I137:I143" si="29">TRUNC(G137*H137,2)</f>
        <v>20346.57</v>
      </c>
      <c r="J137" s="54">
        <f t="shared" ref="J137:J143" si="30">TRUNC((G137*H137)*J$11+I137,2)</f>
        <v>24942.86</v>
      </c>
      <c r="M137" s="53">
        <v>291.54000000000002</v>
      </c>
    </row>
    <row r="138" spans="1:13" ht="42" customHeight="1">
      <c r="A138" s="17"/>
      <c r="B138" s="59" t="s">
        <v>204</v>
      </c>
      <c r="C138" s="59" t="s">
        <v>1113</v>
      </c>
      <c r="D138" s="59" t="s">
        <v>27</v>
      </c>
      <c r="E138" s="62" t="s">
        <v>1112</v>
      </c>
      <c r="F138" s="59" t="s">
        <v>31</v>
      </c>
      <c r="G138" s="52">
        <f>'MEMORIAL DE CÁLCULO'!K224</f>
        <v>6.3000000000000007</v>
      </c>
      <c r="H138" s="53">
        <f t="shared" si="28"/>
        <v>1116.82</v>
      </c>
      <c r="I138" s="54">
        <f t="shared" si="29"/>
        <v>7035.96</v>
      </c>
      <c r="J138" s="54">
        <f t="shared" si="30"/>
        <v>8625.3799999999992</v>
      </c>
      <c r="M138" s="53">
        <v>1116.82</v>
      </c>
    </row>
    <row r="139" spans="1:13" s="234" customFormat="1" ht="38.25">
      <c r="A139" s="231"/>
      <c r="B139" s="232" t="s">
        <v>1159</v>
      </c>
      <c r="C139" s="232" t="s">
        <v>1115</v>
      </c>
      <c r="D139" s="232" t="s">
        <v>27</v>
      </c>
      <c r="E139" s="233" t="s">
        <v>1114</v>
      </c>
      <c r="F139" s="232" t="s">
        <v>31</v>
      </c>
      <c r="G139" s="52">
        <f>'MEMORIAL DE CÁLCULO'!K226</f>
        <v>4.8</v>
      </c>
      <c r="H139" s="53">
        <f t="shared" si="28"/>
        <v>1116.82</v>
      </c>
      <c r="I139" s="54">
        <f t="shared" si="29"/>
        <v>5360.73</v>
      </c>
      <c r="J139" s="54">
        <f t="shared" si="30"/>
        <v>6571.72</v>
      </c>
      <c r="M139" s="53">
        <v>1116.82</v>
      </c>
    </row>
    <row r="140" spans="1:13" s="234" customFormat="1" ht="42" customHeight="1">
      <c r="A140" s="231"/>
      <c r="B140" s="232" t="s">
        <v>1160</v>
      </c>
      <c r="C140" s="232" t="s">
        <v>1476</v>
      </c>
      <c r="D140" s="232" t="s">
        <v>27</v>
      </c>
      <c r="E140" s="233" t="s">
        <v>1475</v>
      </c>
      <c r="F140" s="232" t="s">
        <v>31</v>
      </c>
      <c r="G140" s="52">
        <f>'MEMORIAL DE CÁLCULO'!K228</f>
        <v>2.4</v>
      </c>
      <c r="H140" s="53">
        <f t="shared" si="28"/>
        <v>1116.82</v>
      </c>
      <c r="I140" s="54">
        <f t="shared" si="29"/>
        <v>2680.36</v>
      </c>
      <c r="J140" s="54">
        <f t="shared" si="30"/>
        <v>3285.85</v>
      </c>
      <c r="M140" s="53">
        <v>1116.82</v>
      </c>
    </row>
    <row r="141" spans="1:13">
      <c r="A141" s="17"/>
      <c r="B141" s="232" t="s">
        <v>1477</v>
      </c>
      <c r="C141" s="59">
        <v>180304</v>
      </c>
      <c r="D141" s="59" t="s">
        <v>105</v>
      </c>
      <c r="E141" s="62" t="s">
        <v>980</v>
      </c>
      <c r="F141" s="59" t="s">
        <v>31</v>
      </c>
      <c r="G141" s="60">
        <f>'MEMORIAL DE CÁLCULO'!K230</f>
        <v>8.8000000000000007</v>
      </c>
      <c r="H141" s="53">
        <f t="shared" si="28"/>
        <v>432.97</v>
      </c>
      <c r="I141" s="54">
        <f t="shared" si="29"/>
        <v>3810.13</v>
      </c>
      <c r="J141" s="54">
        <f t="shared" si="30"/>
        <v>4670.83</v>
      </c>
      <c r="M141" s="61">
        <v>432.97</v>
      </c>
    </row>
    <row r="142" spans="1:13">
      <c r="A142" s="17"/>
      <c r="B142" s="226" t="s">
        <v>1474</v>
      </c>
      <c r="C142" s="79">
        <v>180282</v>
      </c>
      <c r="D142" s="59" t="s">
        <v>105</v>
      </c>
      <c r="E142" s="74" t="s">
        <v>1028</v>
      </c>
      <c r="F142" s="50" t="s">
        <v>31</v>
      </c>
      <c r="G142" s="52">
        <f>'MEMORIAL DE CÁLCULO'!K232</f>
        <v>2.64</v>
      </c>
      <c r="H142" s="228">
        <f t="shared" si="28"/>
        <v>511.87</v>
      </c>
      <c r="I142" s="54">
        <f t="shared" si="29"/>
        <v>1351.33</v>
      </c>
      <c r="J142" s="54">
        <f t="shared" si="30"/>
        <v>1656.59</v>
      </c>
      <c r="M142" s="53">
        <v>511.87</v>
      </c>
    </row>
    <row r="143" spans="1:13" ht="29.25" customHeight="1">
      <c r="A143" s="17"/>
      <c r="B143" s="232" t="s">
        <v>1478</v>
      </c>
      <c r="C143" s="59" t="s">
        <v>1117</v>
      </c>
      <c r="D143" s="87" t="s">
        <v>27</v>
      </c>
      <c r="E143" s="86" t="s">
        <v>1116</v>
      </c>
      <c r="F143" s="87" t="s">
        <v>31</v>
      </c>
      <c r="G143" s="57">
        <f>'MEMORIAL DE CÁLCULO'!K234</f>
        <v>164.44</v>
      </c>
      <c r="H143" s="53">
        <f t="shared" ref="H143" si="31">M143</f>
        <v>818.49</v>
      </c>
      <c r="I143" s="54">
        <f t="shared" si="29"/>
        <v>134592.49</v>
      </c>
      <c r="J143" s="54">
        <f t="shared" si="30"/>
        <v>164996.93</v>
      </c>
      <c r="M143" s="58">
        <v>818.49</v>
      </c>
    </row>
    <row r="144" spans="1:13">
      <c r="A144" s="17"/>
      <c r="B144" s="63"/>
      <c r="C144" s="64"/>
      <c r="D144" s="64"/>
      <c r="E144" s="64"/>
      <c r="F144" s="64"/>
      <c r="G144" s="65" t="s">
        <v>32</v>
      </c>
      <c r="H144" s="66"/>
      <c r="I144" s="67"/>
      <c r="J144" s="67">
        <f>SUM(J89,J96,J100,J108,J111,J129,J134)</f>
        <v>557192.80000000005</v>
      </c>
    </row>
    <row r="145" spans="1:13">
      <c r="A145" s="17"/>
      <c r="B145" s="17"/>
      <c r="C145" s="17"/>
      <c r="D145" s="17"/>
      <c r="E145" s="44"/>
      <c r="F145" s="17"/>
      <c r="G145" s="45"/>
      <c r="H145" s="19"/>
      <c r="I145" s="19"/>
      <c r="J145" s="19"/>
    </row>
    <row r="146" spans="1:13">
      <c r="A146" s="17"/>
      <c r="B146" s="46">
        <v>7</v>
      </c>
      <c r="C146" s="83"/>
      <c r="D146" s="83"/>
      <c r="E146" s="47" t="s">
        <v>206</v>
      </c>
      <c r="F146" s="47"/>
      <c r="G146" s="82"/>
      <c r="H146" s="49"/>
      <c r="I146" s="49"/>
      <c r="J146" s="49"/>
    </row>
    <row r="147" spans="1:13" ht="28.5" customHeight="1">
      <c r="A147" s="17"/>
      <c r="B147" s="59" t="s">
        <v>1161</v>
      </c>
      <c r="C147" s="59">
        <v>160971</v>
      </c>
      <c r="D147" s="59" t="s">
        <v>105</v>
      </c>
      <c r="E147" s="62" t="s">
        <v>1058</v>
      </c>
      <c r="F147" s="59" t="s">
        <v>31</v>
      </c>
      <c r="G147" s="52">
        <f>'MEMORIAL DE CÁLCULO'!K239</f>
        <v>532.03</v>
      </c>
      <c r="H147" s="53">
        <f>M147</f>
        <v>187.17</v>
      </c>
      <c r="I147" s="54">
        <f t="shared" ref="I147:I154" si="32">TRUNC(G147*H147,2)</f>
        <v>99580.05</v>
      </c>
      <c r="J147" s="54">
        <f t="shared" ref="J147:J154" si="33">TRUNC((G147*H147)*J$11+I147,2)</f>
        <v>122075.18</v>
      </c>
      <c r="M147" s="53">
        <v>187.17</v>
      </c>
    </row>
    <row r="148" spans="1:13">
      <c r="A148" s="17"/>
      <c r="B148" s="59" t="s">
        <v>207</v>
      </c>
      <c r="C148" s="59">
        <v>160964</v>
      </c>
      <c r="D148" s="59" t="s">
        <v>105</v>
      </c>
      <c r="E148" s="62" t="s">
        <v>1057</v>
      </c>
      <c r="F148" s="59" t="s">
        <v>53</v>
      </c>
      <c r="G148" s="52">
        <f>'MEMORIAL DE CÁLCULO'!K241</f>
        <v>53.13</v>
      </c>
      <c r="H148" s="53">
        <f>M148</f>
        <v>54.59</v>
      </c>
      <c r="I148" s="54">
        <f t="shared" si="32"/>
        <v>2900.36</v>
      </c>
      <c r="J148" s="54">
        <f t="shared" si="33"/>
        <v>3555.55</v>
      </c>
      <c r="M148" s="53">
        <v>54.59</v>
      </c>
    </row>
    <row r="149" spans="1:13">
      <c r="A149" s="17"/>
      <c r="B149" s="59" t="s">
        <v>208</v>
      </c>
      <c r="C149" s="59">
        <v>94228</v>
      </c>
      <c r="D149" s="88" t="s">
        <v>21</v>
      </c>
      <c r="E149" s="62" t="s">
        <v>210</v>
      </c>
      <c r="F149" s="59" t="s">
        <v>31</v>
      </c>
      <c r="G149" s="52">
        <f>'MEMORIAL DE CÁLCULO'!K243</f>
        <v>115.14</v>
      </c>
      <c r="H149" s="53">
        <f>M149</f>
        <v>73.58</v>
      </c>
      <c r="I149" s="54">
        <f t="shared" si="32"/>
        <v>8472</v>
      </c>
      <c r="J149" s="54">
        <f t="shared" si="33"/>
        <v>10385.82</v>
      </c>
      <c r="M149" s="53">
        <v>73.58</v>
      </c>
    </row>
    <row r="150" spans="1:13">
      <c r="A150" s="17"/>
      <c r="B150" s="59" t="s">
        <v>209</v>
      </c>
      <c r="C150" s="59">
        <v>94231</v>
      </c>
      <c r="D150" s="88" t="s">
        <v>21</v>
      </c>
      <c r="E150" s="62" t="s">
        <v>212</v>
      </c>
      <c r="F150" s="59" t="s">
        <v>53</v>
      </c>
      <c r="G150" s="52">
        <f>'MEMORIAL DE CÁLCULO'!K245</f>
        <v>139.80000000000001</v>
      </c>
      <c r="H150" s="53">
        <f t="shared" ref="H150:H154" si="34">M150</f>
        <v>44.43</v>
      </c>
      <c r="I150" s="54">
        <f t="shared" si="32"/>
        <v>6211.31</v>
      </c>
      <c r="J150" s="54">
        <f t="shared" si="33"/>
        <v>7614.44</v>
      </c>
      <c r="M150" s="53">
        <v>44.43</v>
      </c>
    </row>
    <row r="151" spans="1:13">
      <c r="A151" s="17"/>
      <c r="B151" s="59" t="s">
        <v>211</v>
      </c>
      <c r="C151" s="59">
        <v>94231</v>
      </c>
      <c r="D151" s="88" t="s">
        <v>21</v>
      </c>
      <c r="E151" s="62" t="s">
        <v>214</v>
      </c>
      <c r="F151" s="59" t="s">
        <v>53</v>
      </c>
      <c r="G151" s="52">
        <f>'MEMORIAL DE CÁLCULO'!K247</f>
        <v>66.150000000000006</v>
      </c>
      <c r="H151" s="53">
        <f t="shared" si="34"/>
        <v>44.36</v>
      </c>
      <c r="I151" s="54">
        <f t="shared" si="32"/>
        <v>2934.41</v>
      </c>
      <c r="J151" s="54">
        <f t="shared" si="33"/>
        <v>3597.29</v>
      </c>
      <c r="M151" s="53">
        <v>44.36</v>
      </c>
    </row>
    <row r="152" spans="1:13">
      <c r="A152" s="17"/>
      <c r="B152" s="59" t="s">
        <v>213</v>
      </c>
      <c r="C152" s="59">
        <v>94231</v>
      </c>
      <c r="D152" s="88" t="s">
        <v>21</v>
      </c>
      <c r="E152" s="62" t="s">
        <v>216</v>
      </c>
      <c r="F152" s="59" t="s">
        <v>53</v>
      </c>
      <c r="G152" s="52">
        <f>'MEMORIAL DE CÁLCULO'!K249</f>
        <v>108.8</v>
      </c>
      <c r="H152" s="53">
        <f t="shared" si="34"/>
        <v>44.36</v>
      </c>
      <c r="I152" s="54">
        <f t="shared" si="32"/>
        <v>4826.3599999999997</v>
      </c>
      <c r="J152" s="54">
        <f t="shared" si="33"/>
        <v>5916.63</v>
      </c>
      <c r="M152" s="53">
        <v>44.36</v>
      </c>
    </row>
    <row r="153" spans="1:13" s="234" customFormat="1" ht="25.5">
      <c r="A153" s="231"/>
      <c r="B153" s="59" t="s">
        <v>215</v>
      </c>
      <c r="C153" s="232">
        <v>201410</v>
      </c>
      <c r="D153" s="232" t="s">
        <v>105</v>
      </c>
      <c r="E153" s="233" t="s">
        <v>1059</v>
      </c>
      <c r="F153" s="232" t="s">
        <v>31</v>
      </c>
      <c r="G153" s="52">
        <f>'MEMORIAL DE CÁLCULO'!K251</f>
        <v>43.833000000000006</v>
      </c>
      <c r="H153" s="53">
        <f t="shared" si="34"/>
        <v>79.12</v>
      </c>
      <c r="I153" s="54">
        <f t="shared" si="32"/>
        <v>3468.06</v>
      </c>
      <c r="J153" s="54">
        <f t="shared" si="33"/>
        <v>4251.49</v>
      </c>
      <c r="M153" s="53">
        <v>79.12</v>
      </c>
    </row>
    <row r="154" spans="1:13">
      <c r="A154" s="17"/>
      <c r="B154" s="59" t="s">
        <v>217</v>
      </c>
      <c r="C154" s="59">
        <v>160602</v>
      </c>
      <c r="D154" s="59" t="s">
        <v>105</v>
      </c>
      <c r="E154" s="62" t="s">
        <v>219</v>
      </c>
      <c r="F154" s="59" t="s">
        <v>53</v>
      </c>
      <c r="G154" s="60">
        <f>'MEMORIAL DE CÁLCULO'!K253</f>
        <v>162</v>
      </c>
      <c r="H154" s="53">
        <f t="shared" si="34"/>
        <v>43.33</v>
      </c>
      <c r="I154" s="54">
        <f t="shared" si="32"/>
        <v>7019.46</v>
      </c>
      <c r="J154" s="54">
        <f t="shared" si="33"/>
        <v>8605.15</v>
      </c>
      <c r="M154" s="53">
        <v>43.33</v>
      </c>
    </row>
    <row r="155" spans="1:13">
      <c r="A155" s="17"/>
      <c r="B155" s="63"/>
      <c r="C155" s="64"/>
      <c r="D155" s="64"/>
      <c r="E155" s="64"/>
      <c r="F155" s="64"/>
      <c r="G155" s="65" t="s">
        <v>32</v>
      </c>
      <c r="H155" s="66"/>
      <c r="I155" s="67"/>
      <c r="J155" s="67">
        <f>SUM(J147:J154)</f>
        <v>166001.54999999999</v>
      </c>
    </row>
    <row r="156" spans="1:13">
      <c r="A156" s="17"/>
      <c r="B156" s="17"/>
      <c r="C156" s="17"/>
      <c r="D156" s="17"/>
      <c r="E156" s="44"/>
      <c r="F156" s="17"/>
      <c r="G156" s="45"/>
      <c r="H156" s="19"/>
      <c r="I156" s="19"/>
      <c r="J156" s="19"/>
    </row>
    <row r="157" spans="1:13">
      <c r="A157" s="17"/>
      <c r="B157" s="46">
        <v>8</v>
      </c>
      <c r="C157" s="46"/>
      <c r="D157" s="46"/>
      <c r="E157" s="47" t="s">
        <v>220</v>
      </c>
      <c r="F157" s="47"/>
      <c r="G157" s="82"/>
      <c r="H157" s="49"/>
      <c r="I157" s="49"/>
      <c r="J157" s="49"/>
    </row>
    <row r="158" spans="1:13" s="234" customFormat="1" ht="25.5">
      <c r="A158" s="231"/>
      <c r="B158" s="232" t="s">
        <v>221</v>
      </c>
      <c r="C158" s="232">
        <v>120903</v>
      </c>
      <c r="D158" s="232" t="s">
        <v>105</v>
      </c>
      <c r="E158" s="233" t="s">
        <v>1066</v>
      </c>
      <c r="F158" s="232" t="s">
        <v>31</v>
      </c>
      <c r="G158" s="52">
        <f>'MEMORIAL DE CÁLCULO'!K258</f>
        <v>5.3900000000000006</v>
      </c>
      <c r="H158" s="53">
        <f>M158</f>
        <v>15.89</v>
      </c>
      <c r="I158" s="54">
        <f>TRUNC(G158*H158,2)</f>
        <v>85.64</v>
      </c>
      <c r="J158" s="54">
        <f>TRUNC((G158*H158)*J$11+I158,2)</f>
        <v>104.98</v>
      </c>
      <c r="M158" s="53">
        <v>15.89</v>
      </c>
    </row>
    <row r="159" spans="1:13" s="234" customFormat="1" ht="38.25">
      <c r="A159" s="231"/>
      <c r="B159" s="232" t="s">
        <v>222</v>
      </c>
      <c r="C159" s="232">
        <v>121105</v>
      </c>
      <c r="D159" s="232" t="s">
        <v>105</v>
      </c>
      <c r="E159" s="233" t="s">
        <v>1067</v>
      </c>
      <c r="F159" s="232" t="s">
        <v>31</v>
      </c>
      <c r="G159" s="52">
        <f>'MEMORIAL DE CÁLCULO'!K260</f>
        <v>9.2399999999999984</v>
      </c>
      <c r="H159" s="53">
        <f>M159</f>
        <v>15.39</v>
      </c>
      <c r="I159" s="54">
        <f>TRUNC(G159*H159,2)</f>
        <v>142.19999999999999</v>
      </c>
      <c r="J159" s="54">
        <f>TRUNC((G159*H159)*J$11+I159,2)</f>
        <v>174.32</v>
      </c>
      <c r="M159" s="53">
        <v>15.39</v>
      </c>
    </row>
    <row r="160" spans="1:13">
      <c r="A160" s="17"/>
      <c r="B160" s="63"/>
      <c r="C160" s="64"/>
      <c r="D160" s="64"/>
      <c r="E160" s="64"/>
      <c r="F160" s="64"/>
      <c r="G160" s="65" t="s">
        <v>32</v>
      </c>
      <c r="H160" s="66"/>
      <c r="I160" s="67"/>
      <c r="J160" s="67">
        <f>SUM(J158:J159)</f>
        <v>279.3</v>
      </c>
    </row>
    <row r="161" spans="1:13">
      <c r="A161" s="17"/>
      <c r="B161" s="17"/>
      <c r="C161" s="17"/>
      <c r="D161" s="17"/>
      <c r="E161" s="44"/>
      <c r="F161" s="17"/>
      <c r="G161" s="45"/>
      <c r="H161" s="19"/>
      <c r="I161" s="19"/>
      <c r="J161" s="19"/>
    </row>
    <row r="162" spans="1:13">
      <c r="A162" s="17"/>
      <c r="B162" s="46">
        <v>9</v>
      </c>
      <c r="C162" s="83"/>
      <c r="D162" s="83"/>
      <c r="E162" s="47" t="s">
        <v>223</v>
      </c>
      <c r="F162" s="47"/>
      <c r="G162" s="89"/>
      <c r="H162" s="49"/>
      <c r="I162" s="49"/>
      <c r="J162" s="49"/>
    </row>
    <row r="163" spans="1:13">
      <c r="A163" s="17"/>
      <c r="B163" s="69" t="s">
        <v>224</v>
      </c>
      <c r="C163" s="90"/>
      <c r="D163" s="90"/>
      <c r="E163" s="70" t="s">
        <v>34</v>
      </c>
      <c r="F163" s="70"/>
      <c r="G163" s="91"/>
      <c r="H163" s="72"/>
      <c r="I163" s="72">
        <f>SUM(I164:I172)</f>
        <v>189918.1</v>
      </c>
      <c r="J163" s="72">
        <f>SUM(J164:J172)</f>
        <v>232820.57</v>
      </c>
    </row>
    <row r="164" spans="1:13" ht="25.5">
      <c r="A164" s="17"/>
      <c r="B164" s="59" t="s">
        <v>1162</v>
      </c>
      <c r="C164" s="92">
        <v>87543</v>
      </c>
      <c r="D164" s="59" t="s">
        <v>21</v>
      </c>
      <c r="E164" s="62" t="s">
        <v>228</v>
      </c>
      <c r="F164" s="59" t="s">
        <v>31</v>
      </c>
      <c r="G164" s="52">
        <f>'MEMORIAL DE CÁLCULO'!K266</f>
        <v>39.340000000000003</v>
      </c>
      <c r="H164" s="53">
        <f>M164</f>
        <v>26.21</v>
      </c>
      <c r="I164" s="54">
        <f t="shared" ref="I164:I172" si="35">TRUNC(G164*H164,2)</f>
        <v>1031.0999999999999</v>
      </c>
      <c r="J164" s="54">
        <f t="shared" ref="J164:J172" si="36">TRUNC((G164*H164)*J$11+I164,2)</f>
        <v>1264.02</v>
      </c>
      <c r="M164" s="53">
        <v>26.21</v>
      </c>
    </row>
    <row r="165" spans="1:13" ht="25.5">
      <c r="A165" s="17"/>
      <c r="B165" s="59" t="s">
        <v>1163</v>
      </c>
      <c r="C165" s="59">
        <v>87273</v>
      </c>
      <c r="D165" s="59" t="s">
        <v>21</v>
      </c>
      <c r="E165" s="62" t="s">
        <v>230</v>
      </c>
      <c r="F165" s="59" t="s">
        <v>31</v>
      </c>
      <c r="G165" s="52">
        <f>'MEMORIAL DE CÁLCULO'!K268</f>
        <v>671.71</v>
      </c>
      <c r="H165" s="53">
        <f t="shared" ref="H165:H172" si="37">M165</f>
        <v>67.459999999999994</v>
      </c>
      <c r="I165" s="54">
        <f t="shared" si="35"/>
        <v>45313.55</v>
      </c>
      <c r="J165" s="54">
        <f t="shared" si="36"/>
        <v>55549.88</v>
      </c>
      <c r="M165" s="53">
        <v>67.459999999999994</v>
      </c>
    </row>
    <row r="166" spans="1:13" ht="25.5">
      <c r="A166" s="17"/>
      <c r="B166" s="59" t="s">
        <v>1164</v>
      </c>
      <c r="C166" s="59">
        <v>87265</v>
      </c>
      <c r="D166" s="59" t="s">
        <v>21</v>
      </c>
      <c r="E166" s="62" t="s">
        <v>232</v>
      </c>
      <c r="F166" s="59" t="s">
        <v>31</v>
      </c>
      <c r="G166" s="52">
        <f>'MEMORIAL DE CÁLCULO'!K270</f>
        <v>8.3000000000000007</v>
      </c>
      <c r="H166" s="53">
        <f t="shared" si="37"/>
        <v>60.05</v>
      </c>
      <c r="I166" s="54">
        <f t="shared" si="35"/>
        <v>498.41</v>
      </c>
      <c r="J166" s="54">
        <f t="shared" si="36"/>
        <v>611</v>
      </c>
      <c r="M166" s="53">
        <v>60.05</v>
      </c>
    </row>
    <row r="167" spans="1:13" ht="25.5">
      <c r="A167" s="17"/>
      <c r="B167" s="59" t="s">
        <v>227</v>
      </c>
      <c r="C167" s="59">
        <v>87265</v>
      </c>
      <c r="D167" s="59" t="s">
        <v>21</v>
      </c>
      <c r="E167" s="62" t="s">
        <v>234</v>
      </c>
      <c r="F167" s="59" t="s">
        <v>31</v>
      </c>
      <c r="G167" s="52">
        <f>'MEMORIAL DE CÁLCULO'!K272</f>
        <v>8.7799999999999994</v>
      </c>
      <c r="H167" s="53">
        <f t="shared" si="37"/>
        <v>60.05</v>
      </c>
      <c r="I167" s="54">
        <f t="shared" si="35"/>
        <v>527.23</v>
      </c>
      <c r="J167" s="54">
        <f t="shared" si="36"/>
        <v>646.33000000000004</v>
      </c>
      <c r="M167" s="53">
        <v>60.05</v>
      </c>
    </row>
    <row r="168" spans="1:13" ht="25.5">
      <c r="A168" s="17"/>
      <c r="B168" s="59" t="s">
        <v>229</v>
      </c>
      <c r="C168" s="59">
        <v>87265</v>
      </c>
      <c r="D168" s="59" t="s">
        <v>21</v>
      </c>
      <c r="E168" s="62" t="s">
        <v>236</v>
      </c>
      <c r="F168" s="59" t="s">
        <v>31</v>
      </c>
      <c r="G168" s="52">
        <f>'MEMORIAL DE CÁLCULO'!K274</f>
        <v>17.25</v>
      </c>
      <c r="H168" s="53">
        <f t="shared" si="37"/>
        <v>60.05</v>
      </c>
      <c r="I168" s="54">
        <f t="shared" si="35"/>
        <v>1035.8599999999999</v>
      </c>
      <c r="J168" s="54">
        <f t="shared" si="36"/>
        <v>1269.8599999999999</v>
      </c>
      <c r="M168" s="53">
        <v>60.05</v>
      </c>
    </row>
    <row r="169" spans="1:13" ht="25.5">
      <c r="A169" s="17"/>
      <c r="B169" s="59" t="s">
        <v>231</v>
      </c>
      <c r="C169" s="59">
        <v>87265</v>
      </c>
      <c r="D169" s="59" t="s">
        <v>21</v>
      </c>
      <c r="E169" s="62" t="s">
        <v>238</v>
      </c>
      <c r="F169" s="59" t="s">
        <v>31</v>
      </c>
      <c r="G169" s="52">
        <f>'MEMORIAL DE CÁLCULO'!K276</f>
        <v>166.07</v>
      </c>
      <c r="H169" s="53">
        <f t="shared" si="37"/>
        <v>60.05</v>
      </c>
      <c r="I169" s="54">
        <f t="shared" si="35"/>
        <v>9972.5</v>
      </c>
      <c r="J169" s="54">
        <f t="shared" si="36"/>
        <v>12225.28</v>
      </c>
      <c r="M169" s="53">
        <v>60.05</v>
      </c>
    </row>
    <row r="170" spans="1:13" s="234" customFormat="1">
      <c r="A170" s="231"/>
      <c r="B170" s="59" t="s">
        <v>233</v>
      </c>
      <c r="C170" s="232" t="s">
        <v>1047</v>
      </c>
      <c r="D170" s="232" t="s">
        <v>1046</v>
      </c>
      <c r="E170" s="233" t="s">
        <v>240</v>
      </c>
      <c r="F170" s="232" t="s">
        <v>53</v>
      </c>
      <c r="G170" s="52">
        <f>'MEMORIAL DE CÁLCULO'!K278</f>
        <v>238.6</v>
      </c>
      <c r="H170" s="53">
        <f t="shared" si="37"/>
        <v>30.53</v>
      </c>
      <c r="I170" s="54">
        <f t="shared" si="35"/>
        <v>7284.45</v>
      </c>
      <c r="J170" s="54">
        <f t="shared" si="36"/>
        <v>8930</v>
      </c>
      <c r="M170" s="53">
        <v>30.53</v>
      </c>
    </row>
    <row r="171" spans="1:13">
      <c r="A171" s="17"/>
      <c r="B171" s="59" t="s">
        <v>235</v>
      </c>
      <c r="C171" s="59" t="s">
        <v>242</v>
      </c>
      <c r="D171" s="59" t="s">
        <v>25</v>
      </c>
      <c r="E171" s="62" t="s">
        <v>243</v>
      </c>
      <c r="F171" s="59" t="s">
        <v>31</v>
      </c>
      <c r="G171" s="52">
        <f>'MEMORIAL DE CÁLCULO'!K280</f>
        <v>495.39</v>
      </c>
      <c r="H171" s="53">
        <f t="shared" si="37"/>
        <v>71.94</v>
      </c>
      <c r="I171" s="54">
        <f t="shared" si="35"/>
        <v>35638.35</v>
      </c>
      <c r="J171" s="54">
        <f t="shared" si="36"/>
        <v>43689.05</v>
      </c>
      <c r="M171" s="53">
        <v>71.94</v>
      </c>
    </row>
    <row r="172" spans="1:13" ht="25.5">
      <c r="A172" s="17"/>
      <c r="B172" s="59" t="s">
        <v>237</v>
      </c>
      <c r="C172" s="59" t="s">
        <v>245</v>
      </c>
      <c r="D172" s="59" t="s">
        <v>25</v>
      </c>
      <c r="E172" s="62" t="s">
        <v>246</v>
      </c>
      <c r="F172" s="59" t="s">
        <v>31</v>
      </c>
      <c r="G172" s="52">
        <f>'MEMORIAL DE CÁLCULO'!K282</f>
        <v>734.92</v>
      </c>
      <c r="H172" s="53">
        <f t="shared" si="37"/>
        <v>120.58</v>
      </c>
      <c r="I172" s="54">
        <f t="shared" si="35"/>
        <v>88616.65</v>
      </c>
      <c r="J172" s="54">
        <f t="shared" si="36"/>
        <v>108635.15</v>
      </c>
      <c r="M172" s="53">
        <v>120.58</v>
      </c>
    </row>
    <row r="173" spans="1:13">
      <c r="A173" s="17"/>
      <c r="B173" s="69" t="s">
        <v>247</v>
      </c>
      <c r="C173" s="90"/>
      <c r="D173" s="90"/>
      <c r="E173" s="70" t="s">
        <v>248</v>
      </c>
      <c r="F173" s="70"/>
      <c r="G173" s="91"/>
      <c r="H173" s="72"/>
      <c r="I173" s="72">
        <f>SUM(I174:I175)</f>
        <v>4511.47</v>
      </c>
      <c r="J173" s="72">
        <f>SUM(J174:J175)</f>
        <v>5530.6</v>
      </c>
      <c r="M173" s="72"/>
    </row>
    <row r="174" spans="1:13">
      <c r="A174" s="17"/>
      <c r="B174" s="59" t="s">
        <v>249</v>
      </c>
      <c r="C174" s="59">
        <v>87878</v>
      </c>
      <c r="D174" s="59" t="s">
        <v>21</v>
      </c>
      <c r="E174" s="62" t="s">
        <v>225</v>
      </c>
      <c r="F174" s="59" t="s">
        <v>31</v>
      </c>
      <c r="G174" s="52">
        <f>'MEMORIAL DE CÁLCULO'!K285</f>
        <v>91.79</v>
      </c>
      <c r="H174" s="53">
        <f>M174</f>
        <v>5.37</v>
      </c>
      <c r="I174" s="54">
        <f>TRUNC(G174*H174,2)</f>
        <v>492.91</v>
      </c>
      <c r="J174" s="54">
        <f>TRUNC((G174*H174)*J$11+I174,2)</f>
        <v>604.25</v>
      </c>
      <c r="M174" s="53">
        <v>5.37</v>
      </c>
    </row>
    <row r="175" spans="1:13" ht="25.5">
      <c r="A175" s="17"/>
      <c r="B175" s="59" t="s">
        <v>250</v>
      </c>
      <c r="C175" s="59">
        <v>87792</v>
      </c>
      <c r="D175" s="59" t="s">
        <v>21</v>
      </c>
      <c r="E175" s="62" t="s">
        <v>226</v>
      </c>
      <c r="F175" s="59" t="s">
        <v>31</v>
      </c>
      <c r="G175" s="52">
        <f>'MEMORIAL DE CÁLCULO'!K287</f>
        <v>91.79</v>
      </c>
      <c r="H175" s="53">
        <f t="shared" ref="H175" si="38">M175</f>
        <v>43.78</v>
      </c>
      <c r="I175" s="54">
        <f>TRUNC(G175*H175,2)</f>
        <v>4018.56</v>
      </c>
      <c r="J175" s="54">
        <f>TRUNC((G175*H175)*J$11+I175,2)</f>
        <v>4926.3500000000004</v>
      </c>
      <c r="M175" s="53">
        <v>43.78</v>
      </c>
    </row>
    <row r="176" spans="1:13">
      <c r="A176" s="17"/>
      <c r="B176" s="69" t="s">
        <v>251</v>
      </c>
      <c r="C176" s="90"/>
      <c r="D176" s="90"/>
      <c r="E176" s="70" t="s">
        <v>252</v>
      </c>
      <c r="F176" s="70"/>
      <c r="G176" s="91"/>
      <c r="H176" s="72"/>
      <c r="I176" s="72">
        <f>SUM(I177:I178)</f>
        <v>45416.95</v>
      </c>
      <c r="J176" s="72">
        <f>SUM(J177:J178)</f>
        <v>55676.63</v>
      </c>
      <c r="M176" s="72"/>
    </row>
    <row r="177" spans="1:13">
      <c r="A177" s="17"/>
      <c r="B177" s="59" t="s">
        <v>253</v>
      </c>
      <c r="C177" s="59">
        <v>87878</v>
      </c>
      <c r="D177" s="59" t="s">
        <v>21</v>
      </c>
      <c r="E177" s="62" t="s">
        <v>225</v>
      </c>
      <c r="F177" s="59" t="s">
        <v>31</v>
      </c>
      <c r="G177" s="52">
        <f>'MEMORIAL DE CÁLCULO'!K290</f>
        <v>924.04799999999989</v>
      </c>
      <c r="H177" s="53">
        <f>M177</f>
        <v>5.37</v>
      </c>
      <c r="I177" s="54">
        <f>TRUNC(G177*H177,2)</f>
        <v>4962.13</v>
      </c>
      <c r="J177" s="54">
        <f>TRUNC((G177*H177)*J$11+I177,2)</f>
        <v>6083.07</v>
      </c>
      <c r="M177" s="53">
        <v>5.37</v>
      </c>
    </row>
    <row r="178" spans="1:13" ht="25.5">
      <c r="A178" s="17"/>
      <c r="B178" s="59" t="s">
        <v>255</v>
      </c>
      <c r="C178" s="59">
        <v>87792</v>
      </c>
      <c r="D178" s="59" t="s">
        <v>21</v>
      </c>
      <c r="E178" s="62" t="s">
        <v>226</v>
      </c>
      <c r="F178" s="59" t="s">
        <v>31</v>
      </c>
      <c r="G178" s="52">
        <f>'MEMORIAL DE CÁLCULO'!K292</f>
        <v>924.04799999999989</v>
      </c>
      <c r="H178" s="53">
        <f t="shared" ref="H178" si="39">M178</f>
        <v>43.78</v>
      </c>
      <c r="I178" s="54">
        <f>TRUNC(G178*H178,2)</f>
        <v>40454.82</v>
      </c>
      <c r="J178" s="54">
        <f>TRUNC((G178*H178)*J$11+I178,2)</f>
        <v>49593.56</v>
      </c>
      <c r="M178" s="53">
        <v>43.78</v>
      </c>
    </row>
    <row r="179" spans="1:13">
      <c r="A179" s="17"/>
      <c r="B179" s="63"/>
      <c r="C179" s="64"/>
      <c r="D179" s="64"/>
      <c r="E179" s="64"/>
      <c r="F179" s="64"/>
      <c r="G179" s="65" t="s">
        <v>32</v>
      </c>
      <c r="H179" s="66"/>
      <c r="I179" s="67"/>
      <c r="J179" s="67">
        <f>SUM(J163,J173,J176)</f>
        <v>294027.8</v>
      </c>
    </row>
    <row r="180" spans="1:13">
      <c r="A180" s="17"/>
      <c r="B180" s="17"/>
      <c r="C180" s="17"/>
      <c r="D180" s="17"/>
      <c r="E180" s="44"/>
      <c r="F180" s="17"/>
      <c r="G180" s="45"/>
      <c r="H180" s="19"/>
      <c r="I180" s="19"/>
      <c r="J180" s="19"/>
    </row>
    <row r="181" spans="1:13">
      <c r="A181" s="17"/>
      <c r="B181" s="46">
        <v>10</v>
      </c>
      <c r="C181" s="46"/>
      <c r="D181" s="46"/>
      <c r="E181" s="47" t="s">
        <v>257</v>
      </c>
      <c r="F181" s="47"/>
      <c r="G181" s="82"/>
      <c r="H181" s="49"/>
      <c r="I181" s="49"/>
      <c r="J181" s="49"/>
    </row>
    <row r="182" spans="1:13">
      <c r="A182" s="17"/>
      <c r="B182" s="68" t="s">
        <v>258</v>
      </c>
      <c r="C182" s="69"/>
      <c r="D182" s="69"/>
      <c r="E182" s="75" t="s">
        <v>259</v>
      </c>
      <c r="F182" s="70"/>
      <c r="G182" s="52"/>
      <c r="H182" s="53"/>
      <c r="I182" s="72">
        <f>SUM(I183:I194)</f>
        <v>144801.32999999999</v>
      </c>
      <c r="J182" s="72">
        <f>SUM(J183:J194)</f>
        <v>177511.90000000002</v>
      </c>
    </row>
    <row r="183" spans="1:13" ht="25.5">
      <c r="A183" s="17"/>
      <c r="B183" s="59" t="s">
        <v>1165</v>
      </c>
      <c r="C183" s="59">
        <v>98679</v>
      </c>
      <c r="D183" s="59" t="s">
        <v>21</v>
      </c>
      <c r="E183" s="62" t="s">
        <v>261</v>
      </c>
      <c r="F183" s="59" t="s">
        <v>31</v>
      </c>
      <c r="G183" s="52">
        <f>'MEMORIAL DE CÁLCULO'!K298</f>
        <v>164.81</v>
      </c>
      <c r="H183" s="53">
        <f>M183</f>
        <v>37.61</v>
      </c>
      <c r="I183" s="54">
        <f t="shared" ref="I183:I194" si="40">TRUNC(G183*H183,2)</f>
        <v>6198.5</v>
      </c>
      <c r="J183" s="54">
        <f t="shared" ref="J183:J194" si="41">TRUNC((G183*H183)*J$11+I183,2)</f>
        <v>7598.74</v>
      </c>
      <c r="M183" s="53">
        <v>37.61</v>
      </c>
    </row>
    <row r="184" spans="1:13" s="234" customFormat="1">
      <c r="A184" s="231"/>
      <c r="B184" s="59" t="s">
        <v>1166</v>
      </c>
      <c r="C184" s="232">
        <v>261002</v>
      </c>
      <c r="D184" s="232" t="s">
        <v>105</v>
      </c>
      <c r="E184" s="233" t="s">
        <v>1049</v>
      </c>
      <c r="F184" s="232" t="s">
        <v>31</v>
      </c>
      <c r="G184" s="52">
        <f>'MEMORIAL DE CÁLCULO'!K300</f>
        <v>23.72</v>
      </c>
      <c r="H184" s="53">
        <f t="shared" ref="H184:H203" si="42">M184</f>
        <v>40.82</v>
      </c>
      <c r="I184" s="54">
        <f t="shared" si="40"/>
        <v>968.25</v>
      </c>
      <c r="J184" s="54">
        <f t="shared" si="41"/>
        <v>1186.97</v>
      </c>
      <c r="M184" s="53">
        <v>40.82</v>
      </c>
    </row>
    <row r="185" spans="1:13">
      <c r="A185" s="17"/>
      <c r="B185" s="59" t="s">
        <v>260</v>
      </c>
      <c r="C185" s="59">
        <v>87251</v>
      </c>
      <c r="D185" s="59" t="s">
        <v>21</v>
      </c>
      <c r="E185" s="62" t="s">
        <v>264</v>
      </c>
      <c r="F185" s="59" t="s">
        <v>31</v>
      </c>
      <c r="G185" s="52">
        <f>'MEMORIAL DE CÁLCULO'!K302</f>
        <v>228.05</v>
      </c>
      <c r="H185" s="53">
        <f t="shared" si="42"/>
        <v>53.27</v>
      </c>
      <c r="I185" s="54">
        <f t="shared" si="40"/>
        <v>12148.22</v>
      </c>
      <c r="J185" s="54">
        <f t="shared" si="41"/>
        <v>14892.5</v>
      </c>
      <c r="M185" s="53">
        <v>53.27</v>
      </c>
    </row>
    <row r="186" spans="1:13">
      <c r="A186" s="17"/>
      <c r="B186" s="59" t="s">
        <v>262</v>
      </c>
      <c r="C186" s="59">
        <v>87257</v>
      </c>
      <c r="D186" s="59" t="s">
        <v>21</v>
      </c>
      <c r="E186" s="62" t="s">
        <v>266</v>
      </c>
      <c r="F186" s="59" t="s">
        <v>31</v>
      </c>
      <c r="G186" s="52">
        <f>'MEMORIAL DE CÁLCULO'!K304</f>
        <v>347.46</v>
      </c>
      <c r="H186" s="53">
        <f t="shared" si="42"/>
        <v>63.03</v>
      </c>
      <c r="I186" s="54">
        <f t="shared" si="40"/>
        <v>21900.400000000001</v>
      </c>
      <c r="J186" s="54">
        <f t="shared" si="41"/>
        <v>26847.7</v>
      </c>
      <c r="M186" s="53">
        <v>63.03</v>
      </c>
    </row>
    <row r="187" spans="1:13" ht="25.5" customHeight="1">
      <c r="A187" s="17"/>
      <c r="B187" s="59" t="s">
        <v>263</v>
      </c>
      <c r="C187" s="50" t="s">
        <v>1125</v>
      </c>
      <c r="D187" s="59" t="s">
        <v>27</v>
      </c>
      <c r="E187" s="62" t="s">
        <v>1124</v>
      </c>
      <c r="F187" s="59" t="s">
        <v>31</v>
      </c>
      <c r="G187" s="52">
        <f>'MEMORIAL DE CÁLCULO'!K306</f>
        <v>394.65</v>
      </c>
      <c r="H187" s="53">
        <f t="shared" si="42"/>
        <v>207.33</v>
      </c>
      <c r="I187" s="54">
        <f t="shared" si="40"/>
        <v>81822.78</v>
      </c>
      <c r="J187" s="54">
        <f t="shared" si="41"/>
        <v>100306.54</v>
      </c>
      <c r="M187" s="53">
        <v>207.33</v>
      </c>
    </row>
    <row r="188" spans="1:13">
      <c r="A188" s="17"/>
      <c r="B188" s="59" t="s">
        <v>265</v>
      </c>
      <c r="C188" s="59" t="s">
        <v>270</v>
      </c>
      <c r="D188" s="59" t="s">
        <v>25</v>
      </c>
      <c r="E188" s="62" t="s">
        <v>271</v>
      </c>
      <c r="F188" s="87" t="s">
        <v>31</v>
      </c>
      <c r="G188" s="52">
        <f>'MEMORIAL DE CÁLCULO'!K308</f>
        <v>0.81</v>
      </c>
      <c r="H188" s="53">
        <f t="shared" si="42"/>
        <v>235.82</v>
      </c>
      <c r="I188" s="54">
        <f t="shared" si="40"/>
        <v>191.01</v>
      </c>
      <c r="J188" s="54">
        <f t="shared" si="41"/>
        <v>234.16</v>
      </c>
      <c r="M188" s="53">
        <v>235.82</v>
      </c>
    </row>
    <row r="189" spans="1:13">
      <c r="A189" s="17"/>
      <c r="B189" s="59" t="s">
        <v>267</v>
      </c>
      <c r="C189" s="59" t="s">
        <v>270</v>
      </c>
      <c r="D189" s="59" t="s">
        <v>25</v>
      </c>
      <c r="E189" s="62" t="s">
        <v>273</v>
      </c>
      <c r="F189" s="87" t="s">
        <v>31</v>
      </c>
      <c r="G189" s="52">
        <f>'MEMORIAL DE CÁLCULO'!K310</f>
        <v>2.94</v>
      </c>
      <c r="H189" s="53">
        <f t="shared" si="42"/>
        <v>235.82</v>
      </c>
      <c r="I189" s="54">
        <f t="shared" si="40"/>
        <v>693.31</v>
      </c>
      <c r="J189" s="54">
        <f t="shared" si="41"/>
        <v>849.92</v>
      </c>
      <c r="M189" s="53">
        <v>235.82</v>
      </c>
    </row>
    <row r="190" spans="1:13">
      <c r="A190" s="17"/>
      <c r="B190" s="59" t="s">
        <v>269</v>
      </c>
      <c r="C190" s="59" t="s">
        <v>270</v>
      </c>
      <c r="D190" s="59" t="s">
        <v>25</v>
      </c>
      <c r="E190" s="62" t="s">
        <v>275</v>
      </c>
      <c r="F190" s="87" t="s">
        <v>31</v>
      </c>
      <c r="G190" s="52">
        <f>'MEMORIAL DE CÁLCULO'!K312</f>
        <v>5.25</v>
      </c>
      <c r="H190" s="53">
        <f t="shared" si="42"/>
        <v>235.82</v>
      </c>
      <c r="I190" s="54">
        <f t="shared" si="40"/>
        <v>1238.05</v>
      </c>
      <c r="J190" s="54">
        <f t="shared" si="41"/>
        <v>1517.72</v>
      </c>
      <c r="M190" s="53">
        <v>235.82</v>
      </c>
    </row>
    <row r="191" spans="1:13">
      <c r="A191" s="17"/>
      <c r="B191" s="59" t="s">
        <v>272</v>
      </c>
      <c r="C191" s="59">
        <v>88650</v>
      </c>
      <c r="D191" s="59" t="s">
        <v>21</v>
      </c>
      <c r="E191" s="62" t="s">
        <v>277</v>
      </c>
      <c r="F191" s="59" t="s">
        <v>53</v>
      </c>
      <c r="G191" s="52">
        <f>'MEMORIAL DE CÁLCULO'!K314</f>
        <v>132.1</v>
      </c>
      <c r="H191" s="53">
        <f t="shared" si="42"/>
        <v>11.86</v>
      </c>
      <c r="I191" s="54">
        <f t="shared" si="40"/>
        <v>1566.7</v>
      </c>
      <c r="J191" s="54">
        <f t="shared" si="41"/>
        <v>1920.61</v>
      </c>
      <c r="M191" s="53">
        <v>11.86</v>
      </c>
    </row>
    <row r="192" spans="1:13" s="234" customFormat="1">
      <c r="A192" s="231"/>
      <c r="B192" s="232" t="s">
        <v>274</v>
      </c>
      <c r="C192" s="232">
        <v>221004</v>
      </c>
      <c r="D192" s="232" t="s">
        <v>105</v>
      </c>
      <c r="E192" s="233" t="s">
        <v>1126</v>
      </c>
      <c r="F192" s="232" t="s">
        <v>53</v>
      </c>
      <c r="G192" s="52">
        <f>'MEMORIAL DE CÁLCULO'!K316</f>
        <v>238.6</v>
      </c>
      <c r="H192" s="53">
        <f t="shared" si="42"/>
        <v>34.950000000000003</v>
      </c>
      <c r="I192" s="54">
        <f t="shared" si="40"/>
        <v>8339.07</v>
      </c>
      <c r="J192" s="54">
        <f t="shared" si="41"/>
        <v>10222.86</v>
      </c>
      <c r="M192" s="53">
        <v>34.950000000000003</v>
      </c>
    </row>
    <row r="193" spans="1:13">
      <c r="A193" s="17"/>
      <c r="B193" s="59" t="s">
        <v>276</v>
      </c>
      <c r="C193" s="59" t="s">
        <v>281</v>
      </c>
      <c r="D193" s="59" t="s">
        <v>25</v>
      </c>
      <c r="E193" s="62" t="s">
        <v>282</v>
      </c>
      <c r="F193" s="59" t="s">
        <v>53</v>
      </c>
      <c r="G193" s="52">
        <f>'MEMORIAL DE CÁLCULO'!K318</f>
        <v>99.15</v>
      </c>
      <c r="H193" s="53">
        <f t="shared" si="42"/>
        <v>95.24</v>
      </c>
      <c r="I193" s="54">
        <f t="shared" si="40"/>
        <v>9443.0400000000009</v>
      </c>
      <c r="J193" s="54">
        <f t="shared" si="41"/>
        <v>11576.22</v>
      </c>
      <c r="M193" s="53">
        <v>95.24</v>
      </c>
    </row>
    <row r="194" spans="1:13">
      <c r="A194" s="17"/>
      <c r="B194" s="59" t="s">
        <v>278</v>
      </c>
      <c r="C194" s="59" t="s">
        <v>284</v>
      </c>
      <c r="D194" s="59" t="s">
        <v>25</v>
      </c>
      <c r="E194" s="62" t="s">
        <v>285</v>
      </c>
      <c r="F194" s="59" t="s">
        <v>53</v>
      </c>
      <c r="G194" s="52">
        <f>'MEMORIAL DE CÁLCULO'!K320</f>
        <v>1.75</v>
      </c>
      <c r="H194" s="53">
        <f t="shared" si="42"/>
        <v>166.86</v>
      </c>
      <c r="I194" s="54">
        <f t="shared" si="40"/>
        <v>292</v>
      </c>
      <c r="J194" s="54">
        <f t="shared" si="41"/>
        <v>357.96</v>
      </c>
      <c r="M194" s="53">
        <v>166.86</v>
      </c>
    </row>
    <row r="195" spans="1:13">
      <c r="A195" s="17"/>
      <c r="B195" s="68" t="s">
        <v>286</v>
      </c>
      <c r="C195" s="59"/>
      <c r="D195" s="59"/>
      <c r="E195" s="75" t="s">
        <v>287</v>
      </c>
      <c r="F195" s="59"/>
      <c r="G195" s="52"/>
      <c r="H195" s="53"/>
      <c r="I195" s="72">
        <f>SUM(I196:I203)</f>
        <v>70197.930000000008</v>
      </c>
      <c r="J195" s="72">
        <f>SUM(J196:J203)</f>
        <v>86055.62</v>
      </c>
      <c r="M195" s="53"/>
    </row>
    <row r="196" spans="1:13" s="234" customFormat="1" ht="25.5">
      <c r="A196" s="231"/>
      <c r="B196" s="232" t="s">
        <v>288</v>
      </c>
      <c r="C196" s="249">
        <v>98682</v>
      </c>
      <c r="D196" s="232" t="s">
        <v>21</v>
      </c>
      <c r="E196" s="233" t="s">
        <v>289</v>
      </c>
      <c r="F196" s="232" t="s">
        <v>31</v>
      </c>
      <c r="G196" s="52">
        <f>'MEMORIAL DE CÁLCULO'!K323</f>
        <v>387.78</v>
      </c>
      <c r="H196" s="53">
        <f t="shared" si="42"/>
        <v>42.66</v>
      </c>
      <c r="I196" s="54">
        <f t="shared" ref="I196:I203" si="43">TRUNC(G196*H196,2)</f>
        <v>16542.689999999999</v>
      </c>
      <c r="J196" s="54">
        <f t="shared" ref="J196:J203" si="44">TRUNC((G196*H196)*J$11+I196,2)</f>
        <v>20279.68</v>
      </c>
      <c r="M196" s="53">
        <v>42.66</v>
      </c>
    </row>
    <row r="197" spans="1:13" s="234" customFormat="1">
      <c r="A197" s="231"/>
      <c r="B197" s="232" t="s">
        <v>290</v>
      </c>
      <c r="C197" s="259">
        <v>94963</v>
      </c>
      <c r="D197" s="232" t="s">
        <v>21</v>
      </c>
      <c r="E197" s="260" t="s">
        <v>291</v>
      </c>
      <c r="F197" s="232" t="s">
        <v>31</v>
      </c>
      <c r="G197" s="52">
        <f>'MEMORIAL DE CÁLCULO'!K325</f>
        <v>35.549999999999997</v>
      </c>
      <c r="H197" s="53">
        <f t="shared" si="42"/>
        <v>534.11</v>
      </c>
      <c r="I197" s="54">
        <f t="shared" si="43"/>
        <v>18987.61</v>
      </c>
      <c r="J197" s="54">
        <f t="shared" si="44"/>
        <v>23276.91</v>
      </c>
      <c r="M197" s="53">
        <v>534.11</v>
      </c>
    </row>
    <row r="198" spans="1:13">
      <c r="A198" s="17"/>
      <c r="B198" s="59" t="s">
        <v>292</v>
      </c>
      <c r="C198" s="59">
        <v>92396</v>
      </c>
      <c r="D198" s="59" t="s">
        <v>21</v>
      </c>
      <c r="E198" s="62" t="s">
        <v>293</v>
      </c>
      <c r="F198" s="59" t="s">
        <v>31</v>
      </c>
      <c r="G198" s="52">
        <f>'MEMORIAL DE CÁLCULO'!K327</f>
        <v>68.260000000000005</v>
      </c>
      <c r="H198" s="53">
        <f t="shared" si="42"/>
        <v>104.09</v>
      </c>
      <c r="I198" s="54">
        <f t="shared" si="43"/>
        <v>7105.18</v>
      </c>
      <c r="J198" s="54">
        <f t="shared" si="44"/>
        <v>8710.24</v>
      </c>
      <c r="M198" s="53">
        <v>104.09</v>
      </c>
    </row>
    <row r="199" spans="1:13">
      <c r="A199" s="17"/>
      <c r="B199" s="59" t="s">
        <v>294</v>
      </c>
      <c r="C199" s="59" t="s">
        <v>295</v>
      </c>
      <c r="D199" s="59" t="s">
        <v>25</v>
      </c>
      <c r="E199" s="62" t="s">
        <v>296</v>
      </c>
      <c r="F199" s="59" t="s">
        <v>31</v>
      </c>
      <c r="G199" s="52">
        <f>'MEMORIAL DE CÁLCULO'!K329</f>
        <v>7.63</v>
      </c>
      <c r="H199" s="53">
        <f t="shared" si="42"/>
        <v>141.97999999999999</v>
      </c>
      <c r="I199" s="54">
        <f t="shared" si="43"/>
        <v>1083.3</v>
      </c>
      <c r="J199" s="54">
        <f t="shared" si="44"/>
        <v>1328.01</v>
      </c>
      <c r="M199" s="53">
        <v>141.97999999999999</v>
      </c>
    </row>
    <row r="200" spans="1:13">
      <c r="A200" s="17"/>
      <c r="B200" s="59" t="s">
        <v>297</v>
      </c>
      <c r="C200" s="59" t="s">
        <v>295</v>
      </c>
      <c r="D200" s="59" t="s">
        <v>25</v>
      </c>
      <c r="E200" s="62" t="s">
        <v>298</v>
      </c>
      <c r="F200" s="59" t="s">
        <v>31</v>
      </c>
      <c r="G200" s="52">
        <f>'MEMORIAL DE CÁLCULO'!K331</f>
        <v>1.38</v>
      </c>
      <c r="H200" s="53">
        <f t="shared" si="42"/>
        <v>141.97999999999999</v>
      </c>
      <c r="I200" s="54">
        <f t="shared" si="43"/>
        <v>195.93</v>
      </c>
      <c r="J200" s="54">
        <f t="shared" si="44"/>
        <v>240.19</v>
      </c>
      <c r="M200" s="53">
        <v>141.97999999999999</v>
      </c>
    </row>
    <row r="201" spans="1:13">
      <c r="A201" s="17"/>
      <c r="B201" s="59" t="s">
        <v>299</v>
      </c>
      <c r="C201" s="59" t="s">
        <v>300</v>
      </c>
      <c r="D201" s="59" t="s">
        <v>25</v>
      </c>
      <c r="E201" s="62" t="s">
        <v>301</v>
      </c>
      <c r="F201" s="59" t="s">
        <v>30</v>
      </c>
      <c r="G201" s="52">
        <f>'MEMORIAL DE CÁLCULO'!K333</f>
        <v>27.24</v>
      </c>
      <c r="H201" s="53">
        <f t="shared" si="42"/>
        <v>15.13</v>
      </c>
      <c r="I201" s="54">
        <f t="shared" si="43"/>
        <v>412.14</v>
      </c>
      <c r="J201" s="54">
        <f t="shared" si="44"/>
        <v>505.24</v>
      </c>
      <c r="M201" s="53">
        <v>15.13</v>
      </c>
    </row>
    <row r="202" spans="1:13">
      <c r="A202" s="17"/>
      <c r="B202" s="59" t="s">
        <v>302</v>
      </c>
      <c r="C202" s="59">
        <v>98504</v>
      </c>
      <c r="D202" s="59" t="s">
        <v>21</v>
      </c>
      <c r="E202" s="62" t="s">
        <v>303</v>
      </c>
      <c r="F202" s="59" t="s">
        <v>31</v>
      </c>
      <c r="G202" s="52">
        <f>'MEMORIAL DE CÁLCULO'!K335</f>
        <v>354.18</v>
      </c>
      <c r="H202" s="53">
        <f t="shared" si="42"/>
        <v>13.35</v>
      </c>
      <c r="I202" s="54">
        <f t="shared" si="43"/>
        <v>4728.3</v>
      </c>
      <c r="J202" s="54">
        <f t="shared" si="44"/>
        <v>5796.42</v>
      </c>
      <c r="M202" s="53">
        <v>13.35</v>
      </c>
    </row>
    <row r="203" spans="1:13" ht="25.5">
      <c r="A203" s="17"/>
      <c r="B203" s="59" t="s">
        <v>304</v>
      </c>
      <c r="C203" s="59">
        <v>92397</v>
      </c>
      <c r="D203" s="59" t="s">
        <v>21</v>
      </c>
      <c r="E203" s="62" t="s">
        <v>305</v>
      </c>
      <c r="F203" s="59" t="s">
        <v>31</v>
      </c>
      <c r="G203" s="60">
        <f>'MEMORIAL DE CÁLCULO'!K337</f>
        <v>227</v>
      </c>
      <c r="H203" s="53">
        <f t="shared" si="42"/>
        <v>93.14</v>
      </c>
      <c r="I203" s="54">
        <f t="shared" si="43"/>
        <v>21142.78</v>
      </c>
      <c r="J203" s="54">
        <f t="shared" si="44"/>
        <v>25918.93</v>
      </c>
      <c r="M203" s="61">
        <v>93.14</v>
      </c>
    </row>
    <row r="204" spans="1:13">
      <c r="A204" s="17"/>
      <c r="B204" s="68" t="s">
        <v>1453</v>
      </c>
      <c r="C204" s="59"/>
      <c r="D204" s="59"/>
      <c r="E204" s="75" t="s">
        <v>1454</v>
      </c>
      <c r="F204" s="59"/>
      <c r="G204" s="52"/>
      <c r="H204" s="53"/>
      <c r="I204" s="72">
        <f>SUM(I205:I206)</f>
        <v>1477.97</v>
      </c>
      <c r="J204" s="72">
        <f>SUM(J205:J206)</f>
        <v>1811.84</v>
      </c>
      <c r="M204" s="53"/>
    </row>
    <row r="205" spans="1:13" ht="25.5">
      <c r="A205" s="17"/>
      <c r="B205" s="59" t="s">
        <v>1457</v>
      </c>
      <c r="C205" s="59">
        <v>40880</v>
      </c>
      <c r="D205" s="59" t="s">
        <v>1455</v>
      </c>
      <c r="E205" s="62" t="s">
        <v>1456</v>
      </c>
      <c r="F205" s="59" t="s">
        <v>31</v>
      </c>
      <c r="G205" s="60">
        <f>'MEMORIAL DE CÁLCULO'!K340</f>
        <v>104.52500000000001</v>
      </c>
      <c r="H205" s="53">
        <f>M205</f>
        <v>0.79</v>
      </c>
      <c r="I205" s="54">
        <f t="shared" ref="I205:I206" si="45">TRUNC(G205*H205,2)</f>
        <v>82.57</v>
      </c>
      <c r="J205" s="54">
        <f t="shared" ref="J205:J206" si="46">TRUNC((G205*H205)*J$11+I205,2)</f>
        <v>101.22</v>
      </c>
      <c r="K205" s="234"/>
      <c r="L205" s="234"/>
      <c r="M205" s="61">
        <v>0.79</v>
      </c>
    </row>
    <row r="206" spans="1:13">
      <c r="A206" s="17"/>
      <c r="B206" s="59" t="s">
        <v>1458</v>
      </c>
      <c r="C206" s="59">
        <v>98504</v>
      </c>
      <c r="D206" s="59" t="s">
        <v>21</v>
      </c>
      <c r="E206" s="62" t="s">
        <v>303</v>
      </c>
      <c r="F206" s="59" t="s">
        <v>31</v>
      </c>
      <c r="G206" s="60">
        <f>'MEMORIAL DE CÁLCULO'!K342</f>
        <v>104.52500000000001</v>
      </c>
      <c r="H206" s="53">
        <f t="shared" ref="H206" si="47">M206</f>
        <v>13.35</v>
      </c>
      <c r="I206" s="54">
        <f t="shared" si="45"/>
        <v>1395.4</v>
      </c>
      <c r="J206" s="54">
        <f t="shared" si="46"/>
        <v>1710.62</v>
      </c>
      <c r="M206" s="53">
        <v>13.35</v>
      </c>
    </row>
    <row r="207" spans="1:13">
      <c r="A207" s="17"/>
      <c r="B207" s="63"/>
      <c r="C207" s="64"/>
      <c r="D207" s="64"/>
      <c r="E207" s="64"/>
      <c r="F207" s="64"/>
      <c r="G207" s="65" t="s">
        <v>32</v>
      </c>
      <c r="H207" s="66"/>
      <c r="I207" s="67"/>
      <c r="J207" s="67">
        <f>SUM(J182,J195,J204)</f>
        <v>265379.36000000004</v>
      </c>
    </row>
    <row r="208" spans="1:13">
      <c r="A208" s="17"/>
      <c r="B208" s="17"/>
      <c r="C208" s="17"/>
      <c r="D208" s="17"/>
      <c r="E208" s="44"/>
      <c r="F208" s="17"/>
      <c r="G208" s="45"/>
      <c r="H208" s="19"/>
      <c r="I208" s="19"/>
      <c r="J208" s="19"/>
    </row>
    <row r="209" spans="1:13">
      <c r="A209" s="17"/>
      <c r="B209" s="46">
        <v>11</v>
      </c>
      <c r="C209" s="46"/>
      <c r="D209" s="46"/>
      <c r="E209" s="47" t="s">
        <v>306</v>
      </c>
      <c r="F209" s="47"/>
      <c r="G209" s="82"/>
      <c r="H209" s="49"/>
      <c r="I209" s="49"/>
      <c r="J209" s="49"/>
    </row>
    <row r="210" spans="1:13">
      <c r="A210" s="17"/>
      <c r="B210" s="69" t="s">
        <v>307</v>
      </c>
      <c r="C210" s="69"/>
      <c r="D210" s="69"/>
      <c r="E210" s="70" t="s">
        <v>34</v>
      </c>
      <c r="F210" s="70"/>
      <c r="G210" s="91"/>
      <c r="H210" s="72"/>
      <c r="I210" s="72">
        <f>SUM(I211:I219)</f>
        <v>163089.13</v>
      </c>
      <c r="J210" s="72">
        <f>SUM(J211:J219)</f>
        <v>199930.91999999998</v>
      </c>
    </row>
    <row r="211" spans="1:13">
      <c r="A211" s="17"/>
      <c r="B211" s="59" t="s">
        <v>308</v>
      </c>
      <c r="C211" s="59">
        <v>96132</v>
      </c>
      <c r="D211" s="59" t="s">
        <v>21</v>
      </c>
      <c r="E211" s="62" t="s">
        <v>309</v>
      </c>
      <c r="F211" s="59" t="s">
        <v>31</v>
      </c>
      <c r="G211" s="52">
        <f>'MEMORIAL DE CÁLCULO'!K348</f>
        <v>3222.29</v>
      </c>
      <c r="H211" s="53">
        <f>M211</f>
        <v>17.149999999999999</v>
      </c>
      <c r="I211" s="54">
        <f t="shared" ref="I211:I219" si="48">TRUNC(G211*H211,2)</f>
        <v>55262.27</v>
      </c>
      <c r="J211" s="54">
        <f t="shared" ref="J211:J219" si="49">TRUNC((G211*H211)*J$11+I211,2)</f>
        <v>67746.009999999995</v>
      </c>
      <c r="M211" s="53">
        <v>17.149999999999999</v>
      </c>
    </row>
    <row r="212" spans="1:13">
      <c r="A212" s="17"/>
      <c r="B212" s="59" t="s">
        <v>310</v>
      </c>
      <c r="C212" s="59">
        <v>88489</v>
      </c>
      <c r="D212" s="59" t="s">
        <v>21</v>
      </c>
      <c r="E212" s="62" t="s">
        <v>311</v>
      </c>
      <c r="F212" s="59" t="s">
        <v>31</v>
      </c>
      <c r="G212" s="52">
        <f>'MEMORIAL DE CÁLCULO'!K350</f>
        <v>3033.26</v>
      </c>
      <c r="H212" s="53">
        <f t="shared" ref="H212:H225" si="50">M212</f>
        <v>14.39</v>
      </c>
      <c r="I212" s="54">
        <f t="shared" si="48"/>
        <v>43648.61</v>
      </c>
      <c r="J212" s="54">
        <f t="shared" si="49"/>
        <v>53508.83</v>
      </c>
      <c r="M212" s="53">
        <v>14.39</v>
      </c>
    </row>
    <row r="213" spans="1:13">
      <c r="A213" s="17"/>
      <c r="B213" s="59" t="s">
        <v>312</v>
      </c>
      <c r="C213" s="59" t="s">
        <v>313</v>
      </c>
      <c r="D213" s="59" t="s">
        <v>25</v>
      </c>
      <c r="E213" s="62" t="s">
        <v>314</v>
      </c>
      <c r="F213" s="59" t="s">
        <v>31</v>
      </c>
      <c r="G213" s="52">
        <f>'MEMORIAL DE CÁLCULO'!K352</f>
        <v>500.86</v>
      </c>
      <c r="H213" s="53">
        <f t="shared" si="50"/>
        <v>12.83</v>
      </c>
      <c r="I213" s="54">
        <f t="shared" si="48"/>
        <v>6426.03</v>
      </c>
      <c r="J213" s="54">
        <f t="shared" si="49"/>
        <v>7877.67</v>
      </c>
      <c r="M213" s="53">
        <v>12.83</v>
      </c>
    </row>
    <row r="214" spans="1:13" s="234" customFormat="1">
      <c r="A214" s="231"/>
      <c r="B214" s="232" t="s">
        <v>315</v>
      </c>
      <c r="C214" s="232">
        <v>261307</v>
      </c>
      <c r="D214" s="232" t="s">
        <v>105</v>
      </c>
      <c r="E214" s="233" t="s">
        <v>316</v>
      </c>
      <c r="F214" s="232" t="s">
        <v>31</v>
      </c>
      <c r="G214" s="52">
        <f>'MEMORIAL DE CÁLCULO'!K354</f>
        <v>500.86</v>
      </c>
      <c r="H214" s="53">
        <f t="shared" si="50"/>
        <v>11.15</v>
      </c>
      <c r="I214" s="54">
        <f t="shared" si="48"/>
        <v>5584.58</v>
      </c>
      <c r="J214" s="54">
        <f t="shared" si="49"/>
        <v>6846.13</v>
      </c>
      <c r="M214" s="53">
        <v>11.15</v>
      </c>
    </row>
    <row r="215" spans="1:13" s="234" customFormat="1">
      <c r="A215" s="231"/>
      <c r="B215" s="232" t="s">
        <v>317</v>
      </c>
      <c r="C215" s="232">
        <v>261560</v>
      </c>
      <c r="D215" s="232" t="s">
        <v>105</v>
      </c>
      <c r="E215" s="233" t="s">
        <v>318</v>
      </c>
      <c r="F215" s="232" t="s">
        <v>31</v>
      </c>
      <c r="G215" s="52">
        <f>'MEMORIAL DE CÁLCULO'!K356</f>
        <v>188.92</v>
      </c>
      <c r="H215" s="53">
        <f t="shared" si="50"/>
        <v>25.36</v>
      </c>
      <c r="I215" s="54">
        <f t="shared" si="48"/>
        <v>4791.01</v>
      </c>
      <c r="J215" s="54">
        <f t="shared" si="49"/>
        <v>5873.29</v>
      </c>
      <c r="M215" s="53">
        <v>25.36</v>
      </c>
    </row>
    <row r="216" spans="1:13" s="234" customFormat="1">
      <c r="A216" s="231"/>
      <c r="B216" s="232" t="s">
        <v>319</v>
      </c>
      <c r="C216" s="232">
        <v>261561</v>
      </c>
      <c r="D216" s="232" t="s">
        <v>105</v>
      </c>
      <c r="E216" s="233" t="s">
        <v>320</v>
      </c>
      <c r="F216" s="232" t="s">
        <v>31</v>
      </c>
      <c r="G216" s="52">
        <f>'MEMORIAL DE CÁLCULO'!K358</f>
        <v>23.86</v>
      </c>
      <c r="H216" s="53">
        <f t="shared" si="50"/>
        <v>25.96</v>
      </c>
      <c r="I216" s="54">
        <f t="shared" si="48"/>
        <v>619.4</v>
      </c>
      <c r="J216" s="54">
        <f t="shared" si="49"/>
        <v>759.32</v>
      </c>
      <c r="M216" s="53">
        <v>25.96</v>
      </c>
    </row>
    <row r="217" spans="1:13">
      <c r="A217" s="17"/>
      <c r="B217" s="59" t="s">
        <v>321</v>
      </c>
      <c r="C217" s="59">
        <v>100742</v>
      </c>
      <c r="D217" s="59" t="s">
        <v>21</v>
      </c>
      <c r="E217" s="62" t="s">
        <v>322</v>
      </c>
      <c r="F217" s="59" t="s">
        <v>31</v>
      </c>
      <c r="G217" s="52">
        <f>'MEMORIAL DE CÁLCULO'!K360</f>
        <v>515.99</v>
      </c>
      <c r="H217" s="53">
        <f t="shared" si="50"/>
        <v>26.55</v>
      </c>
      <c r="I217" s="54">
        <f t="shared" si="48"/>
        <v>13699.53</v>
      </c>
      <c r="J217" s="54">
        <f t="shared" si="49"/>
        <v>16794.25</v>
      </c>
      <c r="M217" s="53">
        <v>26.55</v>
      </c>
    </row>
    <row r="218" spans="1:13" s="234" customFormat="1">
      <c r="A218" s="231"/>
      <c r="B218" s="232" t="s">
        <v>323</v>
      </c>
      <c r="C218" s="232" t="s">
        <v>1048</v>
      </c>
      <c r="D218" s="232" t="s">
        <v>1046</v>
      </c>
      <c r="E218" s="233" t="s">
        <v>324</v>
      </c>
      <c r="F218" s="232" t="s">
        <v>31</v>
      </c>
      <c r="G218" s="52">
        <f>'MEMORIAL DE CÁLCULO'!K362</f>
        <v>189.04</v>
      </c>
      <c r="H218" s="53">
        <f t="shared" si="50"/>
        <v>140.16999999999999</v>
      </c>
      <c r="I218" s="54">
        <f t="shared" si="48"/>
        <v>26497.73</v>
      </c>
      <c r="J218" s="54">
        <f t="shared" si="49"/>
        <v>32483.56</v>
      </c>
      <c r="M218" s="53">
        <v>140.16999999999999</v>
      </c>
    </row>
    <row r="219" spans="1:13">
      <c r="A219" s="17"/>
      <c r="B219" s="59" t="s">
        <v>325</v>
      </c>
      <c r="C219" s="59">
        <v>100742</v>
      </c>
      <c r="D219" s="59" t="s">
        <v>21</v>
      </c>
      <c r="E219" s="95" t="s">
        <v>326</v>
      </c>
      <c r="F219" s="59" t="s">
        <v>31</v>
      </c>
      <c r="G219" s="52">
        <f>'MEMORIAL DE CÁLCULO'!K364</f>
        <v>247.08</v>
      </c>
      <c r="H219" s="53">
        <f t="shared" si="50"/>
        <v>26.55</v>
      </c>
      <c r="I219" s="54">
        <f t="shared" si="48"/>
        <v>6559.97</v>
      </c>
      <c r="J219" s="54">
        <f t="shared" si="49"/>
        <v>8041.86</v>
      </c>
      <c r="M219" s="53">
        <v>26.55</v>
      </c>
    </row>
    <row r="220" spans="1:13" s="234" customFormat="1">
      <c r="A220" s="231"/>
      <c r="B220" s="348" t="s">
        <v>327</v>
      </c>
      <c r="C220" s="232"/>
      <c r="D220" s="349"/>
      <c r="E220" s="350" t="s">
        <v>248</v>
      </c>
      <c r="F220" s="232"/>
      <c r="G220" s="52"/>
      <c r="H220" s="53"/>
      <c r="I220" s="72">
        <f>SUM(I221:I222)</f>
        <v>4006.62</v>
      </c>
      <c r="J220" s="72">
        <f>SUM(J221:J222)</f>
        <v>4911.71</v>
      </c>
      <c r="M220" s="53"/>
    </row>
    <row r="221" spans="1:13" s="234" customFormat="1">
      <c r="A221" s="231"/>
      <c r="B221" s="250" t="s">
        <v>328</v>
      </c>
      <c r="C221" s="232">
        <v>96135</v>
      </c>
      <c r="D221" s="232" t="s">
        <v>21</v>
      </c>
      <c r="E221" s="233" t="s">
        <v>309</v>
      </c>
      <c r="F221" s="232" t="s">
        <v>31</v>
      </c>
      <c r="G221" s="52">
        <f>'MEMORIAL DE CÁLCULO'!K367</f>
        <v>91.79</v>
      </c>
      <c r="H221" s="53">
        <f t="shared" si="50"/>
        <v>29.26</v>
      </c>
      <c r="I221" s="54">
        <f>TRUNC(G221*H221,2)</f>
        <v>2685.77</v>
      </c>
      <c r="J221" s="54">
        <f>TRUNC((G221*H221)*J$11+I221,2)</f>
        <v>3292.48</v>
      </c>
      <c r="M221" s="53">
        <v>29.26</v>
      </c>
    </row>
    <row r="222" spans="1:13" s="234" customFormat="1">
      <c r="A222" s="231"/>
      <c r="B222" s="250" t="s">
        <v>329</v>
      </c>
      <c r="C222" s="232">
        <v>88489</v>
      </c>
      <c r="D222" s="232" t="s">
        <v>21</v>
      </c>
      <c r="E222" s="233" t="s">
        <v>311</v>
      </c>
      <c r="F222" s="232" t="s">
        <v>31</v>
      </c>
      <c r="G222" s="52">
        <f>'MEMORIAL DE CÁLCULO'!K369</f>
        <v>91.79</v>
      </c>
      <c r="H222" s="53">
        <f t="shared" si="50"/>
        <v>14.39</v>
      </c>
      <c r="I222" s="54">
        <f>TRUNC(G222*H222,2)</f>
        <v>1320.85</v>
      </c>
      <c r="J222" s="54">
        <f>TRUNC((G222*H222)*J$11+I222,2)</f>
        <v>1619.23</v>
      </c>
      <c r="M222" s="53">
        <v>14.39</v>
      </c>
    </row>
    <row r="223" spans="1:13">
      <c r="A223" s="17"/>
      <c r="B223" s="96" t="s">
        <v>330</v>
      </c>
      <c r="C223" s="59"/>
      <c r="D223" s="97"/>
      <c r="E223" s="70" t="s">
        <v>252</v>
      </c>
      <c r="F223" s="59"/>
      <c r="G223" s="60"/>
      <c r="H223" s="53"/>
      <c r="I223" s="72">
        <f>SUM(I224:I225)</f>
        <v>14535.259999999998</v>
      </c>
      <c r="J223" s="72">
        <f>SUM(J224:J225)</f>
        <v>17818.77</v>
      </c>
      <c r="M223" s="61"/>
    </row>
    <row r="224" spans="1:13">
      <c r="A224" s="17"/>
      <c r="B224" s="98" t="s">
        <v>331</v>
      </c>
      <c r="C224" s="59">
        <v>88485</v>
      </c>
      <c r="D224" s="59" t="s">
        <v>21</v>
      </c>
      <c r="E224" s="62" t="s">
        <v>332</v>
      </c>
      <c r="F224" s="59" t="s">
        <v>31</v>
      </c>
      <c r="G224" s="60">
        <f>'MEMORIAL DE CÁLCULO'!K372</f>
        <v>924.04799999999989</v>
      </c>
      <c r="H224" s="53">
        <f t="shared" si="50"/>
        <v>4.58</v>
      </c>
      <c r="I224" s="54">
        <f>TRUNC(G224*H224,2)</f>
        <v>4232.13</v>
      </c>
      <c r="J224" s="54">
        <f>TRUNC((G224*H224)*J$11+I224,2)</f>
        <v>5188.17</v>
      </c>
      <c r="M224" s="61">
        <v>4.58</v>
      </c>
    </row>
    <row r="225" spans="1:13" s="234" customFormat="1">
      <c r="A225" s="231"/>
      <c r="B225" s="250" t="s">
        <v>333</v>
      </c>
      <c r="C225" s="232">
        <v>261307</v>
      </c>
      <c r="D225" s="232" t="s">
        <v>105</v>
      </c>
      <c r="E225" s="233" t="s">
        <v>334</v>
      </c>
      <c r="F225" s="232" t="s">
        <v>31</v>
      </c>
      <c r="G225" s="60">
        <f>'MEMORIAL DE CÁLCULO'!K374</f>
        <v>924.04799999999989</v>
      </c>
      <c r="H225" s="53">
        <f t="shared" si="50"/>
        <v>11.15</v>
      </c>
      <c r="I225" s="54">
        <f>TRUNC(G225*H225,2)</f>
        <v>10303.129999999999</v>
      </c>
      <c r="J225" s="54">
        <f>TRUNC((G225*H225)*J$11+I225,2)</f>
        <v>12630.6</v>
      </c>
      <c r="M225" s="53">
        <v>11.15</v>
      </c>
    </row>
    <row r="226" spans="1:13">
      <c r="A226" s="17"/>
      <c r="B226" s="63"/>
      <c r="C226" s="64"/>
      <c r="D226" s="64"/>
      <c r="E226" s="64"/>
      <c r="F226" s="64"/>
      <c r="G226" s="65" t="s">
        <v>32</v>
      </c>
      <c r="H226" s="66"/>
      <c r="I226" s="67"/>
      <c r="J226" s="67">
        <f>SUM(J210,J220,J223)</f>
        <v>222661.39999999997</v>
      </c>
    </row>
    <row r="227" spans="1:13">
      <c r="A227" s="17"/>
      <c r="B227" s="17"/>
      <c r="C227" s="17"/>
      <c r="D227" s="17"/>
      <c r="E227" s="44"/>
      <c r="F227" s="17"/>
      <c r="G227" s="45"/>
      <c r="H227" s="19"/>
      <c r="I227" s="19"/>
      <c r="J227" s="19"/>
    </row>
    <row r="228" spans="1:13">
      <c r="A228" s="17"/>
      <c r="B228" s="46">
        <v>12</v>
      </c>
      <c r="C228" s="46"/>
      <c r="D228" s="46"/>
      <c r="E228" s="47" t="s">
        <v>335</v>
      </c>
      <c r="F228" s="47"/>
      <c r="G228" s="82"/>
      <c r="H228" s="49"/>
      <c r="I228" s="49"/>
      <c r="J228" s="49"/>
    </row>
    <row r="229" spans="1:13">
      <c r="A229" s="17"/>
      <c r="B229" s="99" t="s">
        <v>336</v>
      </c>
      <c r="C229" s="99"/>
      <c r="D229" s="50"/>
      <c r="E229" s="100" t="s">
        <v>337</v>
      </c>
      <c r="F229" s="55"/>
      <c r="G229" s="101"/>
      <c r="H229" s="53"/>
      <c r="I229" s="72">
        <f>SUM(I230:I286)</f>
        <v>18731.45</v>
      </c>
      <c r="J229" s="72">
        <f>SUM(J230:J286)</f>
        <v>22962.63</v>
      </c>
    </row>
    <row r="230" spans="1:13">
      <c r="A230" s="17"/>
      <c r="B230" s="56" t="s">
        <v>338</v>
      </c>
      <c r="C230" s="56">
        <v>89401</v>
      </c>
      <c r="D230" s="50" t="s">
        <v>21</v>
      </c>
      <c r="E230" s="102" t="s">
        <v>339</v>
      </c>
      <c r="F230" s="50" t="s">
        <v>53</v>
      </c>
      <c r="G230" s="52">
        <f>'MEMORIAL DE CÁLCULO'!K380</f>
        <v>13.9</v>
      </c>
      <c r="H230" s="53">
        <f>M230</f>
        <v>11.76</v>
      </c>
      <c r="I230" s="54">
        <f t="shared" ref="I230:I261" si="51">TRUNC(G230*H230,2)</f>
        <v>163.46</v>
      </c>
      <c r="J230" s="54">
        <f t="shared" ref="J230:J261" si="52">TRUNC((G230*H230)*J$11+I230,2)</f>
        <v>200.38</v>
      </c>
      <c r="M230" s="53">
        <v>11.76</v>
      </c>
    </row>
    <row r="231" spans="1:13">
      <c r="A231" s="17"/>
      <c r="B231" s="56" t="s">
        <v>340</v>
      </c>
      <c r="C231" s="56">
        <v>89446</v>
      </c>
      <c r="D231" s="50" t="s">
        <v>21</v>
      </c>
      <c r="E231" s="102" t="s">
        <v>341</v>
      </c>
      <c r="F231" s="50" t="s">
        <v>53</v>
      </c>
      <c r="G231" s="52">
        <f>'MEMORIAL DE CÁLCULO'!K382</f>
        <v>48.5</v>
      </c>
      <c r="H231" s="53">
        <f t="shared" ref="H231:H286" si="53">M231</f>
        <v>6.22</v>
      </c>
      <c r="I231" s="54">
        <f t="shared" si="51"/>
        <v>301.67</v>
      </c>
      <c r="J231" s="54">
        <f t="shared" si="52"/>
        <v>369.81</v>
      </c>
      <c r="M231" s="53">
        <v>6.22</v>
      </c>
    </row>
    <row r="232" spans="1:13">
      <c r="A232" s="17"/>
      <c r="B232" s="56" t="s">
        <v>342</v>
      </c>
      <c r="C232" s="56">
        <v>89447</v>
      </c>
      <c r="D232" s="50" t="s">
        <v>21</v>
      </c>
      <c r="E232" s="102" t="s">
        <v>343</v>
      </c>
      <c r="F232" s="50" t="s">
        <v>53</v>
      </c>
      <c r="G232" s="52">
        <f>'MEMORIAL DE CÁLCULO'!K384</f>
        <v>8.6999999999999993</v>
      </c>
      <c r="H232" s="53">
        <f t="shared" si="53"/>
        <v>12.49</v>
      </c>
      <c r="I232" s="54">
        <f t="shared" si="51"/>
        <v>108.66</v>
      </c>
      <c r="J232" s="54">
        <f t="shared" si="52"/>
        <v>133.19999999999999</v>
      </c>
      <c r="M232" s="53">
        <v>12.49</v>
      </c>
    </row>
    <row r="233" spans="1:13">
      <c r="A233" s="17"/>
      <c r="B233" s="56" t="s">
        <v>344</v>
      </c>
      <c r="C233" s="56">
        <v>89449</v>
      </c>
      <c r="D233" s="50" t="s">
        <v>21</v>
      </c>
      <c r="E233" s="102" t="s">
        <v>345</v>
      </c>
      <c r="F233" s="50" t="s">
        <v>53</v>
      </c>
      <c r="G233" s="52">
        <f>'MEMORIAL DE CÁLCULO'!K386</f>
        <v>16.5</v>
      </c>
      <c r="H233" s="53">
        <f t="shared" si="53"/>
        <v>21.19</v>
      </c>
      <c r="I233" s="54">
        <f t="shared" si="51"/>
        <v>349.63</v>
      </c>
      <c r="J233" s="54">
        <f t="shared" si="52"/>
        <v>428.61</v>
      </c>
      <c r="M233" s="53">
        <v>21.19</v>
      </c>
    </row>
    <row r="234" spans="1:13">
      <c r="A234" s="17"/>
      <c r="B234" s="56" t="s">
        <v>346</v>
      </c>
      <c r="C234" s="56">
        <v>89450</v>
      </c>
      <c r="D234" s="50" t="s">
        <v>21</v>
      </c>
      <c r="E234" s="102" t="s">
        <v>347</v>
      </c>
      <c r="F234" s="50" t="s">
        <v>53</v>
      </c>
      <c r="G234" s="52">
        <f>'MEMORIAL DE CÁLCULO'!K388</f>
        <v>8.6</v>
      </c>
      <c r="H234" s="53">
        <f t="shared" si="53"/>
        <v>34.03</v>
      </c>
      <c r="I234" s="54">
        <f t="shared" si="51"/>
        <v>292.64999999999998</v>
      </c>
      <c r="J234" s="54">
        <f t="shared" si="52"/>
        <v>358.76</v>
      </c>
      <c r="M234" s="53">
        <v>34.03</v>
      </c>
    </row>
    <row r="235" spans="1:13">
      <c r="A235" s="17"/>
      <c r="B235" s="56" t="s">
        <v>348</v>
      </c>
      <c r="C235" s="56">
        <v>89451</v>
      </c>
      <c r="D235" s="50" t="s">
        <v>21</v>
      </c>
      <c r="E235" s="102" t="s">
        <v>349</v>
      </c>
      <c r="F235" s="50" t="s">
        <v>53</v>
      </c>
      <c r="G235" s="52">
        <f>'MEMORIAL DE CÁLCULO'!K390</f>
        <v>16.399999999999999</v>
      </c>
      <c r="H235" s="53">
        <f t="shared" si="53"/>
        <v>55.51</v>
      </c>
      <c r="I235" s="54">
        <f t="shared" si="51"/>
        <v>910.36</v>
      </c>
      <c r="J235" s="54">
        <f t="shared" si="52"/>
        <v>1116.01</v>
      </c>
      <c r="M235" s="53">
        <v>55.51</v>
      </c>
    </row>
    <row r="236" spans="1:13">
      <c r="A236" s="17"/>
      <c r="B236" s="56" t="s">
        <v>350</v>
      </c>
      <c r="C236" s="56">
        <v>89452</v>
      </c>
      <c r="D236" s="50" t="s">
        <v>21</v>
      </c>
      <c r="E236" s="102" t="s">
        <v>351</v>
      </c>
      <c r="F236" s="50" t="s">
        <v>53</v>
      </c>
      <c r="G236" s="52">
        <f>'MEMORIAL DE CÁLCULO'!K392</f>
        <v>24.5</v>
      </c>
      <c r="H236" s="53">
        <f t="shared" si="53"/>
        <v>76.540000000000006</v>
      </c>
      <c r="I236" s="54">
        <f t="shared" si="51"/>
        <v>1875.23</v>
      </c>
      <c r="J236" s="54">
        <f t="shared" si="52"/>
        <v>2298.84</v>
      </c>
      <c r="M236" s="53">
        <v>76.540000000000006</v>
      </c>
    </row>
    <row r="237" spans="1:13">
      <c r="A237" s="17"/>
      <c r="B237" s="56" t="s">
        <v>352</v>
      </c>
      <c r="C237" s="56">
        <v>89714</v>
      </c>
      <c r="D237" s="50" t="s">
        <v>21</v>
      </c>
      <c r="E237" s="102" t="s">
        <v>353</v>
      </c>
      <c r="F237" s="50" t="s">
        <v>53</v>
      </c>
      <c r="G237" s="52">
        <f>'MEMORIAL DE CÁLCULO'!K394</f>
        <v>40.9</v>
      </c>
      <c r="H237" s="53">
        <f t="shared" si="53"/>
        <v>40.61</v>
      </c>
      <c r="I237" s="54">
        <f t="shared" si="51"/>
        <v>1660.94</v>
      </c>
      <c r="J237" s="54">
        <f t="shared" si="52"/>
        <v>2036.14</v>
      </c>
      <c r="M237" s="53">
        <v>40.61</v>
      </c>
    </row>
    <row r="238" spans="1:13">
      <c r="A238" s="17"/>
      <c r="B238" s="56" t="s">
        <v>354</v>
      </c>
      <c r="C238" s="50">
        <v>94715</v>
      </c>
      <c r="D238" s="50" t="s">
        <v>21</v>
      </c>
      <c r="E238" s="102" t="s">
        <v>355</v>
      </c>
      <c r="F238" s="50" t="s">
        <v>26</v>
      </c>
      <c r="G238" s="52">
        <f>'MEMORIAL DE CÁLCULO'!K396</f>
        <v>4</v>
      </c>
      <c r="H238" s="53">
        <f t="shared" si="53"/>
        <v>340.9</v>
      </c>
      <c r="I238" s="54">
        <f t="shared" si="51"/>
        <v>1363.6</v>
      </c>
      <c r="J238" s="54">
        <f t="shared" si="52"/>
        <v>1671.63</v>
      </c>
      <c r="M238" s="53">
        <v>340.9</v>
      </c>
    </row>
    <row r="239" spans="1:13">
      <c r="A239" s="17"/>
      <c r="B239" s="56" t="s">
        <v>356</v>
      </c>
      <c r="C239" s="50">
        <v>94714</v>
      </c>
      <c r="D239" s="50" t="s">
        <v>21</v>
      </c>
      <c r="E239" s="102" t="s">
        <v>357</v>
      </c>
      <c r="F239" s="50" t="s">
        <v>26</v>
      </c>
      <c r="G239" s="52">
        <f>'MEMORIAL DE CÁLCULO'!K398</f>
        <v>4</v>
      </c>
      <c r="H239" s="53">
        <f t="shared" si="53"/>
        <v>384.33</v>
      </c>
      <c r="I239" s="54">
        <f t="shared" si="51"/>
        <v>1537.32</v>
      </c>
      <c r="J239" s="54">
        <f t="shared" si="52"/>
        <v>1884.6</v>
      </c>
      <c r="M239" s="53">
        <v>384.33</v>
      </c>
    </row>
    <row r="240" spans="1:13" s="234" customFormat="1">
      <c r="A240" s="231"/>
      <c r="B240" s="235" t="s">
        <v>358</v>
      </c>
      <c r="C240" s="235">
        <v>94783</v>
      </c>
      <c r="D240" s="235" t="s">
        <v>21</v>
      </c>
      <c r="E240" s="251" t="s">
        <v>359</v>
      </c>
      <c r="F240" s="235" t="s">
        <v>26</v>
      </c>
      <c r="G240" s="52">
        <f>'MEMORIAL DE CÁLCULO'!K400</f>
        <v>3</v>
      </c>
      <c r="H240" s="53">
        <f t="shared" si="53"/>
        <v>20.77</v>
      </c>
      <c r="I240" s="54">
        <f t="shared" si="51"/>
        <v>62.31</v>
      </c>
      <c r="J240" s="54">
        <f t="shared" si="52"/>
        <v>76.38</v>
      </c>
      <c r="M240" s="53">
        <v>20.77</v>
      </c>
    </row>
    <row r="241" spans="1:13">
      <c r="A241" s="17"/>
      <c r="B241" s="56" t="s">
        <v>360</v>
      </c>
      <c r="C241" s="56">
        <v>89616</v>
      </c>
      <c r="D241" s="50" t="s">
        <v>21</v>
      </c>
      <c r="E241" s="102" t="s">
        <v>361</v>
      </c>
      <c r="F241" s="50" t="s">
        <v>26</v>
      </c>
      <c r="G241" s="52">
        <f>'MEMORIAL DE CÁLCULO'!K402</f>
        <v>4</v>
      </c>
      <c r="H241" s="53">
        <f t="shared" si="53"/>
        <v>45.33</v>
      </c>
      <c r="I241" s="54">
        <f t="shared" si="51"/>
        <v>181.32</v>
      </c>
      <c r="J241" s="54">
        <f t="shared" si="52"/>
        <v>222.28</v>
      </c>
      <c r="M241" s="53">
        <v>45.33</v>
      </c>
    </row>
    <row r="242" spans="1:13" s="234" customFormat="1">
      <c r="A242" s="231"/>
      <c r="B242" s="235" t="s">
        <v>362</v>
      </c>
      <c r="C242" s="235">
        <v>89376</v>
      </c>
      <c r="D242" s="235" t="s">
        <v>21</v>
      </c>
      <c r="E242" s="251" t="s">
        <v>363</v>
      </c>
      <c r="F242" s="235" t="s">
        <v>26</v>
      </c>
      <c r="G242" s="52">
        <f>'MEMORIAL DE CÁLCULO'!K404</f>
        <v>4</v>
      </c>
      <c r="H242" s="53">
        <f t="shared" si="53"/>
        <v>5.98</v>
      </c>
      <c r="I242" s="54">
        <f t="shared" si="51"/>
        <v>23.92</v>
      </c>
      <c r="J242" s="54">
        <f t="shared" si="52"/>
        <v>29.32</v>
      </c>
      <c r="M242" s="53">
        <v>5.98</v>
      </c>
    </row>
    <row r="243" spans="1:13" s="234" customFormat="1">
      <c r="A243" s="231"/>
      <c r="B243" s="235" t="s">
        <v>364</v>
      </c>
      <c r="C243" s="235">
        <v>89383</v>
      </c>
      <c r="D243" s="235" t="s">
        <v>21</v>
      </c>
      <c r="E243" s="251" t="s">
        <v>365</v>
      </c>
      <c r="F243" s="235" t="s">
        <v>26</v>
      </c>
      <c r="G243" s="52">
        <f>'MEMORIAL DE CÁLCULO'!K406</f>
        <v>42</v>
      </c>
      <c r="H243" s="53">
        <f t="shared" si="53"/>
        <v>6.96</v>
      </c>
      <c r="I243" s="54">
        <f t="shared" si="51"/>
        <v>292.32</v>
      </c>
      <c r="J243" s="54">
        <f t="shared" si="52"/>
        <v>358.35</v>
      </c>
      <c r="M243" s="53">
        <v>6.96</v>
      </c>
    </row>
    <row r="244" spans="1:13">
      <c r="A244" s="17"/>
      <c r="B244" s="56" t="s">
        <v>366</v>
      </c>
      <c r="C244" s="56">
        <v>89553</v>
      </c>
      <c r="D244" s="50" t="s">
        <v>21</v>
      </c>
      <c r="E244" s="102" t="s">
        <v>367</v>
      </c>
      <c r="F244" s="50" t="s">
        <v>26</v>
      </c>
      <c r="G244" s="52">
        <f>'MEMORIAL DE CÁLCULO'!K408</f>
        <v>2</v>
      </c>
      <c r="H244" s="53">
        <f t="shared" si="53"/>
        <v>6.18</v>
      </c>
      <c r="I244" s="54">
        <f t="shared" si="51"/>
        <v>12.36</v>
      </c>
      <c r="J244" s="54">
        <f t="shared" si="52"/>
        <v>15.15</v>
      </c>
      <c r="M244" s="53">
        <v>6.18</v>
      </c>
    </row>
    <row r="245" spans="1:13">
      <c r="A245" s="17"/>
      <c r="B245" s="56" t="s">
        <v>368</v>
      </c>
      <c r="C245" s="56">
        <v>89596</v>
      </c>
      <c r="D245" s="50" t="s">
        <v>21</v>
      </c>
      <c r="E245" s="102" t="s">
        <v>369</v>
      </c>
      <c r="F245" s="50" t="s">
        <v>26</v>
      </c>
      <c r="G245" s="52">
        <f>'MEMORIAL DE CÁLCULO'!K410</f>
        <v>42</v>
      </c>
      <c r="H245" s="53">
        <f t="shared" si="53"/>
        <v>11.34</v>
      </c>
      <c r="I245" s="54">
        <f t="shared" si="51"/>
        <v>476.28</v>
      </c>
      <c r="J245" s="54">
        <f t="shared" si="52"/>
        <v>583.87</v>
      </c>
      <c r="M245" s="53">
        <v>11.34</v>
      </c>
    </row>
    <row r="246" spans="1:13">
      <c r="A246" s="17"/>
      <c r="B246" s="56" t="s">
        <v>370</v>
      </c>
      <c r="C246" s="56">
        <v>89610</v>
      </c>
      <c r="D246" s="50" t="s">
        <v>21</v>
      </c>
      <c r="E246" s="102" t="s">
        <v>371</v>
      </c>
      <c r="F246" s="50" t="s">
        <v>26</v>
      </c>
      <c r="G246" s="52">
        <f>'MEMORIAL DE CÁLCULO'!K412</f>
        <v>4</v>
      </c>
      <c r="H246" s="53">
        <f t="shared" si="53"/>
        <v>21.53</v>
      </c>
      <c r="I246" s="54">
        <f t="shared" si="51"/>
        <v>86.12</v>
      </c>
      <c r="J246" s="54">
        <f t="shared" si="52"/>
        <v>105.57</v>
      </c>
      <c r="M246" s="53">
        <v>21.53</v>
      </c>
    </row>
    <row r="247" spans="1:13">
      <c r="A247" s="17"/>
      <c r="B247" s="56" t="s">
        <v>372</v>
      </c>
      <c r="C247" s="56">
        <v>89616</v>
      </c>
      <c r="D247" s="50" t="s">
        <v>21</v>
      </c>
      <c r="E247" s="102" t="s">
        <v>373</v>
      </c>
      <c r="F247" s="50" t="s">
        <v>26</v>
      </c>
      <c r="G247" s="52">
        <f>'MEMORIAL DE CÁLCULO'!K414</f>
        <v>4</v>
      </c>
      <c r="H247" s="53">
        <f t="shared" si="53"/>
        <v>45.33</v>
      </c>
      <c r="I247" s="54">
        <f t="shared" si="51"/>
        <v>181.32</v>
      </c>
      <c r="J247" s="54">
        <f t="shared" si="52"/>
        <v>222.28</v>
      </c>
      <c r="M247" s="53">
        <v>45.33</v>
      </c>
    </row>
    <row r="248" spans="1:13">
      <c r="A248" s="17"/>
      <c r="B248" s="56" t="s">
        <v>374</v>
      </c>
      <c r="C248" s="50">
        <v>89380</v>
      </c>
      <c r="D248" s="50" t="s">
        <v>21</v>
      </c>
      <c r="E248" s="102" t="s">
        <v>375</v>
      </c>
      <c r="F248" s="50" t="s">
        <v>26</v>
      </c>
      <c r="G248" s="52">
        <f>'MEMORIAL DE CÁLCULO'!K416</f>
        <v>4</v>
      </c>
      <c r="H248" s="53">
        <f t="shared" si="53"/>
        <v>10.85</v>
      </c>
      <c r="I248" s="54">
        <f t="shared" si="51"/>
        <v>43.4</v>
      </c>
      <c r="J248" s="54">
        <f t="shared" si="52"/>
        <v>53.2</v>
      </c>
      <c r="M248" s="53">
        <v>10.85</v>
      </c>
    </row>
    <row r="249" spans="1:13">
      <c r="A249" s="17"/>
      <c r="B249" s="56" t="s">
        <v>376</v>
      </c>
      <c r="C249" s="50">
        <v>89605</v>
      </c>
      <c r="D249" s="50" t="s">
        <v>21</v>
      </c>
      <c r="E249" s="102" t="s">
        <v>377</v>
      </c>
      <c r="F249" s="50" t="s">
        <v>26</v>
      </c>
      <c r="G249" s="52">
        <f>'MEMORIAL DE CÁLCULO'!K418</f>
        <v>23</v>
      </c>
      <c r="H249" s="53">
        <f t="shared" si="53"/>
        <v>22.8</v>
      </c>
      <c r="I249" s="54">
        <f t="shared" si="51"/>
        <v>524.4</v>
      </c>
      <c r="J249" s="54">
        <f t="shared" si="52"/>
        <v>642.86</v>
      </c>
      <c r="M249" s="53">
        <v>22.8</v>
      </c>
    </row>
    <row r="250" spans="1:13">
      <c r="A250" s="17"/>
      <c r="B250" s="56" t="s">
        <v>378</v>
      </c>
      <c r="C250" s="50">
        <v>89605</v>
      </c>
      <c r="D250" s="50" t="s">
        <v>21</v>
      </c>
      <c r="E250" s="102" t="s">
        <v>377</v>
      </c>
      <c r="F250" s="50" t="s">
        <v>26</v>
      </c>
      <c r="G250" s="52">
        <f>'MEMORIAL DE CÁLCULO'!K420</f>
        <v>12</v>
      </c>
      <c r="H250" s="53">
        <f t="shared" si="53"/>
        <v>22.8</v>
      </c>
      <c r="I250" s="54">
        <f t="shared" si="51"/>
        <v>273.60000000000002</v>
      </c>
      <c r="J250" s="54">
        <f t="shared" si="52"/>
        <v>335.4</v>
      </c>
      <c r="M250" s="53">
        <v>22.8</v>
      </c>
    </row>
    <row r="251" spans="1:13">
      <c r="A251" s="17"/>
      <c r="B251" s="56" t="s">
        <v>379</v>
      </c>
      <c r="C251" s="50" t="s">
        <v>380</v>
      </c>
      <c r="D251" s="50" t="s">
        <v>25</v>
      </c>
      <c r="E251" s="102" t="s">
        <v>381</v>
      </c>
      <c r="F251" s="50" t="s">
        <v>26</v>
      </c>
      <c r="G251" s="52">
        <f>'MEMORIAL DE CÁLCULO'!K422</f>
        <v>4</v>
      </c>
      <c r="H251" s="53">
        <f t="shared" si="53"/>
        <v>47.49</v>
      </c>
      <c r="I251" s="54">
        <f t="shared" si="51"/>
        <v>189.96</v>
      </c>
      <c r="J251" s="54">
        <f t="shared" si="52"/>
        <v>232.87</v>
      </c>
      <c r="M251" s="53">
        <v>47.49</v>
      </c>
    </row>
    <row r="252" spans="1:13">
      <c r="A252" s="17"/>
      <c r="B252" s="56" t="s">
        <v>382</v>
      </c>
      <c r="C252" s="17" t="s">
        <v>383</v>
      </c>
      <c r="D252" s="50" t="s">
        <v>25</v>
      </c>
      <c r="E252" s="102" t="s">
        <v>384</v>
      </c>
      <c r="F252" s="50" t="s">
        <v>26</v>
      </c>
      <c r="G252" s="52">
        <f>'MEMORIAL DE CÁLCULO'!K424</f>
        <v>2</v>
      </c>
      <c r="H252" s="53">
        <f t="shared" si="53"/>
        <v>108.61</v>
      </c>
      <c r="I252" s="54">
        <f t="shared" si="51"/>
        <v>217.22</v>
      </c>
      <c r="J252" s="54">
        <f t="shared" si="52"/>
        <v>266.27999999999997</v>
      </c>
      <c r="M252" s="53">
        <v>108.61</v>
      </c>
    </row>
    <row r="253" spans="1:13">
      <c r="A253" s="17"/>
      <c r="B253" s="56" t="s">
        <v>385</v>
      </c>
      <c r="C253" s="50">
        <v>89579</v>
      </c>
      <c r="D253" s="50" t="s">
        <v>21</v>
      </c>
      <c r="E253" s="102" t="s">
        <v>386</v>
      </c>
      <c r="F253" s="50" t="s">
        <v>26</v>
      </c>
      <c r="G253" s="52">
        <f>'MEMORIAL DE CÁLCULO'!K426</f>
        <v>10</v>
      </c>
      <c r="H253" s="53">
        <f t="shared" si="53"/>
        <v>12.88</v>
      </c>
      <c r="I253" s="54">
        <f t="shared" si="51"/>
        <v>128.80000000000001</v>
      </c>
      <c r="J253" s="54">
        <f t="shared" si="52"/>
        <v>157.88999999999999</v>
      </c>
      <c r="M253" s="53">
        <v>12.88</v>
      </c>
    </row>
    <row r="254" spans="1:13">
      <c r="A254" s="17"/>
      <c r="B254" s="56" t="s">
        <v>387</v>
      </c>
      <c r="C254" s="50" t="s">
        <v>388</v>
      </c>
      <c r="D254" s="50" t="s">
        <v>25</v>
      </c>
      <c r="E254" s="102" t="s">
        <v>389</v>
      </c>
      <c r="F254" s="50" t="s">
        <v>26</v>
      </c>
      <c r="G254" s="52">
        <f>'MEMORIAL DE CÁLCULO'!K428</f>
        <v>2</v>
      </c>
      <c r="H254" s="53">
        <f>M254</f>
        <v>15.77</v>
      </c>
      <c r="I254" s="54">
        <f t="shared" si="51"/>
        <v>31.54</v>
      </c>
      <c r="J254" s="54">
        <f t="shared" si="52"/>
        <v>38.659999999999997</v>
      </c>
      <c r="M254" s="53">
        <v>15.77</v>
      </c>
    </row>
    <row r="255" spans="1:13">
      <c r="A255" s="17"/>
      <c r="B255" s="56" t="s">
        <v>390</v>
      </c>
      <c r="C255" s="50">
        <v>89579</v>
      </c>
      <c r="D255" s="50" t="s">
        <v>21</v>
      </c>
      <c r="E255" s="102" t="s">
        <v>386</v>
      </c>
      <c r="F255" s="50" t="s">
        <v>26</v>
      </c>
      <c r="G255" s="52">
        <f>'MEMORIAL DE CÁLCULO'!K430</f>
        <v>4</v>
      </c>
      <c r="H255" s="53">
        <f t="shared" si="53"/>
        <v>12.88</v>
      </c>
      <c r="I255" s="54">
        <f t="shared" si="51"/>
        <v>51.52</v>
      </c>
      <c r="J255" s="54">
        <f t="shared" si="52"/>
        <v>63.15</v>
      </c>
      <c r="M255" s="53">
        <v>12.88</v>
      </c>
    </row>
    <row r="256" spans="1:13" s="234" customFormat="1">
      <c r="A256" s="231"/>
      <c r="B256" s="235" t="s">
        <v>391</v>
      </c>
      <c r="C256" s="235">
        <v>89549</v>
      </c>
      <c r="D256" s="235" t="s">
        <v>21</v>
      </c>
      <c r="E256" s="251" t="s">
        <v>392</v>
      </c>
      <c r="F256" s="235" t="s">
        <v>26</v>
      </c>
      <c r="G256" s="52">
        <f>'MEMORIAL DE CÁLCULO'!K432</f>
        <v>2</v>
      </c>
      <c r="H256" s="53">
        <f t="shared" si="53"/>
        <v>21.22</v>
      </c>
      <c r="I256" s="54">
        <f t="shared" si="51"/>
        <v>42.44</v>
      </c>
      <c r="J256" s="54">
        <f t="shared" si="52"/>
        <v>52.02</v>
      </c>
      <c r="M256" s="53">
        <v>21.22</v>
      </c>
    </row>
    <row r="257" spans="1:13">
      <c r="A257" s="17"/>
      <c r="B257" s="56" t="s">
        <v>393</v>
      </c>
      <c r="C257" s="56" t="s">
        <v>394</v>
      </c>
      <c r="D257" s="50" t="s">
        <v>25</v>
      </c>
      <c r="E257" s="102" t="s">
        <v>395</v>
      </c>
      <c r="F257" s="50" t="s">
        <v>26</v>
      </c>
      <c r="G257" s="52">
        <f>'MEMORIAL DE CÁLCULO'!K434</f>
        <v>6</v>
      </c>
      <c r="H257" s="53">
        <f t="shared" si="53"/>
        <v>35.6</v>
      </c>
      <c r="I257" s="54">
        <f t="shared" si="51"/>
        <v>213.6</v>
      </c>
      <c r="J257" s="54">
        <f t="shared" si="52"/>
        <v>261.85000000000002</v>
      </c>
      <c r="M257" s="53">
        <v>35.6</v>
      </c>
    </row>
    <row r="258" spans="1:13">
      <c r="A258" s="17"/>
      <c r="B258" s="56" t="s">
        <v>396</v>
      </c>
      <c r="C258" s="56">
        <v>89485</v>
      </c>
      <c r="D258" s="50" t="s">
        <v>21</v>
      </c>
      <c r="E258" s="102" t="s">
        <v>397</v>
      </c>
      <c r="F258" s="50" t="s">
        <v>26</v>
      </c>
      <c r="G258" s="52">
        <f>'MEMORIAL DE CÁLCULO'!K436</f>
        <v>2</v>
      </c>
      <c r="H258" s="53">
        <f t="shared" si="53"/>
        <v>6.58</v>
      </c>
      <c r="I258" s="54">
        <f t="shared" si="51"/>
        <v>13.16</v>
      </c>
      <c r="J258" s="54">
        <f t="shared" si="52"/>
        <v>16.13</v>
      </c>
      <c r="M258" s="53">
        <v>6.58</v>
      </c>
    </row>
    <row r="259" spans="1:13">
      <c r="A259" s="17"/>
      <c r="B259" s="56" t="s">
        <v>398</v>
      </c>
      <c r="C259" s="56">
        <v>89493</v>
      </c>
      <c r="D259" s="50" t="s">
        <v>21</v>
      </c>
      <c r="E259" s="102" t="s">
        <v>399</v>
      </c>
      <c r="F259" s="50" t="s">
        <v>26</v>
      </c>
      <c r="G259" s="52">
        <f>'MEMORIAL DE CÁLCULO'!K438</f>
        <v>2</v>
      </c>
      <c r="H259" s="53">
        <f t="shared" si="53"/>
        <v>10.92</v>
      </c>
      <c r="I259" s="54">
        <f t="shared" si="51"/>
        <v>21.84</v>
      </c>
      <c r="J259" s="54">
        <f t="shared" si="52"/>
        <v>26.77</v>
      </c>
      <c r="M259" s="53">
        <v>10.92</v>
      </c>
    </row>
    <row r="260" spans="1:13">
      <c r="A260" s="17"/>
      <c r="B260" s="56" t="s">
        <v>400</v>
      </c>
      <c r="C260" s="56">
        <v>89502</v>
      </c>
      <c r="D260" s="50" t="s">
        <v>21</v>
      </c>
      <c r="E260" s="102" t="s">
        <v>401</v>
      </c>
      <c r="F260" s="50" t="s">
        <v>26</v>
      </c>
      <c r="G260" s="52">
        <f>'MEMORIAL DE CÁLCULO'!K440</f>
        <v>2</v>
      </c>
      <c r="H260" s="53">
        <f t="shared" si="53"/>
        <v>18.440000000000001</v>
      </c>
      <c r="I260" s="54">
        <f t="shared" si="51"/>
        <v>36.880000000000003</v>
      </c>
      <c r="J260" s="54">
        <f t="shared" si="52"/>
        <v>45.21</v>
      </c>
      <c r="M260" s="53">
        <v>18.440000000000001</v>
      </c>
    </row>
    <row r="261" spans="1:13">
      <c r="A261" s="17"/>
      <c r="B261" s="56" t="s">
        <v>1167</v>
      </c>
      <c r="C261" s="56">
        <v>89523</v>
      </c>
      <c r="D261" s="50" t="s">
        <v>21</v>
      </c>
      <c r="E261" s="102" t="s">
        <v>403</v>
      </c>
      <c r="F261" s="50" t="s">
        <v>26</v>
      </c>
      <c r="G261" s="52">
        <f>'MEMORIAL DE CÁLCULO'!K442</f>
        <v>1</v>
      </c>
      <c r="H261" s="53">
        <f t="shared" si="53"/>
        <v>114.42</v>
      </c>
      <c r="I261" s="54">
        <f t="shared" si="51"/>
        <v>114.42</v>
      </c>
      <c r="J261" s="54">
        <f t="shared" si="52"/>
        <v>140.26</v>
      </c>
      <c r="M261" s="53">
        <v>114.42</v>
      </c>
    </row>
    <row r="262" spans="1:13">
      <c r="A262" s="17"/>
      <c r="B262" s="56" t="s">
        <v>402</v>
      </c>
      <c r="C262" s="56">
        <v>89358</v>
      </c>
      <c r="D262" s="50" t="s">
        <v>21</v>
      </c>
      <c r="E262" s="102" t="s">
        <v>405</v>
      </c>
      <c r="F262" s="50" t="s">
        <v>26</v>
      </c>
      <c r="G262" s="52">
        <f>'MEMORIAL DE CÁLCULO'!K444</f>
        <v>4</v>
      </c>
      <c r="H262" s="53">
        <f t="shared" si="53"/>
        <v>8.35</v>
      </c>
      <c r="I262" s="54">
        <f t="shared" ref="I262:I286" si="54">TRUNC(G262*H262,2)</f>
        <v>33.4</v>
      </c>
      <c r="J262" s="54">
        <f t="shared" ref="J262:J286" si="55">TRUNC((G262*H262)*J$11+I262,2)</f>
        <v>40.94</v>
      </c>
      <c r="M262" s="53">
        <v>8.35</v>
      </c>
    </row>
    <row r="263" spans="1:13">
      <c r="A263" s="17"/>
      <c r="B263" s="56" t="s">
        <v>404</v>
      </c>
      <c r="C263" s="56">
        <v>89362</v>
      </c>
      <c r="D263" s="50" t="s">
        <v>21</v>
      </c>
      <c r="E263" s="102" t="s">
        <v>407</v>
      </c>
      <c r="F263" s="50" t="s">
        <v>26</v>
      </c>
      <c r="G263" s="52">
        <f>'MEMORIAL DE CÁLCULO'!K446</f>
        <v>20</v>
      </c>
      <c r="H263" s="53">
        <f t="shared" si="53"/>
        <v>9.92</v>
      </c>
      <c r="I263" s="54">
        <f t="shared" si="54"/>
        <v>198.4</v>
      </c>
      <c r="J263" s="54">
        <f t="shared" si="55"/>
        <v>243.21</v>
      </c>
      <c r="M263" s="53">
        <v>9.92</v>
      </c>
    </row>
    <row r="264" spans="1:13">
      <c r="A264" s="17"/>
      <c r="B264" s="56" t="s">
        <v>406</v>
      </c>
      <c r="C264" s="56">
        <v>89367</v>
      </c>
      <c r="D264" s="50" t="s">
        <v>21</v>
      </c>
      <c r="E264" s="102" t="s">
        <v>409</v>
      </c>
      <c r="F264" s="50" t="s">
        <v>26</v>
      </c>
      <c r="G264" s="52">
        <f>'MEMORIAL DE CÁLCULO'!K448</f>
        <v>3</v>
      </c>
      <c r="H264" s="53">
        <f t="shared" si="53"/>
        <v>13.87</v>
      </c>
      <c r="I264" s="54">
        <f t="shared" si="54"/>
        <v>41.61</v>
      </c>
      <c r="J264" s="54">
        <f t="shared" si="55"/>
        <v>51</v>
      </c>
      <c r="M264" s="53">
        <v>13.87</v>
      </c>
    </row>
    <row r="265" spans="1:13">
      <c r="A265" s="17"/>
      <c r="B265" s="56" t="s">
        <v>408</v>
      </c>
      <c r="C265" s="56">
        <v>89501</v>
      </c>
      <c r="D265" s="50" t="s">
        <v>21</v>
      </c>
      <c r="E265" s="102" t="s">
        <v>411</v>
      </c>
      <c r="F265" s="50" t="s">
        <v>26</v>
      </c>
      <c r="G265" s="52">
        <f>'MEMORIAL DE CÁLCULO'!K450</f>
        <v>5</v>
      </c>
      <c r="H265" s="53">
        <f t="shared" si="53"/>
        <v>15.45</v>
      </c>
      <c r="I265" s="54">
        <f t="shared" si="54"/>
        <v>77.25</v>
      </c>
      <c r="J265" s="54">
        <f t="shared" si="55"/>
        <v>94.7</v>
      </c>
      <c r="M265" s="53">
        <v>15.45</v>
      </c>
    </row>
    <row r="266" spans="1:13">
      <c r="A266" s="17"/>
      <c r="B266" s="56" t="s">
        <v>410</v>
      </c>
      <c r="C266" s="56">
        <v>89505</v>
      </c>
      <c r="D266" s="50" t="s">
        <v>21</v>
      </c>
      <c r="E266" s="102" t="s">
        <v>413</v>
      </c>
      <c r="F266" s="50" t="s">
        <v>26</v>
      </c>
      <c r="G266" s="52">
        <f>'MEMORIAL DE CÁLCULO'!K452</f>
        <v>15</v>
      </c>
      <c r="H266" s="53">
        <f t="shared" si="53"/>
        <v>46.35</v>
      </c>
      <c r="I266" s="54">
        <f t="shared" si="54"/>
        <v>695.25</v>
      </c>
      <c r="J266" s="54">
        <f t="shared" si="55"/>
        <v>852.3</v>
      </c>
      <c r="M266" s="53">
        <v>46.35</v>
      </c>
    </row>
    <row r="267" spans="1:13">
      <c r="A267" s="17"/>
      <c r="B267" s="56" t="s">
        <v>412</v>
      </c>
      <c r="C267" s="56">
        <v>89521</v>
      </c>
      <c r="D267" s="50" t="s">
        <v>21</v>
      </c>
      <c r="E267" s="102" t="s">
        <v>415</v>
      </c>
      <c r="F267" s="50" t="s">
        <v>26</v>
      </c>
      <c r="G267" s="52">
        <f>'MEMORIAL DE CÁLCULO'!K454</f>
        <v>9</v>
      </c>
      <c r="H267" s="53">
        <f t="shared" si="53"/>
        <v>140.30000000000001</v>
      </c>
      <c r="I267" s="54">
        <f t="shared" si="54"/>
        <v>1262.7</v>
      </c>
      <c r="J267" s="54">
        <f t="shared" si="55"/>
        <v>1547.94</v>
      </c>
      <c r="M267" s="53">
        <v>140.30000000000001</v>
      </c>
    </row>
    <row r="268" spans="1:13">
      <c r="A268" s="17"/>
      <c r="B268" s="56" t="s">
        <v>1168</v>
      </c>
      <c r="C268" s="56">
        <v>89529</v>
      </c>
      <c r="D268" s="50" t="s">
        <v>21</v>
      </c>
      <c r="E268" s="102" t="s">
        <v>417</v>
      </c>
      <c r="F268" s="50" t="s">
        <v>26</v>
      </c>
      <c r="G268" s="52">
        <f>'MEMORIAL DE CÁLCULO'!K456</f>
        <v>4</v>
      </c>
      <c r="H268" s="53">
        <f t="shared" si="53"/>
        <v>40.68</v>
      </c>
      <c r="I268" s="54">
        <f t="shared" si="54"/>
        <v>162.72</v>
      </c>
      <c r="J268" s="54">
        <f t="shared" si="55"/>
        <v>199.47</v>
      </c>
      <c r="M268" s="53">
        <v>40.68</v>
      </c>
    </row>
    <row r="269" spans="1:13">
      <c r="A269" s="17"/>
      <c r="B269" s="56" t="s">
        <v>414</v>
      </c>
      <c r="C269" s="56">
        <v>89645</v>
      </c>
      <c r="D269" s="50" t="s">
        <v>21</v>
      </c>
      <c r="E269" s="102" t="s">
        <v>419</v>
      </c>
      <c r="F269" s="50" t="s">
        <v>26</v>
      </c>
      <c r="G269" s="52">
        <f>'MEMORIAL DE CÁLCULO'!K458</f>
        <v>2</v>
      </c>
      <c r="H269" s="53">
        <f>M269</f>
        <v>41.19</v>
      </c>
      <c r="I269" s="54">
        <f t="shared" si="54"/>
        <v>82.38</v>
      </c>
      <c r="J269" s="54">
        <f t="shared" si="55"/>
        <v>100.98</v>
      </c>
      <c r="M269" s="53">
        <v>41.19</v>
      </c>
    </row>
    <row r="270" spans="1:13">
      <c r="A270" s="17"/>
      <c r="B270" s="56" t="s">
        <v>416</v>
      </c>
      <c r="C270" s="56">
        <v>89645</v>
      </c>
      <c r="D270" s="50" t="s">
        <v>21</v>
      </c>
      <c r="E270" s="102" t="s">
        <v>421</v>
      </c>
      <c r="F270" s="50" t="s">
        <v>26</v>
      </c>
      <c r="G270" s="52">
        <f>'MEMORIAL DE CÁLCULO'!K460</f>
        <v>16</v>
      </c>
      <c r="H270" s="53">
        <f t="shared" si="53"/>
        <v>41.19</v>
      </c>
      <c r="I270" s="54">
        <f t="shared" si="54"/>
        <v>659.04</v>
      </c>
      <c r="J270" s="54">
        <f t="shared" si="55"/>
        <v>807.91</v>
      </c>
      <c r="M270" s="53">
        <v>41.19</v>
      </c>
    </row>
    <row r="271" spans="1:13">
      <c r="A271" s="17"/>
      <c r="B271" s="56" t="s">
        <v>418</v>
      </c>
      <c r="C271" s="56">
        <v>89395</v>
      </c>
      <c r="D271" s="50" t="s">
        <v>21</v>
      </c>
      <c r="E271" s="102" t="s">
        <v>423</v>
      </c>
      <c r="F271" s="50" t="s">
        <v>26</v>
      </c>
      <c r="G271" s="52">
        <f>'MEMORIAL DE CÁLCULO'!K462</f>
        <v>8</v>
      </c>
      <c r="H271" s="53">
        <f t="shared" si="53"/>
        <v>13.69</v>
      </c>
      <c r="I271" s="54">
        <f t="shared" si="54"/>
        <v>109.52</v>
      </c>
      <c r="J271" s="54">
        <f t="shared" si="55"/>
        <v>134.26</v>
      </c>
      <c r="M271" s="53">
        <v>13.69</v>
      </c>
    </row>
    <row r="272" spans="1:13">
      <c r="A272" s="17"/>
      <c r="B272" s="56" t="s">
        <v>1169</v>
      </c>
      <c r="C272" s="56">
        <v>89443</v>
      </c>
      <c r="D272" s="50" t="s">
        <v>21</v>
      </c>
      <c r="E272" s="102" t="s">
        <v>425</v>
      </c>
      <c r="F272" s="50" t="s">
        <v>26</v>
      </c>
      <c r="G272" s="52">
        <f>'MEMORIAL DE CÁLCULO'!K464</f>
        <v>3</v>
      </c>
      <c r="H272" s="53">
        <f t="shared" si="53"/>
        <v>18.09</v>
      </c>
      <c r="I272" s="54">
        <f t="shared" si="54"/>
        <v>54.27</v>
      </c>
      <c r="J272" s="54">
        <f t="shared" si="55"/>
        <v>66.52</v>
      </c>
      <c r="M272" s="53">
        <v>18.09</v>
      </c>
    </row>
    <row r="273" spans="1:13">
      <c r="A273" s="17"/>
      <c r="B273" s="56" t="s">
        <v>420</v>
      </c>
      <c r="C273" s="56">
        <v>89625</v>
      </c>
      <c r="D273" s="50" t="s">
        <v>21</v>
      </c>
      <c r="E273" s="102" t="s">
        <v>427</v>
      </c>
      <c r="F273" s="50" t="s">
        <v>26</v>
      </c>
      <c r="G273" s="52">
        <f>'MEMORIAL DE CÁLCULO'!K466</f>
        <v>1</v>
      </c>
      <c r="H273" s="53">
        <f t="shared" si="53"/>
        <v>24.66</v>
      </c>
      <c r="I273" s="54">
        <f t="shared" si="54"/>
        <v>24.66</v>
      </c>
      <c r="J273" s="54">
        <f t="shared" si="55"/>
        <v>30.23</v>
      </c>
      <c r="M273" s="53">
        <v>24.66</v>
      </c>
    </row>
    <row r="274" spans="1:13">
      <c r="A274" s="17"/>
      <c r="B274" s="56" t="s">
        <v>422</v>
      </c>
      <c r="C274" s="56">
        <v>89566</v>
      </c>
      <c r="D274" s="50" t="s">
        <v>21</v>
      </c>
      <c r="E274" s="102" t="s">
        <v>429</v>
      </c>
      <c r="F274" s="50" t="s">
        <v>26</v>
      </c>
      <c r="G274" s="52">
        <f>'MEMORIAL DE CÁLCULO'!K468</f>
        <v>2</v>
      </c>
      <c r="H274" s="53">
        <f t="shared" si="53"/>
        <v>52.17</v>
      </c>
      <c r="I274" s="54">
        <f t="shared" si="54"/>
        <v>104.34</v>
      </c>
      <c r="J274" s="54">
        <f t="shared" si="55"/>
        <v>127.91</v>
      </c>
      <c r="M274" s="53">
        <v>52.17</v>
      </c>
    </row>
    <row r="275" spans="1:13">
      <c r="A275" s="17"/>
      <c r="B275" s="56" t="s">
        <v>424</v>
      </c>
      <c r="C275" s="56">
        <v>89566</v>
      </c>
      <c r="D275" s="50" t="s">
        <v>21</v>
      </c>
      <c r="E275" s="102" t="s">
        <v>431</v>
      </c>
      <c r="F275" s="50" t="s">
        <v>26</v>
      </c>
      <c r="G275" s="52">
        <f>'MEMORIAL DE CÁLCULO'!K470</f>
        <v>10</v>
      </c>
      <c r="H275" s="53">
        <f t="shared" si="53"/>
        <v>52.17</v>
      </c>
      <c r="I275" s="54">
        <f t="shared" si="54"/>
        <v>521.70000000000005</v>
      </c>
      <c r="J275" s="54">
        <f t="shared" si="55"/>
        <v>639.54999999999995</v>
      </c>
      <c r="M275" s="53">
        <v>52.17</v>
      </c>
    </row>
    <row r="276" spans="1:13">
      <c r="A276" s="17"/>
      <c r="B276" s="56" t="s">
        <v>426</v>
      </c>
      <c r="C276" s="56">
        <v>89559</v>
      </c>
      <c r="D276" s="50" t="s">
        <v>21</v>
      </c>
      <c r="E276" s="102" t="s">
        <v>433</v>
      </c>
      <c r="F276" s="50" t="s">
        <v>26</v>
      </c>
      <c r="G276" s="52">
        <f>'MEMORIAL DE CÁLCULO'!K472</f>
        <v>2</v>
      </c>
      <c r="H276" s="53">
        <f t="shared" si="53"/>
        <v>73.12</v>
      </c>
      <c r="I276" s="54">
        <f t="shared" si="54"/>
        <v>146.24</v>
      </c>
      <c r="J276" s="54">
        <f t="shared" si="55"/>
        <v>179.27</v>
      </c>
      <c r="M276" s="53">
        <v>73.12</v>
      </c>
    </row>
    <row r="277" spans="1:13">
      <c r="A277" s="17"/>
      <c r="B277" s="56" t="s">
        <v>428</v>
      </c>
      <c r="C277" s="56">
        <v>89622</v>
      </c>
      <c r="D277" s="50" t="s">
        <v>21</v>
      </c>
      <c r="E277" s="102" t="s">
        <v>435</v>
      </c>
      <c r="F277" s="50" t="s">
        <v>26</v>
      </c>
      <c r="G277" s="52">
        <f>'MEMORIAL DE CÁLCULO'!K474</f>
        <v>1</v>
      </c>
      <c r="H277" s="53">
        <f t="shared" si="53"/>
        <v>15.43</v>
      </c>
      <c r="I277" s="54">
        <f t="shared" si="54"/>
        <v>15.43</v>
      </c>
      <c r="J277" s="54">
        <f t="shared" si="55"/>
        <v>18.91</v>
      </c>
      <c r="M277" s="53">
        <v>15.43</v>
      </c>
    </row>
    <row r="278" spans="1:13">
      <c r="A278" s="17"/>
      <c r="B278" s="56" t="s">
        <v>430</v>
      </c>
      <c r="C278" s="56">
        <v>89627</v>
      </c>
      <c r="D278" s="50" t="s">
        <v>21</v>
      </c>
      <c r="E278" s="102" t="s">
        <v>437</v>
      </c>
      <c r="F278" s="50" t="s">
        <v>26</v>
      </c>
      <c r="G278" s="52">
        <f>'MEMORIAL DE CÁLCULO'!K476</f>
        <v>3</v>
      </c>
      <c r="H278" s="53">
        <f t="shared" si="53"/>
        <v>22.05</v>
      </c>
      <c r="I278" s="54">
        <f t="shared" si="54"/>
        <v>66.150000000000006</v>
      </c>
      <c r="J278" s="54">
        <f t="shared" si="55"/>
        <v>81.09</v>
      </c>
      <c r="M278" s="53">
        <v>22.05</v>
      </c>
    </row>
    <row r="279" spans="1:13">
      <c r="A279" s="17"/>
      <c r="B279" s="56" t="s">
        <v>432</v>
      </c>
      <c r="C279" s="56">
        <v>89626</v>
      </c>
      <c r="D279" s="50" t="s">
        <v>21</v>
      </c>
      <c r="E279" s="102" t="s">
        <v>439</v>
      </c>
      <c r="F279" s="50" t="s">
        <v>26</v>
      </c>
      <c r="G279" s="52">
        <f>'MEMORIAL DE CÁLCULO'!K478</f>
        <v>1</v>
      </c>
      <c r="H279" s="53">
        <f t="shared" si="53"/>
        <v>33.31</v>
      </c>
      <c r="I279" s="54">
        <f t="shared" si="54"/>
        <v>33.31</v>
      </c>
      <c r="J279" s="54">
        <f t="shared" si="55"/>
        <v>40.83</v>
      </c>
      <c r="M279" s="53">
        <v>33.31</v>
      </c>
    </row>
    <row r="280" spans="1:13">
      <c r="A280" s="17"/>
      <c r="B280" s="56" t="s">
        <v>434</v>
      </c>
      <c r="C280" s="56">
        <v>89630</v>
      </c>
      <c r="D280" s="50" t="s">
        <v>21</v>
      </c>
      <c r="E280" s="102" t="s">
        <v>441</v>
      </c>
      <c r="F280" s="50" t="s">
        <v>26</v>
      </c>
      <c r="G280" s="52">
        <f>'MEMORIAL DE CÁLCULO'!K480</f>
        <v>7</v>
      </c>
      <c r="H280" s="53">
        <f t="shared" si="53"/>
        <v>68.3</v>
      </c>
      <c r="I280" s="54">
        <f t="shared" si="54"/>
        <v>478.1</v>
      </c>
      <c r="J280" s="54">
        <f t="shared" si="55"/>
        <v>586.1</v>
      </c>
      <c r="M280" s="53">
        <v>68.3</v>
      </c>
    </row>
    <row r="281" spans="1:13">
      <c r="A281" s="17"/>
      <c r="B281" s="56" t="s">
        <v>436</v>
      </c>
      <c r="C281" s="56">
        <v>89630</v>
      </c>
      <c r="D281" s="50" t="s">
        <v>21</v>
      </c>
      <c r="E281" s="102" t="s">
        <v>443</v>
      </c>
      <c r="F281" s="50" t="s">
        <v>26</v>
      </c>
      <c r="G281" s="52">
        <f>'MEMORIAL DE CÁLCULO'!K482</f>
        <v>10</v>
      </c>
      <c r="H281" s="53">
        <f t="shared" si="53"/>
        <v>68.3</v>
      </c>
      <c r="I281" s="54">
        <f t="shared" si="54"/>
        <v>683</v>
      </c>
      <c r="J281" s="54">
        <f t="shared" si="55"/>
        <v>837.28</v>
      </c>
      <c r="M281" s="53">
        <v>68.3</v>
      </c>
    </row>
    <row r="282" spans="1:13">
      <c r="A282" s="17"/>
      <c r="B282" s="56" t="s">
        <v>438</v>
      </c>
      <c r="C282" s="56">
        <v>89630</v>
      </c>
      <c r="D282" s="50" t="s">
        <v>21</v>
      </c>
      <c r="E282" s="102" t="s">
        <v>445</v>
      </c>
      <c r="F282" s="50" t="s">
        <v>26</v>
      </c>
      <c r="G282" s="52">
        <f>'MEMORIAL DE CÁLCULO'!K484</f>
        <v>1</v>
      </c>
      <c r="H282" s="53">
        <f t="shared" si="53"/>
        <v>68.3</v>
      </c>
      <c r="I282" s="54">
        <f t="shared" si="54"/>
        <v>68.3</v>
      </c>
      <c r="J282" s="54">
        <f t="shared" si="55"/>
        <v>83.72</v>
      </c>
      <c r="M282" s="53">
        <v>68.3</v>
      </c>
    </row>
    <row r="283" spans="1:13">
      <c r="A283" s="17"/>
      <c r="B283" s="56" t="s">
        <v>440</v>
      </c>
      <c r="C283" s="56">
        <v>89632</v>
      </c>
      <c r="D283" s="50" t="s">
        <v>21</v>
      </c>
      <c r="E283" s="102" t="s">
        <v>447</v>
      </c>
      <c r="F283" s="50" t="s">
        <v>26</v>
      </c>
      <c r="G283" s="52">
        <f>'MEMORIAL DE CÁLCULO'!K486</f>
        <v>5</v>
      </c>
      <c r="H283" s="53">
        <f t="shared" si="53"/>
        <v>138.63</v>
      </c>
      <c r="I283" s="54">
        <f t="shared" si="54"/>
        <v>693.15</v>
      </c>
      <c r="J283" s="54">
        <f t="shared" si="55"/>
        <v>849.73</v>
      </c>
      <c r="M283" s="53">
        <v>138.63</v>
      </c>
    </row>
    <row r="284" spans="1:13">
      <c r="A284" s="17"/>
      <c r="B284" s="56" t="s">
        <v>442</v>
      </c>
      <c r="C284" s="56">
        <v>89632</v>
      </c>
      <c r="D284" s="50" t="s">
        <v>21</v>
      </c>
      <c r="E284" s="102" t="s">
        <v>449</v>
      </c>
      <c r="F284" s="50" t="s">
        <v>26</v>
      </c>
      <c r="G284" s="52">
        <f>'MEMORIAL DE CÁLCULO'!K488</f>
        <v>2</v>
      </c>
      <c r="H284" s="53">
        <f t="shared" si="53"/>
        <v>138.63</v>
      </c>
      <c r="I284" s="54">
        <f t="shared" si="54"/>
        <v>277.26</v>
      </c>
      <c r="J284" s="54">
        <f t="shared" si="55"/>
        <v>339.89</v>
      </c>
      <c r="M284" s="53">
        <v>138.63</v>
      </c>
    </row>
    <row r="285" spans="1:13">
      <c r="A285" s="17"/>
      <c r="B285" s="56" t="s">
        <v>444</v>
      </c>
      <c r="C285" s="50">
        <v>89394</v>
      </c>
      <c r="D285" s="50" t="s">
        <v>21</v>
      </c>
      <c r="E285" s="102" t="s">
        <v>451</v>
      </c>
      <c r="F285" s="50" t="s">
        <v>26</v>
      </c>
      <c r="G285" s="52">
        <f>'MEMORIAL DE CÁLCULO'!K490</f>
        <v>20</v>
      </c>
      <c r="H285" s="53">
        <f t="shared" si="53"/>
        <v>20.6</v>
      </c>
      <c r="I285" s="54">
        <f t="shared" si="54"/>
        <v>412</v>
      </c>
      <c r="J285" s="54">
        <f t="shared" si="55"/>
        <v>505.07</v>
      </c>
      <c r="M285" s="53">
        <v>20.6</v>
      </c>
    </row>
    <row r="286" spans="1:13">
      <c r="A286" s="17"/>
      <c r="B286" s="56" t="s">
        <v>446</v>
      </c>
      <c r="C286" s="56">
        <v>90374</v>
      </c>
      <c r="D286" s="50" t="s">
        <v>21</v>
      </c>
      <c r="E286" s="102" t="s">
        <v>453</v>
      </c>
      <c r="F286" s="50" t="s">
        <v>26</v>
      </c>
      <c r="G286" s="52">
        <f>'MEMORIAL DE CÁLCULO'!K492</f>
        <v>2</v>
      </c>
      <c r="H286" s="53">
        <f t="shared" si="53"/>
        <v>24.51</v>
      </c>
      <c r="I286" s="54">
        <f t="shared" si="54"/>
        <v>49.02</v>
      </c>
      <c r="J286" s="54">
        <f t="shared" si="55"/>
        <v>60.09</v>
      </c>
      <c r="M286" s="53">
        <v>24.51</v>
      </c>
    </row>
    <row r="287" spans="1:13">
      <c r="A287" s="17"/>
      <c r="B287" s="99" t="s">
        <v>454</v>
      </c>
      <c r="C287" s="56"/>
      <c r="D287" s="69"/>
      <c r="E287" s="70" t="s">
        <v>455</v>
      </c>
      <c r="F287" s="77"/>
      <c r="G287" s="52"/>
      <c r="H287" s="53"/>
      <c r="I287" s="72">
        <f>SUM(I288:I295)</f>
        <v>9176.39</v>
      </c>
      <c r="J287" s="72">
        <f>SUM(J288:J295)</f>
        <v>11249.29</v>
      </c>
      <c r="M287" s="53"/>
    </row>
    <row r="288" spans="1:13">
      <c r="A288" s="17"/>
      <c r="B288" s="56" t="s">
        <v>456</v>
      </c>
      <c r="C288" s="50">
        <v>95248</v>
      </c>
      <c r="D288" s="50" t="s">
        <v>21</v>
      </c>
      <c r="E288" s="77" t="s">
        <v>457</v>
      </c>
      <c r="F288" s="50" t="s">
        <v>26</v>
      </c>
      <c r="G288" s="52">
        <f>'MEMORIAL DE CÁLCULO'!K495</f>
        <v>2</v>
      </c>
      <c r="H288" s="53">
        <f>M288</f>
        <v>53.61</v>
      </c>
      <c r="I288" s="54">
        <f t="shared" ref="I288:I295" si="56">TRUNC(G288*H288,2)</f>
        <v>107.22</v>
      </c>
      <c r="J288" s="54">
        <f t="shared" ref="J288:J295" si="57">TRUNC((G288*H288)*J$11+I288,2)</f>
        <v>131.44</v>
      </c>
      <c r="M288" s="53">
        <v>53.61</v>
      </c>
    </row>
    <row r="289" spans="1:13">
      <c r="A289" s="17"/>
      <c r="B289" s="56" t="s">
        <v>458</v>
      </c>
      <c r="C289" s="56">
        <v>94498</v>
      </c>
      <c r="D289" s="50" t="s">
        <v>21</v>
      </c>
      <c r="E289" s="77" t="s">
        <v>459</v>
      </c>
      <c r="F289" s="50" t="s">
        <v>26</v>
      </c>
      <c r="G289" s="52">
        <f>'MEMORIAL DE CÁLCULO'!K497</f>
        <v>2</v>
      </c>
      <c r="H289" s="53">
        <f t="shared" ref="H289:H295" si="58">M289</f>
        <v>150.44</v>
      </c>
      <c r="I289" s="54">
        <f t="shared" si="56"/>
        <v>300.88</v>
      </c>
      <c r="J289" s="54">
        <f t="shared" si="57"/>
        <v>368.84</v>
      </c>
      <c r="M289" s="53">
        <v>150.44</v>
      </c>
    </row>
    <row r="290" spans="1:13">
      <c r="A290" s="17"/>
      <c r="B290" s="56" t="s">
        <v>460</v>
      </c>
      <c r="C290" s="56">
        <v>94500</v>
      </c>
      <c r="D290" s="50" t="s">
        <v>21</v>
      </c>
      <c r="E290" s="77" t="s">
        <v>461</v>
      </c>
      <c r="F290" s="50" t="s">
        <v>26</v>
      </c>
      <c r="G290" s="52">
        <f>'MEMORIAL DE CÁLCULO'!K499</f>
        <v>2</v>
      </c>
      <c r="H290" s="53">
        <f t="shared" si="58"/>
        <v>362.67</v>
      </c>
      <c r="I290" s="54">
        <f t="shared" si="56"/>
        <v>725.34</v>
      </c>
      <c r="J290" s="54">
        <f t="shared" si="57"/>
        <v>889.19</v>
      </c>
      <c r="M290" s="53">
        <v>362.67</v>
      </c>
    </row>
    <row r="291" spans="1:13">
      <c r="A291" s="17"/>
      <c r="B291" s="56" t="s">
        <v>462</v>
      </c>
      <c r="C291" s="56">
        <v>94501</v>
      </c>
      <c r="D291" s="50" t="s">
        <v>21</v>
      </c>
      <c r="E291" s="77" t="s">
        <v>463</v>
      </c>
      <c r="F291" s="50" t="s">
        <v>26</v>
      </c>
      <c r="G291" s="52">
        <f>'MEMORIAL DE CÁLCULO'!K501</f>
        <v>2</v>
      </c>
      <c r="H291" s="53">
        <f t="shared" si="58"/>
        <v>731.18</v>
      </c>
      <c r="I291" s="54">
        <f t="shared" si="56"/>
        <v>1462.36</v>
      </c>
      <c r="J291" s="54">
        <f t="shared" si="57"/>
        <v>1792.7</v>
      </c>
      <c r="M291" s="53">
        <v>731.18</v>
      </c>
    </row>
    <row r="292" spans="1:13">
      <c r="A292" s="17"/>
      <c r="B292" s="56" t="s">
        <v>464</v>
      </c>
      <c r="C292" s="50">
        <v>94792</v>
      </c>
      <c r="D292" s="50" t="s">
        <v>21</v>
      </c>
      <c r="E292" s="77" t="s">
        <v>465</v>
      </c>
      <c r="F292" s="50" t="s">
        <v>26</v>
      </c>
      <c r="G292" s="52">
        <f>'MEMORIAL DE CÁLCULO'!K503</f>
        <v>1</v>
      </c>
      <c r="H292" s="53">
        <f t="shared" si="58"/>
        <v>118.23</v>
      </c>
      <c r="I292" s="54">
        <f t="shared" si="56"/>
        <v>118.23</v>
      </c>
      <c r="J292" s="54">
        <f t="shared" si="57"/>
        <v>144.93</v>
      </c>
      <c r="M292" s="53">
        <v>118.23</v>
      </c>
    </row>
    <row r="293" spans="1:13">
      <c r="A293" s="17"/>
      <c r="B293" s="56" t="s">
        <v>466</v>
      </c>
      <c r="C293" s="56">
        <v>94794</v>
      </c>
      <c r="D293" s="50" t="s">
        <v>21</v>
      </c>
      <c r="E293" s="77" t="s">
        <v>467</v>
      </c>
      <c r="F293" s="50" t="s">
        <v>26</v>
      </c>
      <c r="G293" s="52">
        <f>'MEMORIAL DE CÁLCULO'!K505</f>
        <v>12</v>
      </c>
      <c r="H293" s="53">
        <f t="shared" si="58"/>
        <v>171.77</v>
      </c>
      <c r="I293" s="54">
        <f t="shared" si="56"/>
        <v>2061.2399999999998</v>
      </c>
      <c r="J293" s="54">
        <f t="shared" si="57"/>
        <v>2526.87</v>
      </c>
      <c r="M293" s="53">
        <v>171.77</v>
      </c>
    </row>
    <row r="294" spans="1:13">
      <c r="A294" s="17"/>
      <c r="B294" s="56" t="s">
        <v>468</v>
      </c>
      <c r="C294" s="50">
        <v>89987</v>
      </c>
      <c r="D294" s="50" t="s">
        <v>21</v>
      </c>
      <c r="E294" s="77" t="s">
        <v>469</v>
      </c>
      <c r="F294" s="50" t="s">
        <v>26</v>
      </c>
      <c r="G294" s="52">
        <f>'MEMORIAL DE CÁLCULO'!K507</f>
        <v>33</v>
      </c>
      <c r="H294" s="53">
        <f t="shared" si="58"/>
        <v>97.05</v>
      </c>
      <c r="I294" s="54">
        <f t="shared" si="56"/>
        <v>3202.65</v>
      </c>
      <c r="J294" s="54">
        <f t="shared" si="57"/>
        <v>3926.12</v>
      </c>
      <c r="M294" s="53">
        <v>97.05</v>
      </c>
    </row>
    <row r="295" spans="1:13">
      <c r="A295" s="17"/>
      <c r="B295" s="56" t="s">
        <v>470</v>
      </c>
      <c r="C295" s="56">
        <v>89985</v>
      </c>
      <c r="D295" s="50" t="s">
        <v>21</v>
      </c>
      <c r="E295" s="77" t="s">
        <v>471</v>
      </c>
      <c r="F295" s="50" t="s">
        <v>26</v>
      </c>
      <c r="G295" s="52">
        <f>'MEMORIAL DE CÁLCULO'!K509</f>
        <v>13</v>
      </c>
      <c r="H295" s="53">
        <f t="shared" si="58"/>
        <v>92.19</v>
      </c>
      <c r="I295" s="54">
        <f t="shared" si="56"/>
        <v>1198.47</v>
      </c>
      <c r="J295" s="54">
        <f t="shared" si="57"/>
        <v>1469.2</v>
      </c>
      <c r="M295" s="53">
        <v>92.19</v>
      </c>
    </row>
    <row r="296" spans="1:13">
      <c r="A296" s="17"/>
      <c r="B296" s="63"/>
      <c r="C296" s="64"/>
      <c r="D296" s="64"/>
      <c r="E296" s="64"/>
      <c r="F296" s="64"/>
      <c r="G296" s="65" t="s">
        <v>32</v>
      </c>
      <c r="H296" s="66"/>
      <c r="I296" s="67"/>
      <c r="J296" s="67">
        <f>SUM(J229,J287)</f>
        <v>34211.919999999998</v>
      </c>
    </row>
    <row r="297" spans="1:13">
      <c r="A297" s="17"/>
      <c r="B297" s="17"/>
      <c r="C297" s="17"/>
      <c r="D297" s="17"/>
      <c r="E297" s="44"/>
      <c r="F297" s="17"/>
      <c r="G297" s="45"/>
      <c r="H297" s="19"/>
      <c r="I297" s="19"/>
      <c r="J297" s="19"/>
    </row>
    <row r="298" spans="1:13">
      <c r="A298" s="17"/>
      <c r="B298" s="103">
        <v>13</v>
      </c>
      <c r="C298" s="103"/>
      <c r="D298" s="103"/>
      <c r="E298" s="104" t="s">
        <v>472</v>
      </c>
      <c r="F298" s="105"/>
      <c r="G298" s="106"/>
      <c r="H298" s="107"/>
      <c r="I298" s="107"/>
      <c r="J298" s="49"/>
    </row>
    <row r="299" spans="1:13">
      <c r="A299" s="17"/>
      <c r="B299" s="99" t="s">
        <v>473</v>
      </c>
      <c r="C299" s="99"/>
      <c r="D299" s="99"/>
      <c r="E299" s="100" t="s">
        <v>474</v>
      </c>
      <c r="F299" s="55"/>
      <c r="G299" s="101"/>
      <c r="H299" s="53"/>
      <c r="I299" s="72">
        <f>SUM(I300:I304)</f>
        <v>3386.3900000000003</v>
      </c>
      <c r="J299" s="72">
        <f>SUM(J300:J304)</f>
        <v>4151.3499999999995</v>
      </c>
    </row>
    <row r="300" spans="1:13">
      <c r="A300" s="17"/>
      <c r="B300" s="56" t="s">
        <v>475</v>
      </c>
      <c r="C300" s="50">
        <v>89848</v>
      </c>
      <c r="D300" s="50" t="s">
        <v>21</v>
      </c>
      <c r="E300" s="108" t="s">
        <v>476</v>
      </c>
      <c r="F300" s="56" t="s">
        <v>53</v>
      </c>
      <c r="G300" s="52">
        <f>'MEMORIAL DE CÁLCULO'!K515</f>
        <v>22</v>
      </c>
      <c r="H300" s="53">
        <f>M300</f>
        <v>29.95</v>
      </c>
      <c r="I300" s="54">
        <f>TRUNC(G300*H300,2)</f>
        <v>658.9</v>
      </c>
      <c r="J300" s="54">
        <f>TRUNC((G300*H300)*J$11+I300,2)</f>
        <v>807.74</v>
      </c>
      <c r="M300" s="53">
        <v>29.95</v>
      </c>
    </row>
    <row r="301" spans="1:13">
      <c r="A301" s="17"/>
      <c r="B301" s="56" t="s">
        <v>477</v>
      </c>
      <c r="C301" s="50">
        <v>89849</v>
      </c>
      <c r="D301" s="50" t="s">
        <v>21</v>
      </c>
      <c r="E301" s="102" t="s">
        <v>478</v>
      </c>
      <c r="F301" s="50" t="s">
        <v>53</v>
      </c>
      <c r="G301" s="52">
        <f>'MEMORIAL DE CÁLCULO'!K517</f>
        <v>28</v>
      </c>
      <c r="H301" s="53">
        <f t="shared" ref="H301:H307" si="59">M301</f>
        <v>61.93</v>
      </c>
      <c r="I301" s="54">
        <f>TRUNC(G301*H301,2)</f>
        <v>1734.04</v>
      </c>
      <c r="J301" s="54">
        <f>TRUNC((G301*H301)*J$11+I301,2)</f>
        <v>2125.75</v>
      </c>
      <c r="M301" s="53">
        <v>61.93</v>
      </c>
    </row>
    <row r="302" spans="1:13">
      <c r="A302" s="17"/>
      <c r="B302" s="56" t="s">
        <v>479</v>
      </c>
      <c r="C302" s="50">
        <v>89746</v>
      </c>
      <c r="D302" s="50" t="s">
        <v>21</v>
      </c>
      <c r="E302" s="102" t="s">
        <v>480</v>
      </c>
      <c r="F302" s="50" t="s">
        <v>26</v>
      </c>
      <c r="G302" s="52">
        <f>'MEMORIAL DE CÁLCULO'!K519</f>
        <v>3</v>
      </c>
      <c r="H302" s="53">
        <f t="shared" si="59"/>
        <v>31.23</v>
      </c>
      <c r="I302" s="54">
        <f>TRUNC(G302*H302,2)</f>
        <v>93.69</v>
      </c>
      <c r="J302" s="54">
        <f>TRUNC((G302*H302)*J$11+I302,2)</f>
        <v>114.85</v>
      </c>
      <c r="M302" s="53">
        <v>31.23</v>
      </c>
    </row>
    <row r="303" spans="1:13">
      <c r="A303" s="17"/>
      <c r="B303" s="56" t="s">
        <v>481</v>
      </c>
      <c r="C303" s="50">
        <v>89744</v>
      </c>
      <c r="D303" s="50" t="s">
        <v>21</v>
      </c>
      <c r="E303" s="102" t="s">
        <v>482</v>
      </c>
      <c r="F303" s="50" t="s">
        <v>26</v>
      </c>
      <c r="G303" s="52">
        <f>'MEMORIAL DE CÁLCULO'!K521</f>
        <v>21</v>
      </c>
      <c r="H303" s="53">
        <f t="shared" si="59"/>
        <v>30.3</v>
      </c>
      <c r="I303" s="54">
        <f>TRUNC(G303*H303,2)</f>
        <v>636.29999999999995</v>
      </c>
      <c r="J303" s="54">
        <f>TRUNC((G303*H303)*J$11+I303,2)</f>
        <v>780.04</v>
      </c>
      <c r="M303" s="53">
        <v>30.3</v>
      </c>
    </row>
    <row r="304" spans="1:13">
      <c r="A304" s="17"/>
      <c r="B304" s="56" t="s">
        <v>483</v>
      </c>
      <c r="C304" s="50">
        <v>89567</v>
      </c>
      <c r="D304" s="50" t="s">
        <v>21</v>
      </c>
      <c r="E304" s="102" t="s">
        <v>484</v>
      </c>
      <c r="F304" s="50" t="s">
        <v>26</v>
      </c>
      <c r="G304" s="52">
        <f>'MEMORIAL DE CÁLCULO'!K523</f>
        <v>3</v>
      </c>
      <c r="H304" s="53">
        <f t="shared" si="59"/>
        <v>87.82</v>
      </c>
      <c r="I304" s="54">
        <f>TRUNC(G304*H304,2)</f>
        <v>263.45999999999998</v>
      </c>
      <c r="J304" s="54">
        <f>TRUNC((G304*H304)*J$11+I304,2)</f>
        <v>322.97000000000003</v>
      </c>
      <c r="M304" s="53">
        <v>87.82</v>
      </c>
    </row>
    <row r="305" spans="1:13">
      <c r="A305" s="17"/>
      <c r="B305" s="69" t="s">
        <v>485</v>
      </c>
      <c r="C305" s="69"/>
      <c r="D305" s="69"/>
      <c r="E305" s="70" t="s">
        <v>486</v>
      </c>
      <c r="F305" s="77"/>
      <c r="G305" s="52"/>
      <c r="H305" s="53"/>
      <c r="I305" s="72">
        <f>SUM(I306:I307)</f>
        <v>2232.34</v>
      </c>
      <c r="J305" s="72">
        <f>SUM(J306:J307)</f>
        <v>2736.62</v>
      </c>
      <c r="M305" s="53"/>
    </row>
    <row r="306" spans="1:13">
      <c r="A306" s="17"/>
      <c r="B306" s="56" t="s">
        <v>487</v>
      </c>
      <c r="C306" s="50">
        <v>4283</v>
      </c>
      <c r="D306" s="50" t="s">
        <v>1172</v>
      </c>
      <c r="E306" s="102" t="s">
        <v>1173</v>
      </c>
      <c r="F306" s="50" t="s">
        <v>26</v>
      </c>
      <c r="G306" s="52">
        <f>'MEMORIAL DE CÁLCULO'!K526</f>
        <v>23</v>
      </c>
      <c r="H306" s="53">
        <f t="shared" si="59"/>
        <v>43.56</v>
      </c>
      <c r="I306" s="54">
        <f>TRUNC(G306*H306,2)</f>
        <v>1001.88</v>
      </c>
      <c r="J306" s="54">
        <f>TRUNC((G306*H306)*J$11+I306,2)</f>
        <v>1228.2</v>
      </c>
      <c r="M306" s="53">
        <v>43.56</v>
      </c>
    </row>
    <row r="307" spans="1:13" s="234" customFormat="1">
      <c r="A307" s="231"/>
      <c r="B307" s="235" t="s">
        <v>489</v>
      </c>
      <c r="C307" s="235">
        <v>99253</v>
      </c>
      <c r="D307" s="235" t="s">
        <v>21</v>
      </c>
      <c r="E307" s="237" t="s">
        <v>490</v>
      </c>
      <c r="F307" s="235" t="s">
        <v>26</v>
      </c>
      <c r="G307" s="52">
        <f>'MEMORIAL DE CÁLCULO'!K528</f>
        <v>2</v>
      </c>
      <c r="H307" s="53">
        <f t="shared" si="59"/>
        <v>615.23</v>
      </c>
      <c r="I307" s="54">
        <f>TRUNC(G307*H307,2)</f>
        <v>1230.46</v>
      </c>
      <c r="J307" s="54">
        <f>TRUNC((G307*H307)*J$11+I307,2)</f>
        <v>1508.42</v>
      </c>
      <c r="M307" s="53">
        <v>615.23</v>
      </c>
    </row>
    <row r="308" spans="1:13" s="234" customFormat="1">
      <c r="A308" s="231"/>
      <c r="B308" s="69" t="s">
        <v>1481</v>
      </c>
      <c r="C308" s="69"/>
      <c r="D308" s="69"/>
      <c r="E308" s="70" t="s">
        <v>1480</v>
      </c>
      <c r="F308" s="77"/>
      <c r="G308" s="52"/>
      <c r="H308" s="53"/>
      <c r="I308" s="72">
        <f>SUM(I309:I310)</f>
        <v>6681.63</v>
      </c>
      <c r="J308" s="72">
        <f>SUM(J309)</f>
        <v>8191.01</v>
      </c>
      <c r="M308" s="53"/>
    </row>
    <row r="309" spans="1:13" s="234" customFormat="1" ht="38.25">
      <c r="A309" s="231"/>
      <c r="B309" s="56" t="s">
        <v>1482</v>
      </c>
      <c r="C309" s="235">
        <v>102722</v>
      </c>
      <c r="D309" s="50" t="s">
        <v>21</v>
      </c>
      <c r="E309" s="102" t="s">
        <v>1483</v>
      </c>
      <c r="F309" s="50" t="s">
        <v>53</v>
      </c>
      <c r="G309" s="52">
        <f>'MEMORIAL DE CÁLCULO'!K531</f>
        <v>127.53636363636362</v>
      </c>
      <c r="H309" s="53">
        <f>M309</f>
        <v>52.39</v>
      </c>
      <c r="I309" s="54">
        <f>TRUNC(G309*H309,2)</f>
        <v>6681.63</v>
      </c>
      <c r="J309" s="54">
        <f>TRUNC((G309*H309)*J$11+I309,2)</f>
        <v>8191.01</v>
      </c>
      <c r="M309" s="53">
        <v>52.39</v>
      </c>
    </row>
    <row r="310" spans="1:13">
      <c r="A310" s="17"/>
      <c r="B310" s="63"/>
      <c r="C310" s="64"/>
      <c r="D310" s="64"/>
      <c r="E310" s="64"/>
      <c r="F310" s="64"/>
      <c r="G310" s="65" t="s">
        <v>32</v>
      </c>
      <c r="H310" s="66"/>
      <c r="I310" s="67"/>
      <c r="J310" s="67">
        <f>SUM(J299,J305,J308)</f>
        <v>15078.98</v>
      </c>
    </row>
    <row r="311" spans="1:13">
      <c r="A311" s="17"/>
      <c r="B311" s="17"/>
      <c r="C311" s="17"/>
      <c r="D311" s="17"/>
      <c r="E311" s="44"/>
      <c r="F311" s="17"/>
      <c r="G311" s="45"/>
      <c r="H311" s="19"/>
      <c r="I311" s="19"/>
      <c r="J311" s="19"/>
    </row>
    <row r="312" spans="1:13">
      <c r="A312" s="17"/>
      <c r="B312" s="46">
        <v>14</v>
      </c>
      <c r="C312" s="46"/>
      <c r="D312" s="46"/>
      <c r="E312" s="47" t="s">
        <v>491</v>
      </c>
      <c r="F312" s="47"/>
      <c r="G312" s="82"/>
      <c r="H312" s="49"/>
      <c r="I312" s="49"/>
      <c r="J312" s="49"/>
    </row>
    <row r="313" spans="1:13">
      <c r="A313" s="17"/>
      <c r="B313" s="50" t="s">
        <v>1091</v>
      </c>
      <c r="C313" s="50">
        <v>89711</v>
      </c>
      <c r="D313" s="50" t="s">
        <v>21</v>
      </c>
      <c r="E313" s="102" t="s">
        <v>493</v>
      </c>
      <c r="F313" s="50" t="s">
        <v>53</v>
      </c>
      <c r="G313" s="52">
        <f>'MEMORIAL DE CÁLCULO'!K536</f>
        <v>36</v>
      </c>
      <c r="H313" s="53">
        <f>M313</f>
        <v>22.87</v>
      </c>
      <c r="I313" s="54">
        <f t="shared" ref="I313:I348" si="60">TRUNC(G313*H313,2)</f>
        <v>823.32</v>
      </c>
      <c r="J313" s="54">
        <f t="shared" ref="J313:J348" si="61">TRUNC((G313*H313)*J$11+I313,2)</f>
        <v>1009.3</v>
      </c>
      <c r="M313" s="53">
        <v>22.87</v>
      </c>
    </row>
    <row r="314" spans="1:13">
      <c r="A314" s="17"/>
      <c r="B314" s="50" t="s">
        <v>492</v>
      </c>
      <c r="C314" s="50">
        <v>89712</v>
      </c>
      <c r="D314" s="50" t="s">
        <v>21</v>
      </c>
      <c r="E314" s="102" t="s">
        <v>495</v>
      </c>
      <c r="F314" s="50" t="s">
        <v>53</v>
      </c>
      <c r="G314" s="52">
        <f>'MEMORIAL DE CÁLCULO'!K538</f>
        <v>19</v>
      </c>
      <c r="H314" s="53">
        <f t="shared" ref="H314:H348" si="62">M314</f>
        <v>29.16</v>
      </c>
      <c r="I314" s="54">
        <f t="shared" si="60"/>
        <v>554.04</v>
      </c>
      <c r="J314" s="54">
        <f t="shared" si="61"/>
        <v>679.19</v>
      </c>
      <c r="M314" s="53">
        <v>29.16</v>
      </c>
    </row>
    <row r="315" spans="1:13">
      <c r="A315" s="17"/>
      <c r="B315" s="50" t="s">
        <v>494</v>
      </c>
      <c r="C315" s="50">
        <v>89511</v>
      </c>
      <c r="D315" s="50" t="s">
        <v>21</v>
      </c>
      <c r="E315" s="102" t="s">
        <v>497</v>
      </c>
      <c r="F315" s="50" t="s">
        <v>53</v>
      </c>
      <c r="G315" s="52">
        <f>'MEMORIAL DE CÁLCULO'!K540</f>
        <v>14</v>
      </c>
      <c r="H315" s="53">
        <f t="shared" si="62"/>
        <v>42.07</v>
      </c>
      <c r="I315" s="54">
        <f t="shared" si="60"/>
        <v>588.98</v>
      </c>
      <c r="J315" s="54">
        <f t="shared" si="61"/>
        <v>722.03</v>
      </c>
      <c r="M315" s="53">
        <v>42.07</v>
      </c>
    </row>
    <row r="316" spans="1:13">
      <c r="A316" s="17"/>
      <c r="B316" s="50" t="s">
        <v>496</v>
      </c>
      <c r="C316" s="50">
        <v>89849</v>
      </c>
      <c r="D316" s="50" t="s">
        <v>21</v>
      </c>
      <c r="E316" s="102" t="s">
        <v>499</v>
      </c>
      <c r="F316" s="50" t="s">
        <v>53</v>
      </c>
      <c r="G316" s="52">
        <f>'MEMORIAL DE CÁLCULO'!K542</f>
        <v>10</v>
      </c>
      <c r="H316" s="53">
        <f t="shared" si="62"/>
        <v>61.93</v>
      </c>
      <c r="I316" s="54">
        <f t="shared" si="60"/>
        <v>619.29999999999995</v>
      </c>
      <c r="J316" s="54">
        <f t="shared" si="61"/>
        <v>759.19</v>
      </c>
      <c r="M316" s="53">
        <v>61.93</v>
      </c>
    </row>
    <row r="317" spans="1:13" s="234" customFormat="1">
      <c r="A317" s="231"/>
      <c r="B317" s="50" t="s">
        <v>498</v>
      </c>
      <c r="C317" s="235">
        <v>104003</v>
      </c>
      <c r="D317" s="235" t="s">
        <v>21</v>
      </c>
      <c r="E317" s="251" t="s">
        <v>501</v>
      </c>
      <c r="F317" s="235" t="s">
        <v>26</v>
      </c>
      <c r="G317" s="52">
        <f>'MEMORIAL DE CÁLCULO'!K544</f>
        <v>37</v>
      </c>
      <c r="H317" s="53">
        <f t="shared" si="62"/>
        <v>15.87</v>
      </c>
      <c r="I317" s="54">
        <f t="shared" si="60"/>
        <v>587.19000000000005</v>
      </c>
      <c r="J317" s="54">
        <f t="shared" si="61"/>
        <v>719.83</v>
      </c>
      <c r="M317" s="53">
        <v>15.87</v>
      </c>
    </row>
    <row r="318" spans="1:13">
      <c r="A318" s="17"/>
      <c r="B318" s="50" t="s">
        <v>500</v>
      </c>
      <c r="C318" s="50">
        <v>89746</v>
      </c>
      <c r="D318" s="50" t="s">
        <v>21</v>
      </c>
      <c r="E318" s="102" t="s">
        <v>503</v>
      </c>
      <c r="F318" s="50" t="s">
        <v>26</v>
      </c>
      <c r="G318" s="52">
        <f>'MEMORIAL DE CÁLCULO'!K546</f>
        <v>3</v>
      </c>
      <c r="H318" s="53">
        <f t="shared" si="62"/>
        <v>31.23</v>
      </c>
      <c r="I318" s="54">
        <f t="shared" si="60"/>
        <v>93.69</v>
      </c>
      <c r="J318" s="54">
        <f t="shared" si="61"/>
        <v>114.85</v>
      </c>
      <c r="M318" s="53">
        <v>31.23</v>
      </c>
    </row>
    <row r="319" spans="1:13">
      <c r="A319" s="17"/>
      <c r="B319" s="50" t="s">
        <v>502</v>
      </c>
      <c r="C319" s="50">
        <v>89739</v>
      </c>
      <c r="D319" s="50" t="s">
        <v>21</v>
      </c>
      <c r="E319" s="102" t="s">
        <v>505</v>
      </c>
      <c r="F319" s="50" t="s">
        <v>26</v>
      </c>
      <c r="G319" s="52">
        <f>'MEMORIAL DE CÁLCULO'!K548</f>
        <v>12</v>
      </c>
      <c r="H319" s="53">
        <f t="shared" si="62"/>
        <v>26</v>
      </c>
      <c r="I319" s="54">
        <f t="shared" si="60"/>
        <v>312</v>
      </c>
      <c r="J319" s="54">
        <f t="shared" si="61"/>
        <v>382.48</v>
      </c>
      <c r="M319" s="53">
        <v>26</v>
      </c>
    </row>
    <row r="320" spans="1:13">
      <c r="A320" s="17"/>
      <c r="B320" s="50" t="s">
        <v>504</v>
      </c>
      <c r="C320" s="50">
        <v>89732</v>
      </c>
      <c r="D320" s="50" t="s">
        <v>21</v>
      </c>
      <c r="E320" s="102" t="s">
        <v>507</v>
      </c>
      <c r="F320" s="50" t="s">
        <v>26</v>
      </c>
      <c r="G320" s="52">
        <f>'MEMORIAL DE CÁLCULO'!K550</f>
        <v>18</v>
      </c>
      <c r="H320" s="53">
        <f t="shared" si="62"/>
        <v>17.190000000000001</v>
      </c>
      <c r="I320" s="54">
        <f t="shared" si="60"/>
        <v>309.42</v>
      </c>
      <c r="J320" s="54">
        <f t="shared" si="61"/>
        <v>379.31</v>
      </c>
      <c r="M320" s="53">
        <v>17.190000000000001</v>
      </c>
    </row>
    <row r="321" spans="1:13">
      <c r="A321" s="17"/>
      <c r="B321" s="50" t="s">
        <v>506</v>
      </c>
      <c r="C321" s="50">
        <v>89726</v>
      </c>
      <c r="D321" s="50" t="s">
        <v>21</v>
      </c>
      <c r="E321" s="102" t="s">
        <v>509</v>
      </c>
      <c r="F321" s="50" t="s">
        <v>26</v>
      </c>
      <c r="G321" s="52">
        <f>'MEMORIAL DE CÁLCULO'!K552</f>
        <v>44</v>
      </c>
      <c r="H321" s="53">
        <f t="shared" si="62"/>
        <v>11.04</v>
      </c>
      <c r="I321" s="54">
        <f t="shared" si="60"/>
        <v>485.76</v>
      </c>
      <c r="J321" s="54">
        <f t="shared" si="61"/>
        <v>595.49</v>
      </c>
      <c r="M321" s="53">
        <v>11.04</v>
      </c>
    </row>
    <row r="322" spans="1:13">
      <c r="A322" s="17"/>
      <c r="B322" s="50" t="s">
        <v>508</v>
      </c>
      <c r="C322" s="50">
        <v>89744</v>
      </c>
      <c r="D322" s="50" t="s">
        <v>21</v>
      </c>
      <c r="E322" s="102" t="s">
        <v>511</v>
      </c>
      <c r="F322" s="50" t="s">
        <v>26</v>
      </c>
      <c r="G322" s="52">
        <f>'MEMORIAL DE CÁLCULO'!K554</f>
        <v>9</v>
      </c>
      <c r="H322" s="53">
        <f t="shared" si="62"/>
        <v>30.3</v>
      </c>
      <c r="I322" s="54">
        <f t="shared" si="60"/>
        <v>272.7</v>
      </c>
      <c r="J322" s="54">
        <f t="shared" si="61"/>
        <v>334.3</v>
      </c>
      <c r="M322" s="53">
        <v>30.3</v>
      </c>
    </row>
    <row r="323" spans="1:13">
      <c r="A323" s="17"/>
      <c r="B323" s="50" t="s">
        <v>510</v>
      </c>
      <c r="C323" s="50">
        <v>89522</v>
      </c>
      <c r="D323" s="50" t="s">
        <v>21</v>
      </c>
      <c r="E323" s="102" t="s">
        <v>513</v>
      </c>
      <c r="F323" s="50" t="s">
        <v>26</v>
      </c>
      <c r="G323" s="52">
        <f>'MEMORIAL DE CÁLCULO'!K556</f>
        <v>38</v>
      </c>
      <c r="H323" s="53">
        <f t="shared" si="62"/>
        <v>32.79</v>
      </c>
      <c r="I323" s="54">
        <f t="shared" si="60"/>
        <v>1246.02</v>
      </c>
      <c r="J323" s="54">
        <f t="shared" si="61"/>
        <v>1527.49</v>
      </c>
      <c r="M323" s="53">
        <v>32.79</v>
      </c>
    </row>
    <row r="324" spans="1:13">
      <c r="A324" s="17"/>
      <c r="B324" s="50" t="s">
        <v>512</v>
      </c>
      <c r="C324" s="50">
        <v>89731</v>
      </c>
      <c r="D324" s="50" t="s">
        <v>21</v>
      </c>
      <c r="E324" s="102" t="s">
        <v>515</v>
      </c>
      <c r="F324" s="50" t="s">
        <v>26</v>
      </c>
      <c r="G324" s="52">
        <f>'MEMORIAL DE CÁLCULO'!K558</f>
        <v>29</v>
      </c>
      <c r="H324" s="53">
        <f t="shared" si="62"/>
        <v>16.38</v>
      </c>
      <c r="I324" s="54">
        <f t="shared" si="60"/>
        <v>475.02</v>
      </c>
      <c r="J324" s="54">
        <f t="shared" si="61"/>
        <v>582.32000000000005</v>
      </c>
      <c r="M324" s="53">
        <v>16.38</v>
      </c>
    </row>
    <row r="325" spans="1:13">
      <c r="A325" s="17"/>
      <c r="B325" s="50" t="s">
        <v>514</v>
      </c>
      <c r="C325" s="50">
        <v>89724</v>
      </c>
      <c r="D325" s="50" t="s">
        <v>21</v>
      </c>
      <c r="E325" s="102" t="s">
        <v>517</v>
      </c>
      <c r="F325" s="50" t="s">
        <v>26</v>
      </c>
      <c r="G325" s="52">
        <f>'MEMORIAL DE CÁLCULO'!K560</f>
        <v>151</v>
      </c>
      <c r="H325" s="53">
        <f t="shared" si="62"/>
        <v>10.79</v>
      </c>
      <c r="I325" s="54">
        <f t="shared" si="60"/>
        <v>1629.29</v>
      </c>
      <c r="J325" s="54">
        <f t="shared" si="61"/>
        <v>1997.34</v>
      </c>
      <c r="M325" s="53">
        <v>10.79</v>
      </c>
    </row>
    <row r="326" spans="1:13">
      <c r="A326" s="17"/>
      <c r="B326" s="50" t="s">
        <v>516</v>
      </c>
      <c r="C326" s="50">
        <v>89569</v>
      </c>
      <c r="D326" s="50" t="s">
        <v>21</v>
      </c>
      <c r="E326" s="102" t="s">
        <v>519</v>
      </c>
      <c r="F326" s="50" t="s">
        <v>26</v>
      </c>
      <c r="G326" s="52">
        <f>'MEMORIAL DE CÁLCULO'!K562</f>
        <v>12</v>
      </c>
      <c r="H326" s="53">
        <f t="shared" si="62"/>
        <v>102.24</v>
      </c>
      <c r="I326" s="54">
        <f t="shared" si="60"/>
        <v>1226.8800000000001</v>
      </c>
      <c r="J326" s="54">
        <f t="shared" si="61"/>
        <v>1504.03</v>
      </c>
      <c r="M326" s="53">
        <v>102.24</v>
      </c>
    </row>
    <row r="327" spans="1:13">
      <c r="A327" s="17"/>
      <c r="B327" s="50" t="s">
        <v>518</v>
      </c>
      <c r="C327" s="50">
        <v>89690</v>
      </c>
      <c r="D327" s="50" t="s">
        <v>21</v>
      </c>
      <c r="E327" s="102" t="s">
        <v>521</v>
      </c>
      <c r="F327" s="50" t="s">
        <v>26</v>
      </c>
      <c r="G327" s="52">
        <f>'MEMORIAL DE CÁLCULO'!K564</f>
        <v>6</v>
      </c>
      <c r="H327" s="53">
        <f t="shared" si="62"/>
        <v>97.8</v>
      </c>
      <c r="I327" s="54">
        <f t="shared" si="60"/>
        <v>586.79999999999995</v>
      </c>
      <c r="J327" s="54">
        <f t="shared" si="61"/>
        <v>719.35</v>
      </c>
      <c r="M327" s="53">
        <v>97.8</v>
      </c>
    </row>
    <row r="328" spans="1:13">
      <c r="A328" s="17"/>
      <c r="B328" s="50" t="s">
        <v>1092</v>
      </c>
      <c r="C328" s="50">
        <v>89685</v>
      </c>
      <c r="D328" s="50" t="s">
        <v>21</v>
      </c>
      <c r="E328" s="102" t="s">
        <v>523</v>
      </c>
      <c r="F328" s="50" t="s">
        <v>26</v>
      </c>
      <c r="G328" s="52">
        <f>'MEMORIAL DE CÁLCULO'!K566</f>
        <v>4</v>
      </c>
      <c r="H328" s="53">
        <f t="shared" si="62"/>
        <v>66.88</v>
      </c>
      <c r="I328" s="54">
        <f t="shared" si="60"/>
        <v>267.52</v>
      </c>
      <c r="J328" s="54">
        <f t="shared" si="61"/>
        <v>327.95</v>
      </c>
      <c r="M328" s="53">
        <v>66.88</v>
      </c>
    </row>
    <row r="329" spans="1:13">
      <c r="A329" s="17"/>
      <c r="B329" s="50" t="s">
        <v>520</v>
      </c>
      <c r="C329" s="50">
        <v>89685</v>
      </c>
      <c r="D329" s="50" t="s">
        <v>21</v>
      </c>
      <c r="E329" s="102" t="s">
        <v>525</v>
      </c>
      <c r="F329" s="50" t="s">
        <v>26</v>
      </c>
      <c r="G329" s="52">
        <f>'MEMORIAL DE CÁLCULO'!K568</f>
        <v>2</v>
      </c>
      <c r="H329" s="53">
        <f t="shared" si="62"/>
        <v>66.88</v>
      </c>
      <c r="I329" s="54">
        <f t="shared" si="60"/>
        <v>133.76</v>
      </c>
      <c r="J329" s="54">
        <f t="shared" si="61"/>
        <v>163.97</v>
      </c>
      <c r="M329" s="53">
        <v>66.88</v>
      </c>
    </row>
    <row r="330" spans="1:13">
      <c r="A330" s="17"/>
      <c r="B330" s="50" t="s">
        <v>522</v>
      </c>
      <c r="C330" s="50">
        <v>89561</v>
      </c>
      <c r="D330" s="50" t="s">
        <v>21</v>
      </c>
      <c r="E330" s="102" t="s">
        <v>527</v>
      </c>
      <c r="F330" s="50" t="s">
        <v>26</v>
      </c>
      <c r="G330" s="52">
        <f>'MEMORIAL DE CÁLCULO'!K570</f>
        <v>1</v>
      </c>
      <c r="H330" s="53">
        <f t="shared" si="62"/>
        <v>15.66</v>
      </c>
      <c r="I330" s="54">
        <f t="shared" si="60"/>
        <v>15.66</v>
      </c>
      <c r="J330" s="54">
        <f t="shared" si="61"/>
        <v>19.190000000000001</v>
      </c>
      <c r="M330" s="53">
        <v>15.66</v>
      </c>
    </row>
    <row r="331" spans="1:13">
      <c r="A331" s="17"/>
      <c r="B331" s="50" t="s">
        <v>524</v>
      </c>
      <c r="C331" s="50">
        <v>89557</v>
      </c>
      <c r="D331" s="50" t="s">
        <v>21</v>
      </c>
      <c r="E331" s="102" t="s">
        <v>529</v>
      </c>
      <c r="F331" s="50" t="s">
        <v>26</v>
      </c>
      <c r="G331" s="52">
        <f>'MEMORIAL DE CÁLCULO'!K572</f>
        <v>6</v>
      </c>
      <c r="H331" s="53">
        <f t="shared" si="62"/>
        <v>35.14</v>
      </c>
      <c r="I331" s="54">
        <f t="shared" si="60"/>
        <v>210.84</v>
      </c>
      <c r="J331" s="54">
        <f t="shared" si="61"/>
        <v>258.45999999999998</v>
      </c>
      <c r="M331" s="53">
        <v>35.14</v>
      </c>
    </row>
    <row r="332" spans="1:13">
      <c r="A332" s="17"/>
      <c r="B332" s="50" t="s">
        <v>526</v>
      </c>
      <c r="C332" s="50">
        <v>89549</v>
      </c>
      <c r="D332" s="50" t="s">
        <v>21</v>
      </c>
      <c r="E332" s="102" t="s">
        <v>531</v>
      </c>
      <c r="F332" s="50" t="s">
        <v>26</v>
      </c>
      <c r="G332" s="52">
        <f>'MEMORIAL DE CÁLCULO'!K574</f>
        <v>5</v>
      </c>
      <c r="H332" s="53">
        <f t="shared" si="62"/>
        <v>21.22</v>
      </c>
      <c r="I332" s="54">
        <f t="shared" si="60"/>
        <v>106.1</v>
      </c>
      <c r="J332" s="54">
        <f t="shared" si="61"/>
        <v>130.06</v>
      </c>
      <c r="M332" s="53">
        <v>21.22</v>
      </c>
    </row>
    <row r="333" spans="1:13">
      <c r="A333" s="17"/>
      <c r="B333" s="50" t="s">
        <v>528</v>
      </c>
      <c r="C333" s="50">
        <v>89623</v>
      </c>
      <c r="D333" s="50" t="s">
        <v>21</v>
      </c>
      <c r="E333" s="102" t="s">
        <v>533</v>
      </c>
      <c r="F333" s="50" t="s">
        <v>26</v>
      </c>
      <c r="G333" s="52">
        <f>'MEMORIAL DE CÁLCULO'!K576</f>
        <v>14</v>
      </c>
      <c r="H333" s="53">
        <f t="shared" si="62"/>
        <v>21.2</v>
      </c>
      <c r="I333" s="54">
        <f t="shared" si="60"/>
        <v>296.8</v>
      </c>
      <c r="J333" s="54">
        <f t="shared" si="61"/>
        <v>363.84</v>
      </c>
      <c r="M333" s="53">
        <v>21.2</v>
      </c>
    </row>
    <row r="334" spans="1:13">
      <c r="A334" s="17"/>
      <c r="B334" s="50" t="s">
        <v>530</v>
      </c>
      <c r="C334" s="50">
        <v>89696</v>
      </c>
      <c r="D334" s="50" t="s">
        <v>21</v>
      </c>
      <c r="E334" s="102" t="s">
        <v>535</v>
      </c>
      <c r="F334" s="50" t="s">
        <v>26</v>
      </c>
      <c r="G334" s="52">
        <f>'MEMORIAL DE CÁLCULO'!K578</f>
        <v>3</v>
      </c>
      <c r="H334" s="53">
        <f t="shared" si="62"/>
        <v>91.98</v>
      </c>
      <c r="I334" s="54">
        <f t="shared" si="60"/>
        <v>275.94</v>
      </c>
      <c r="J334" s="54">
        <f t="shared" si="61"/>
        <v>338.27</v>
      </c>
      <c r="M334" s="53">
        <v>91.98</v>
      </c>
    </row>
    <row r="335" spans="1:13">
      <c r="A335" s="17"/>
      <c r="B335" s="50" t="s">
        <v>532</v>
      </c>
      <c r="C335" s="50">
        <v>89696</v>
      </c>
      <c r="D335" s="50" t="s">
        <v>21</v>
      </c>
      <c r="E335" s="102" t="s">
        <v>537</v>
      </c>
      <c r="F335" s="50" t="s">
        <v>26</v>
      </c>
      <c r="G335" s="52">
        <f>'MEMORIAL DE CÁLCULO'!K580</f>
        <v>11</v>
      </c>
      <c r="H335" s="53">
        <f t="shared" si="62"/>
        <v>91.98</v>
      </c>
      <c r="I335" s="54">
        <f t="shared" si="60"/>
        <v>1011.78</v>
      </c>
      <c r="J335" s="54">
        <f t="shared" si="61"/>
        <v>1240.3399999999999</v>
      </c>
      <c r="M335" s="53">
        <v>91.98</v>
      </c>
    </row>
    <row r="336" spans="1:13">
      <c r="A336" s="17"/>
      <c r="B336" s="50" t="s">
        <v>534</v>
      </c>
      <c r="C336" s="50">
        <v>89704</v>
      </c>
      <c r="D336" s="50" t="s">
        <v>21</v>
      </c>
      <c r="E336" s="102" t="s">
        <v>539</v>
      </c>
      <c r="F336" s="50" t="s">
        <v>26</v>
      </c>
      <c r="G336" s="52">
        <f>'MEMORIAL DE CÁLCULO'!K582</f>
        <v>2</v>
      </c>
      <c r="H336" s="53">
        <f t="shared" si="62"/>
        <v>167.25</v>
      </c>
      <c r="I336" s="54">
        <f t="shared" si="60"/>
        <v>334.5</v>
      </c>
      <c r="J336" s="54">
        <f t="shared" si="61"/>
        <v>410.06</v>
      </c>
      <c r="M336" s="53">
        <v>167.25</v>
      </c>
    </row>
    <row r="337" spans="1:13">
      <c r="A337" s="17"/>
      <c r="B337" s="50" t="s">
        <v>536</v>
      </c>
      <c r="C337" s="50">
        <v>89784</v>
      </c>
      <c r="D337" s="50" t="s">
        <v>21</v>
      </c>
      <c r="E337" s="102" t="s">
        <v>541</v>
      </c>
      <c r="F337" s="50" t="s">
        <v>26</v>
      </c>
      <c r="G337" s="52">
        <f>'MEMORIAL DE CÁLCULO'!K584</f>
        <v>2</v>
      </c>
      <c r="H337" s="53">
        <f t="shared" si="62"/>
        <v>26.63</v>
      </c>
      <c r="I337" s="54">
        <f t="shared" si="60"/>
        <v>53.26</v>
      </c>
      <c r="J337" s="54">
        <f t="shared" si="61"/>
        <v>65.290000000000006</v>
      </c>
      <c r="M337" s="53">
        <v>26.63</v>
      </c>
    </row>
    <row r="338" spans="1:13">
      <c r="A338" s="17"/>
      <c r="B338" s="50" t="s">
        <v>538</v>
      </c>
      <c r="C338" s="50">
        <v>89687</v>
      </c>
      <c r="D338" s="50" t="s">
        <v>21</v>
      </c>
      <c r="E338" s="102" t="s">
        <v>543</v>
      </c>
      <c r="F338" s="50" t="s">
        <v>26</v>
      </c>
      <c r="G338" s="52">
        <f>'MEMORIAL DE CÁLCULO'!K586</f>
        <v>1</v>
      </c>
      <c r="H338" s="53">
        <f t="shared" si="62"/>
        <v>57.68</v>
      </c>
      <c r="I338" s="54">
        <f t="shared" si="60"/>
        <v>57.68</v>
      </c>
      <c r="J338" s="54">
        <f t="shared" si="61"/>
        <v>70.7</v>
      </c>
      <c r="M338" s="53">
        <v>57.68</v>
      </c>
    </row>
    <row r="339" spans="1:13">
      <c r="A339" s="17"/>
      <c r="B339" s="50" t="s">
        <v>540</v>
      </c>
      <c r="C339" s="50">
        <v>89707</v>
      </c>
      <c r="D339" s="50" t="s">
        <v>21</v>
      </c>
      <c r="E339" s="102" t="s">
        <v>545</v>
      </c>
      <c r="F339" s="50" t="s">
        <v>26</v>
      </c>
      <c r="G339" s="52">
        <f>'MEMORIAL DE CÁLCULO'!K588</f>
        <v>6</v>
      </c>
      <c r="H339" s="53">
        <f t="shared" si="62"/>
        <v>51.64</v>
      </c>
      <c r="I339" s="54">
        <f t="shared" si="60"/>
        <v>309.83999999999997</v>
      </c>
      <c r="J339" s="54">
        <f t="shared" si="61"/>
        <v>379.83</v>
      </c>
      <c r="M339" s="53">
        <v>51.64</v>
      </c>
    </row>
    <row r="340" spans="1:13">
      <c r="A340" s="17"/>
      <c r="B340" s="50" t="s">
        <v>542</v>
      </c>
      <c r="C340" s="50">
        <v>89708</v>
      </c>
      <c r="D340" s="50" t="s">
        <v>21</v>
      </c>
      <c r="E340" s="102" t="s">
        <v>547</v>
      </c>
      <c r="F340" s="50" t="s">
        <v>26</v>
      </c>
      <c r="G340" s="52">
        <f>'MEMORIAL DE CÁLCULO'!K590</f>
        <v>1</v>
      </c>
      <c r="H340" s="53">
        <f>M340</f>
        <v>110.51</v>
      </c>
      <c r="I340" s="54">
        <f t="shared" si="60"/>
        <v>110.51</v>
      </c>
      <c r="J340" s="54">
        <f t="shared" si="61"/>
        <v>135.47</v>
      </c>
      <c r="M340" s="53">
        <v>110.51</v>
      </c>
    </row>
    <row r="341" spans="1:13">
      <c r="A341" s="17"/>
      <c r="B341" s="50" t="s">
        <v>1093</v>
      </c>
      <c r="C341" s="50">
        <v>98102</v>
      </c>
      <c r="D341" s="50" t="s">
        <v>21</v>
      </c>
      <c r="E341" s="102" t="s">
        <v>549</v>
      </c>
      <c r="F341" s="50" t="s">
        <v>26</v>
      </c>
      <c r="G341" s="52">
        <f>'MEMORIAL DE CÁLCULO'!K592</f>
        <v>2</v>
      </c>
      <c r="H341" s="53">
        <f t="shared" si="62"/>
        <v>203.73</v>
      </c>
      <c r="I341" s="54">
        <f t="shared" si="60"/>
        <v>407.46</v>
      </c>
      <c r="J341" s="54">
        <f t="shared" si="61"/>
        <v>499.5</v>
      </c>
      <c r="M341" s="53">
        <v>203.73</v>
      </c>
    </row>
    <row r="342" spans="1:13" s="234" customFormat="1">
      <c r="A342" s="231"/>
      <c r="B342" s="50" t="s">
        <v>1094</v>
      </c>
      <c r="C342" s="235" t="s">
        <v>1061</v>
      </c>
      <c r="D342" s="235" t="s">
        <v>25</v>
      </c>
      <c r="E342" s="251" t="s">
        <v>1060</v>
      </c>
      <c r="F342" s="235" t="s">
        <v>26</v>
      </c>
      <c r="G342" s="52">
        <f>'MEMORIAL DE CÁLCULO'!K594</f>
        <v>3</v>
      </c>
      <c r="H342" s="53">
        <f t="shared" si="62"/>
        <v>228.36</v>
      </c>
      <c r="I342" s="54">
        <f t="shared" si="60"/>
        <v>685.08</v>
      </c>
      <c r="J342" s="54">
        <f t="shared" si="61"/>
        <v>839.83</v>
      </c>
      <c r="M342" s="53">
        <v>228.36</v>
      </c>
    </row>
    <row r="343" spans="1:13" s="234" customFormat="1">
      <c r="A343" s="231"/>
      <c r="B343" s="50" t="s">
        <v>544</v>
      </c>
      <c r="C343" s="235">
        <v>89709</v>
      </c>
      <c r="D343" s="235" t="s">
        <v>21</v>
      </c>
      <c r="E343" s="251" t="s">
        <v>552</v>
      </c>
      <c r="F343" s="235" t="s">
        <v>26</v>
      </c>
      <c r="G343" s="52">
        <f>'MEMORIAL DE CÁLCULO'!K596</f>
        <v>7</v>
      </c>
      <c r="H343" s="53">
        <f t="shared" si="62"/>
        <v>22.33</v>
      </c>
      <c r="I343" s="54">
        <f t="shared" si="60"/>
        <v>156.31</v>
      </c>
      <c r="J343" s="54">
        <f t="shared" si="61"/>
        <v>191.62</v>
      </c>
      <c r="M343" s="53">
        <v>22.33</v>
      </c>
    </row>
    <row r="344" spans="1:13" ht="29.25" customHeight="1">
      <c r="A344" s="17"/>
      <c r="B344" s="50" t="s">
        <v>546</v>
      </c>
      <c r="C344" s="50" t="s">
        <v>1128</v>
      </c>
      <c r="D344" s="50" t="s">
        <v>27</v>
      </c>
      <c r="E344" s="102" t="s">
        <v>1127</v>
      </c>
      <c r="F344" s="50" t="s">
        <v>26</v>
      </c>
      <c r="G344" s="52">
        <f>'MEMORIAL DE CÁLCULO'!K598</f>
        <v>5</v>
      </c>
      <c r="H344" s="53">
        <f t="shared" si="62"/>
        <v>144.28</v>
      </c>
      <c r="I344" s="54">
        <f t="shared" si="60"/>
        <v>721.4</v>
      </c>
      <c r="J344" s="54">
        <f t="shared" si="61"/>
        <v>884.36</v>
      </c>
      <c r="M344" s="53">
        <v>144.28</v>
      </c>
    </row>
    <row r="345" spans="1:13">
      <c r="A345" s="17"/>
      <c r="B345" s="50" t="s">
        <v>548</v>
      </c>
      <c r="C345" s="50" t="s">
        <v>556</v>
      </c>
      <c r="D345" s="50" t="s">
        <v>25</v>
      </c>
      <c r="E345" s="102" t="s">
        <v>557</v>
      </c>
      <c r="F345" s="50" t="s">
        <v>26</v>
      </c>
      <c r="G345" s="52">
        <f>'MEMORIAL DE CÁLCULO'!K600</f>
        <v>17</v>
      </c>
      <c r="H345" s="53">
        <f t="shared" si="62"/>
        <v>18.420000000000002</v>
      </c>
      <c r="I345" s="54">
        <f t="shared" si="60"/>
        <v>313.14</v>
      </c>
      <c r="J345" s="54">
        <f t="shared" si="61"/>
        <v>383.87</v>
      </c>
      <c r="M345" s="53">
        <v>18.420000000000002</v>
      </c>
    </row>
    <row r="346" spans="1:13">
      <c r="A346" s="17"/>
      <c r="B346" s="50" t="s">
        <v>550</v>
      </c>
      <c r="C346" s="50" t="s">
        <v>559</v>
      </c>
      <c r="D346" s="50" t="s">
        <v>25</v>
      </c>
      <c r="E346" s="102" t="s">
        <v>560</v>
      </c>
      <c r="F346" s="50" t="s">
        <v>26</v>
      </c>
      <c r="G346" s="52">
        <f>'MEMORIAL DE CÁLCULO'!K602</f>
        <v>20</v>
      </c>
      <c r="H346" s="53">
        <f t="shared" si="62"/>
        <v>27.78</v>
      </c>
      <c r="I346" s="54">
        <f t="shared" si="60"/>
        <v>555.6</v>
      </c>
      <c r="J346" s="54">
        <f t="shared" si="61"/>
        <v>681.11</v>
      </c>
      <c r="M346" s="53">
        <v>27.78</v>
      </c>
    </row>
    <row r="347" spans="1:13" ht="38.25">
      <c r="A347" s="17"/>
      <c r="B347" s="50" t="s">
        <v>551</v>
      </c>
      <c r="C347" s="50">
        <v>98065</v>
      </c>
      <c r="D347" s="50" t="s">
        <v>21</v>
      </c>
      <c r="E347" s="102" t="s">
        <v>1129</v>
      </c>
      <c r="F347" s="50" t="s">
        <v>26</v>
      </c>
      <c r="G347" s="52">
        <f>'MEMORIAL DE CÁLCULO'!K604</f>
        <v>1</v>
      </c>
      <c r="H347" s="53">
        <f t="shared" si="62"/>
        <v>8505.5400000000009</v>
      </c>
      <c r="I347" s="54">
        <f t="shared" si="60"/>
        <v>8505.5400000000009</v>
      </c>
      <c r="J347" s="54">
        <f t="shared" si="61"/>
        <v>10426.94</v>
      </c>
      <c r="M347" s="53">
        <v>8505.5400000000009</v>
      </c>
    </row>
    <row r="348" spans="1:13" ht="38.25">
      <c r="A348" s="17"/>
      <c r="B348" s="50" t="s">
        <v>1095</v>
      </c>
      <c r="C348" s="50">
        <v>98087</v>
      </c>
      <c r="D348" s="50" t="s">
        <v>21</v>
      </c>
      <c r="E348" s="102" t="s">
        <v>1130</v>
      </c>
      <c r="F348" s="50" t="s">
        <v>26</v>
      </c>
      <c r="G348" s="52">
        <f>'MEMORIAL DE CÁLCULO'!K606</f>
        <v>1</v>
      </c>
      <c r="H348" s="53">
        <f t="shared" si="62"/>
        <v>12190.5</v>
      </c>
      <c r="I348" s="54">
        <f t="shared" si="60"/>
        <v>12190.5</v>
      </c>
      <c r="J348" s="54">
        <f t="shared" si="61"/>
        <v>14944.33</v>
      </c>
      <c r="M348" s="53">
        <v>12190.5</v>
      </c>
    </row>
    <row r="349" spans="1:13">
      <c r="A349" s="17"/>
      <c r="B349" s="63"/>
      <c r="C349" s="64"/>
      <c r="D349" s="64"/>
      <c r="E349" s="64"/>
      <c r="F349" s="64"/>
      <c r="G349" s="65" t="s">
        <v>32</v>
      </c>
      <c r="H349" s="66"/>
      <c r="I349" s="67"/>
      <c r="J349" s="67">
        <f>SUM(J313:J348)</f>
        <v>44781.490000000005</v>
      </c>
    </row>
    <row r="350" spans="1:13">
      <c r="A350" s="17"/>
      <c r="B350" s="17"/>
      <c r="C350" s="17"/>
      <c r="D350" s="17"/>
      <c r="E350" s="44"/>
      <c r="F350" s="17"/>
      <c r="G350" s="45"/>
      <c r="H350" s="19"/>
      <c r="I350" s="19"/>
      <c r="J350" s="19"/>
    </row>
    <row r="351" spans="1:13">
      <c r="A351" s="17"/>
      <c r="B351" s="46">
        <v>15</v>
      </c>
      <c r="C351" s="46"/>
      <c r="D351" s="46"/>
      <c r="E351" s="47" t="s">
        <v>565</v>
      </c>
      <c r="F351" s="47"/>
      <c r="G351" s="82"/>
      <c r="H351" s="49"/>
      <c r="I351" s="49"/>
      <c r="J351" s="49"/>
    </row>
    <row r="352" spans="1:13" s="234" customFormat="1">
      <c r="A352" s="231"/>
      <c r="B352" s="235" t="s">
        <v>566</v>
      </c>
      <c r="C352" s="249">
        <v>80502</v>
      </c>
      <c r="D352" s="235" t="s">
        <v>105</v>
      </c>
      <c r="E352" s="251" t="s">
        <v>567</v>
      </c>
      <c r="F352" s="235" t="s">
        <v>26</v>
      </c>
      <c r="G352" s="52">
        <f>'MEMORIAL DE CÁLCULO'!K611</f>
        <v>6</v>
      </c>
      <c r="H352" s="53">
        <f>M352</f>
        <v>373.03</v>
      </c>
      <c r="I352" s="54">
        <f t="shared" ref="I352:I379" si="63">TRUNC(G352*H352,2)</f>
        <v>2238.1799999999998</v>
      </c>
      <c r="J352" s="54">
        <f t="shared" ref="J352:J379" si="64">TRUNC((G352*H352)*J$11+I352,2)</f>
        <v>2743.78</v>
      </c>
      <c r="M352" s="53">
        <v>373.03</v>
      </c>
    </row>
    <row r="353" spans="1:13" ht="25.5">
      <c r="A353" s="17"/>
      <c r="B353" s="50" t="s">
        <v>568</v>
      </c>
      <c r="C353" s="109">
        <v>100848</v>
      </c>
      <c r="D353" s="50" t="s">
        <v>21</v>
      </c>
      <c r="E353" s="102" t="s">
        <v>569</v>
      </c>
      <c r="F353" s="50" t="s">
        <v>26</v>
      </c>
      <c r="G353" s="52">
        <f>'MEMORIAL DE CÁLCULO'!K613</f>
        <v>18</v>
      </c>
      <c r="H353" s="53">
        <f>M353</f>
        <v>622.61</v>
      </c>
      <c r="I353" s="54">
        <f t="shared" si="63"/>
        <v>11206.98</v>
      </c>
      <c r="J353" s="54">
        <f t="shared" si="64"/>
        <v>13738.63</v>
      </c>
      <c r="M353" s="53">
        <v>622.61</v>
      </c>
    </row>
    <row r="354" spans="1:13" ht="25.5">
      <c r="A354" s="17"/>
      <c r="B354" s="50" t="s">
        <v>570</v>
      </c>
      <c r="C354" s="50">
        <v>99857</v>
      </c>
      <c r="D354" s="50" t="s">
        <v>21</v>
      </c>
      <c r="E354" s="62" t="s">
        <v>571</v>
      </c>
      <c r="F354" s="50" t="s">
        <v>53</v>
      </c>
      <c r="G354" s="52">
        <f>'MEMORIAL DE CÁLCULO'!K615</f>
        <v>19.399999999999999</v>
      </c>
      <c r="H354" s="53">
        <f t="shared" ref="H354:H379" si="65">M354</f>
        <v>59.42</v>
      </c>
      <c r="I354" s="54">
        <f t="shared" si="63"/>
        <v>1152.74</v>
      </c>
      <c r="J354" s="54">
        <f t="shared" si="64"/>
        <v>1413.14</v>
      </c>
      <c r="M354" s="53">
        <v>59.42</v>
      </c>
    </row>
    <row r="355" spans="1:13">
      <c r="A355" s="17"/>
      <c r="B355" s="50" t="s">
        <v>572</v>
      </c>
      <c r="C355" s="80">
        <v>99635</v>
      </c>
      <c r="D355" s="50" t="s">
        <v>21</v>
      </c>
      <c r="E355" s="102" t="s">
        <v>573</v>
      </c>
      <c r="F355" s="50" t="s">
        <v>26</v>
      </c>
      <c r="G355" s="52">
        <f>'MEMORIAL DE CÁLCULO'!K617</f>
        <v>24</v>
      </c>
      <c r="H355" s="53">
        <f t="shared" si="65"/>
        <v>339.77</v>
      </c>
      <c r="I355" s="54">
        <f t="shared" si="63"/>
        <v>8154.48</v>
      </c>
      <c r="J355" s="54">
        <f t="shared" si="64"/>
        <v>9996.57</v>
      </c>
      <c r="M355" s="53">
        <v>339.77</v>
      </c>
    </row>
    <row r="356" spans="1:13">
      <c r="A356" s="17"/>
      <c r="B356" s="50" t="s">
        <v>574</v>
      </c>
      <c r="C356" s="50">
        <v>86901</v>
      </c>
      <c r="D356" s="50" t="s">
        <v>21</v>
      </c>
      <c r="E356" s="102" t="s">
        <v>575</v>
      </c>
      <c r="F356" s="50" t="s">
        <v>26</v>
      </c>
      <c r="G356" s="52">
        <f>'MEMORIAL DE CÁLCULO'!K619</f>
        <v>22</v>
      </c>
      <c r="H356" s="53">
        <f t="shared" si="65"/>
        <v>155.07</v>
      </c>
      <c r="I356" s="54">
        <f t="shared" si="63"/>
        <v>3411.54</v>
      </c>
      <c r="J356" s="54">
        <f t="shared" si="64"/>
        <v>4182.2</v>
      </c>
      <c r="M356" s="53">
        <v>155.07</v>
      </c>
    </row>
    <row r="357" spans="1:13" ht="25.5">
      <c r="A357" s="17"/>
      <c r="B357" s="50" t="s">
        <v>576</v>
      </c>
      <c r="C357" s="50" t="s">
        <v>1132</v>
      </c>
      <c r="D357" s="50" t="s">
        <v>27</v>
      </c>
      <c r="E357" s="102" t="s">
        <v>1131</v>
      </c>
      <c r="F357" s="50" t="s">
        <v>26</v>
      </c>
      <c r="G357" s="52">
        <f>'MEMORIAL DE CÁLCULO'!K621</f>
        <v>7</v>
      </c>
      <c r="H357" s="53">
        <f t="shared" si="65"/>
        <v>193.18</v>
      </c>
      <c r="I357" s="54">
        <f t="shared" si="63"/>
        <v>1352.26</v>
      </c>
      <c r="J357" s="54">
        <f t="shared" si="64"/>
        <v>1657.73</v>
      </c>
      <c r="M357" s="53">
        <v>193.18</v>
      </c>
    </row>
    <row r="358" spans="1:13">
      <c r="A358" s="17"/>
      <c r="B358" s="50" t="s">
        <v>578</v>
      </c>
      <c r="C358" s="50">
        <v>86936</v>
      </c>
      <c r="D358" s="50" t="s">
        <v>21</v>
      </c>
      <c r="E358" s="102" t="s">
        <v>579</v>
      </c>
      <c r="F358" s="50" t="s">
        <v>26</v>
      </c>
      <c r="G358" s="52">
        <f>'MEMORIAL DE CÁLCULO'!K623</f>
        <v>10</v>
      </c>
      <c r="H358" s="53">
        <f t="shared" si="65"/>
        <v>560.47</v>
      </c>
      <c r="I358" s="54">
        <f t="shared" si="63"/>
        <v>5604.7</v>
      </c>
      <c r="J358" s="54">
        <f t="shared" si="64"/>
        <v>6870.8</v>
      </c>
      <c r="M358" s="53">
        <v>560.47</v>
      </c>
    </row>
    <row r="359" spans="1:13" s="234" customFormat="1">
      <c r="A359" s="231"/>
      <c r="B359" s="235" t="s">
        <v>580</v>
      </c>
      <c r="C359" s="235">
        <v>80686</v>
      </c>
      <c r="D359" s="235" t="s">
        <v>105</v>
      </c>
      <c r="E359" s="251" t="s">
        <v>1133</v>
      </c>
      <c r="F359" s="235" t="s">
        <v>26</v>
      </c>
      <c r="G359" s="52">
        <f>'MEMORIAL DE CÁLCULO'!K625</f>
        <v>1</v>
      </c>
      <c r="H359" s="53">
        <f t="shared" si="65"/>
        <v>271.01</v>
      </c>
      <c r="I359" s="54">
        <f t="shared" si="63"/>
        <v>271.01</v>
      </c>
      <c r="J359" s="54">
        <f t="shared" si="64"/>
        <v>332.23</v>
      </c>
      <c r="M359" s="53">
        <v>271.01</v>
      </c>
    </row>
    <row r="360" spans="1:13" ht="30.75" customHeight="1">
      <c r="A360" s="17"/>
      <c r="B360" s="50" t="s">
        <v>582</v>
      </c>
      <c r="C360" s="50" t="s">
        <v>1135</v>
      </c>
      <c r="D360" s="50" t="s">
        <v>27</v>
      </c>
      <c r="E360" s="102" t="s">
        <v>1134</v>
      </c>
      <c r="F360" s="50" t="s">
        <v>26</v>
      </c>
      <c r="G360" s="52">
        <f>'MEMORIAL DE CÁLCULO'!K627</f>
        <v>4</v>
      </c>
      <c r="H360" s="53">
        <f t="shared" si="65"/>
        <v>534.30999999999995</v>
      </c>
      <c r="I360" s="54">
        <f t="shared" si="63"/>
        <v>2137.2399999999998</v>
      </c>
      <c r="J360" s="54">
        <f t="shared" si="64"/>
        <v>2620.04</v>
      </c>
      <c r="M360" s="53">
        <v>534.30999999999995</v>
      </c>
    </row>
    <row r="361" spans="1:13" ht="25.5">
      <c r="A361" s="17"/>
      <c r="B361" s="50" t="s">
        <v>584</v>
      </c>
      <c r="C361" s="50">
        <v>86904</v>
      </c>
      <c r="D361" s="50" t="s">
        <v>21</v>
      </c>
      <c r="E361" s="102" t="s">
        <v>585</v>
      </c>
      <c r="F361" s="50" t="s">
        <v>26</v>
      </c>
      <c r="G361" s="52">
        <f>'MEMORIAL DE CÁLCULO'!K629</f>
        <v>4</v>
      </c>
      <c r="H361" s="53">
        <f t="shared" si="65"/>
        <v>157.09</v>
      </c>
      <c r="I361" s="54">
        <f t="shared" si="63"/>
        <v>628.36</v>
      </c>
      <c r="J361" s="54">
        <f t="shared" si="64"/>
        <v>770.3</v>
      </c>
      <c r="M361" s="53">
        <v>157.09</v>
      </c>
    </row>
    <row r="362" spans="1:13">
      <c r="A362" s="17"/>
      <c r="B362" s="50" t="s">
        <v>586</v>
      </c>
      <c r="C362" s="50">
        <v>86904</v>
      </c>
      <c r="D362" s="50" t="s">
        <v>21</v>
      </c>
      <c r="E362" s="102" t="s">
        <v>587</v>
      </c>
      <c r="F362" s="50" t="s">
        <v>26</v>
      </c>
      <c r="G362" s="52">
        <f>'MEMORIAL DE CÁLCULO'!K631</f>
        <v>6</v>
      </c>
      <c r="H362" s="53">
        <f t="shared" si="65"/>
        <v>157.09</v>
      </c>
      <c r="I362" s="54">
        <f t="shared" si="63"/>
        <v>942.54</v>
      </c>
      <c r="J362" s="54">
        <f t="shared" si="64"/>
        <v>1155.45</v>
      </c>
      <c r="M362" s="53">
        <v>157.09</v>
      </c>
    </row>
    <row r="363" spans="1:13" ht="25.5">
      <c r="A363" s="17"/>
      <c r="B363" s="50" t="s">
        <v>588</v>
      </c>
      <c r="C363" s="50">
        <v>86919</v>
      </c>
      <c r="D363" s="50" t="s">
        <v>21</v>
      </c>
      <c r="E363" s="102" t="s">
        <v>589</v>
      </c>
      <c r="F363" s="50" t="s">
        <v>26</v>
      </c>
      <c r="G363" s="52">
        <f>'MEMORIAL DE CÁLCULO'!K633</f>
        <v>7</v>
      </c>
      <c r="H363" s="53">
        <f t="shared" si="65"/>
        <v>992.19</v>
      </c>
      <c r="I363" s="54">
        <f t="shared" si="63"/>
        <v>6945.33</v>
      </c>
      <c r="J363" s="54">
        <f t="shared" si="64"/>
        <v>8514.2800000000007</v>
      </c>
      <c r="M363" s="53">
        <v>992.19</v>
      </c>
    </row>
    <row r="364" spans="1:13" s="234" customFormat="1">
      <c r="A364" s="231"/>
      <c r="B364" s="235" t="s">
        <v>590</v>
      </c>
      <c r="C364" s="235">
        <v>100860</v>
      </c>
      <c r="D364" s="235" t="s">
        <v>21</v>
      </c>
      <c r="E364" s="251" t="s">
        <v>591</v>
      </c>
      <c r="F364" s="235" t="s">
        <v>26</v>
      </c>
      <c r="G364" s="52">
        <f>'MEMORIAL DE CÁLCULO'!K635</f>
        <v>13</v>
      </c>
      <c r="H364" s="53">
        <f t="shared" si="65"/>
        <v>129.01</v>
      </c>
      <c r="I364" s="54">
        <f t="shared" si="63"/>
        <v>1677.13</v>
      </c>
      <c r="J364" s="54">
        <f t="shared" si="64"/>
        <v>2055.9899999999998</v>
      </c>
      <c r="M364" s="53">
        <v>129.01</v>
      </c>
    </row>
    <row r="365" spans="1:13">
      <c r="A365" s="17"/>
      <c r="B365" s="50" t="s">
        <v>592</v>
      </c>
      <c r="C365" s="50">
        <v>95544</v>
      </c>
      <c r="D365" s="50" t="s">
        <v>21</v>
      </c>
      <c r="E365" s="102" t="s">
        <v>593</v>
      </c>
      <c r="F365" s="50" t="s">
        <v>26</v>
      </c>
      <c r="G365" s="52">
        <f>'MEMORIAL DE CÁLCULO'!K637</f>
        <v>18</v>
      </c>
      <c r="H365" s="53">
        <f t="shared" si="65"/>
        <v>39.06</v>
      </c>
      <c r="I365" s="54">
        <f t="shared" si="63"/>
        <v>703.08</v>
      </c>
      <c r="J365" s="54">
        <f t="shared" si="64"/>
        <v>861.9</v>
      </c>
      <c r="M365" s="53">
        <v>39.06</v>
      </c>
    </row>
    <row r="366" spans="1:13">
      <c r="A366" s="17"/>
      <c r="B366" s="50" t="s">
        <v>594</v>
      </c>
      <c r="C366" s="109" t="s">
        <v>597</v>
      </c>
      <c r="D366" s="110" t="s">
        <v>25</v>
      </c>
      <c r="E366" s="102" t="s">
        <v>598</v>
      </c>
      <c r="F366" s="50" t="s">
        <v>26</v>
      </c>
      <c r="G366" s="52">
        <f>'MEMORIAL DE CÁLCULO'!K639</f>
        <v>18</v>
      </c>
      <c r="H366" s="53">
        <f t="shared" si="65"/>
        <v>72.8</v>
      </c>
      <c r="I366" s="54">
        <f t="shared" si="63"/>
        <v>1310.4000000000001</v>
      </c>
      <c r="J366" s="54">
        <f t="shared" si="64"/>
        <v>1606.41</v>
      </c>
      <c r="M366" s="53">
        <v>72.8</v>
      </c>
    </row>
    <row r="367" spans="1:13">
      <c r="A367" s="17"/>
      <c r="B367" s="50" t="s">
        <v>596</v>
      </c>
      <c r="C367" s="50" t="s">
        <v>600</v>
      </c>
      <c r="D367" s="50" t="s">
        <v>25</v>
      </c>
      <c r="E367" s="102" t="s">
        <v>601</v>
      </c>
      <c r="F367" s="50" t="s">
        <v>26</v>
      </c>
      <c r="G367" s="52">
        <f>'MEMORIAL DE CÁLCULO'!K641</f>
        <v>2</v>
      </c>
      <c r="H367" s="53">
        <f t="shared" si="65"/>
        <v>201.16</v>
      </c>
      <c r="I367" s="54">
        <f t="shared" si="63"/>
        <v>402.32</v>
      </c>
      <c r="J367" s="54">
        <f t="shared" si="64"/>
        <v>493.2</v>
      </c>
      <c r="M367" s="53">
        <v>201.16</v>
      </c>
    </row>
    <row r="368" spans="1:13">
      <c r="A368" s="17"/>
      <c r="B368" s="50" t="s">
        <v>599</v>
      </c>
      <c r="C368" s="50" t="s">
        <v>600</v>
      </c>
      <c r="D368" s="50" t="s">
        <v>25</v>
      </c>
      <c r="E368" s="102" t="s">
        <v>603</v>
      </c>
      <c r="F368" s="50" t="s">
        <v>26</v>
      </c>
      <c r="G368" s="52">
        <f>'MEMORIAL DE CÁLCULO'!K643</f>
        <v>4</v>
      </c>
      <c r="H368" s="53">
        <f t="shared" si="65"/>
        <v>201.16</v>
      </c>
      <c r="I368" s="54">
        <f t="shared" si="63"/>
        <v>804.64</v>
      </c>
      <c r="J368" s="54">
        <f t="shared" si="64"/>
        <v>986.4</v>
      </c>
      <c r="M368" s="53">
        <v>201.16</v>
      </c>
    </row>
    <row r="369" spans="1:13">
      <c r="A369" s="17"/>
      <c r="B369" s="50" t="s">
        <v>602</v>
      </c>
      <c r="C369" s="50">
        <v>86909</v>
      </c>
      <c r="D369" s="50" t="s">
        <v>21</v>
      </c>
      <c r="E369" s="102" t="s">
        <v>605</v>
      </c>
      <c r="F369" s="50" t="s">
        <v>26</v>
      </c>
      <c r="G369" s="52">
        <f>'MEMORIAL DE CÁLCULO'!K645</f>
        <v>15</v>
      </c>
      <c r="H369" s="53">
        <f>M369</f>
        <v>140.55000000000001</v>
      </c>
      <c r="I369" s="54">
        <f t="shared" si="63"/>
        <v>2108.25</v>
      </c>
      <c r="J369" s="54">
        <f t="shared" si="64"/>
        <v>2584.5</v>
      </c>
      <c r="M369" s="53">
        <v>140.55000000000001</v>
      </c>
    </row>
    <row r="370" spans="1:13">
      <c r="A370" s="17"/>
      <c r="B370" s="50" t="s">
        <v>604</v>
      </c>
      <c r="C370" s="50">
        <v>86916</v>
      </c>
      <c r="D370" s="50" t="s">
        <v>21</v>
      </c>
      <c r="E370" s="102" t="s">
        <v>607</v>
      </c>
      <c r="F370" s="50" t="s">
        <v>26</v>
      </c>
      <c r="G370" s="52">
        <f>'MEMORIAL DE CÁLCULO'!K647</f>
        <v>14</v>
      </c>
      <c r="H370" s="53">
        <f t="shared" si="65"/>
        <v>22.49</v>
      </c>
      <c r="I370" s="54">
        <f t="shared" si="63"/>
        <v>314.86</v>
      </c>
      <c r="J370" s="54">
        <f t="shared" si="64"/>
        <v>385.98</v>
      </c>
      <c r="M370" s="53">
        <v>22.49</v>
      </c>
    </row>
    <row r="371" spans="1:13">
      <c r="A371" s="17"/>
      <c r="B371" s="50" t="s">
        <v>606</v>
      </c>
      <c r="C371" s="50">
        <v>86906</v>
      </c>
      <c r="D371" s="50" t="s">
        <v>21</v>
      </c>
      <c r="E371" s="102" t="s">
        <v>609</v>
      </c>
      <c r="F371" s="50" t="s">
        <v>26</v>
      </c>
      <c r="G371" s="52">
        <f>'MEMORIAL DE CÁLCULO'!K649</f>
        <v>28</v>
      </c>
      <c r="H371" s="53">
        <f t="shared" si="65"/>
        <v>80.55</v>
      </c>
      <c r="I371" s="54">
        <f t="shared" si="63"/>
        <v>2255.4</v>
      </c>
      <c r="J371" s="54">
        <f t="shared" si="64"/>
        <v>2764.89</v>
      </c>
      <c r="M371" s="53">
        <v>80.55</v>
      </c>
    </row>
    <row r="372" spans="1:13">
      <c r="A372" s="17"/>
      <c r="B372" s="50" t="s">
        <v>608</v>
      </c>
      <c r="C372" s="50">
        <v>86906</v>
      </c>
      <c r="D372" s="50" t="s">
        <v>21</v>
      </c>
      <c r="E372" s="102" t="s">
        <v>611</v>
      </c>
      <c r="F372" s="50" t="s">
        <v>26</v>
      </c>
      <c r="G372" s="52">
        <f>'MEMORIAL DE CÁLCULO'!K651</f>
        <v>4</v>
      </c>
      <c r="H372" s="53">
        <f t="shared" si="65"/>
        <v>80.55</v>
      </c>
      <c r="I372" s="54">
        <f t="shared" si="63"/>
        <v>322.2</v>
      </c>
      <c r="J372" s="54">
        <f t="shared" si="64"/>
        <v>394.98</v>
      </c>
      <c r="M372" s="53">
        <v>80.55</v>
      </c>
    </row>
    <row r="373" spans="1:13">
      <c r="A373" s="17"/>
      <c r="B373" s="50" t="s">
        <v>610</v>
      </c>
      <c r="C373" s="50">
        <v>95547</v>
      </c>
      <c r="D373" s="50" t="s">
        <v>21</v>
      </c>
      <c r="E373" s="102" t="s">
        <v>613</v>
      </c>
      <c r="F373" s="50" t="s">
        <v>26</v>
      </c>
      <c r="G373" s="52">
        <f>'MEMORIAL DE CÁLCULO'!K653</f>
        <v>23</v>
      </c>
      <c r="H373" s="53">
        <f t="shared" si="65"/>
        <v>119.68</v>
      </c>
      <c r="I373" s="54">
        <f t="shared" si="63"/>
        <v>2752.64</v>
      </c>
      <c r="J373" s="54">
        <f t="shared" si="64"/>
        <v>3374.46</v>
      </c>
      <c r="M373" s="53">
        <v>119.68</v>
      </c>
    </row>
    <row r="374" spans="1:13" ht="25.5">
      <c r="A374" s="17"/>
      <c r="B374" s="50" t="s">
        <v>612</v>
      </c>
      <c r="C374" s="50" t="s">
        <v>1137</v>
      </c>
      <c r="D374" s="50" t="s">
        <v>27</v>
      </c>
      <c r="E374" s="102" t="s">
        <v>1136</v>
      </c>
      <c r="F374" s="50" t="s">
        <v>26</v>
      </c>
      <c r="G374" s="52">
        <f>'MEMORIAL DE CÁLCULO'!K655</f>
        <v>23</v>
      </c>
      <c r="H374" s="53">
        <f t="shared" si="65"/>
        <v>118.49</v>
      </c>
      <c r="I374" s="54">
        <f t="shared" si="63"/>
        <v>2725.27</v>
      </c>
      <c r="J374" s="54">
        <f t="shared" si="64"/>
        <v>3340.9</v>
      </c>
      <c r="M374" s="53">
        <v>118.49</v>
      </c>
    </row>
    <row r="375" spans="1:13" ht="27.75" customHeight="1">
      <c r="A375" s="17"/>
      <c r="B375" s="50" t="s">
        <v>614</v>
      </c>
      <c r="C375" s="50" t="s">
        <v>1139</v>
      </c>
      <c r="D375" s="50" t="s">
        <v>27</v>
      </c>
      <c r="E375" s="102" t="s">
        <v>1138</v>
      </c>
      <c r="F375" s="50" t="s">
        <v>26</v>
      </c>
      <c r="G375" s="52">
        <f>'MEMORIAL DE CÁLCULO'!K657</f>
        <v>211</v>
      </c>
      <c r="H375" s="53">
        <f t="shared" si="65"/>
        <v>29.45</v>
      </c>
      <c r="I375" s="54">
        <f t="shared" si="63"/>
        <v>6213.95</v>
      </c>
      <c r="J375" s="54">
        <f t="shared" si="64"/>
        <v>7617.68</v>
      </c>
      <c r="M375" s="53">
        <v>29.45</v>
      </c>
    </row>
    <row r="376" spans="1:13">
      <c r="A376" s="17"/>
      <c r="B376" s="50" t="s">
        <v>616</v>
      </c>
      <c r="C376" s="109">
        <v>100868</v>
      </c>
      <c r="D376" s="50" t="s">
        <v>21</v>
      </c>
      <c r="E376" s="102" t="s">
        <v>619</v>
      </c>
      <c r="F376" s="50" t="s">
        <v>26</v>
      </c>
      <c r="G376" s="52">
        <f>'MEMORIAL DE CÁLCULO'!K659</f>
        <v>9</v>
      </c>
      <c r="H376" s="53">
        <f t="shared" si="65"/>
        <v>339.7</v>
      </c>
      <c r="I376" s="54">
        <f t="shared" si="63"/>
        <v>3057.3</v>
      </c>
      <c r="J376" s="54">
        <f t="shared" si="64"/>
        <v>3747.94</v>
      </c>
      <c r="M376" s="53">
        <v>339.7</v>
      </c>
    </row>
    <row r="377" spans="1:13">
      <c r="A377" s="17"/>
      <c r="B377" s="50" t="s">
        <v>618</v>
      </c>
      <c r="C377" s="109">
        <v>100867</v>
      </c>
      <c r="D377" s="50" t="s">
        <v>21</v>
      </c>
      <c r="E377" s="102" t="s">
        <v>621</v>
      </c>
      <c r="F377" s="50" t="s">
        <v>26</v>
      </c>
      <c r="G377" s="52">
        <f>'MEMORIAL DE CÁLCULO'!K661</f>
        <v>6</v>
      </c>
      <c r="H377" s="53">
        <f t="shared" si="65"/>
        <v>327.31</v>
      </c>
      <c r="I377" s="54">
        <f t="shared" si="63"/>
        <v>1963.86</v>
      </c>
      <c r="J377" s="54">
        <f t="shared" si="64"/>
        <v>2407.4899999999998</v>
      </c>
      <c r="M377" s="53">
        <v>327.31</v>
      </c>
    </row>
    <row r="378" spans="1:13">
      <c r="A378" s="17"/>
      <c r="B378" s="50" t="s">
        <v>620</v>
      </c>
      <c r="C378" s="109">
        <v>100866</v>
      </c>
      <c r="D378" s="50" t="s">
        <v>21</v>
      </c>
      <c r="E378" s="102" t="s">
        <v>623</v>
      </c>
      <c r="F378" s="50" t="s">
        <v>26</v>
      </c>
      <c r="G378" s="52">
        <f>'MEMORIAL DE CÁLCULO'!K663</f>
        <v>14</v>
      </c>
      <c r="H378" s="53">
        <f t="shared" si="65"/>
        <v>308.69</v>
      </c>
      <c r="I378" s="54">
        <f t="shared" si="63"/>
        <v>4321.66</v>
      </c>
      <c r="J378" s="54">
        <f t="shared" si="64"/>
        <v>5297.92</v>
      </c>
      <c r="M378" s="53">
        <v>308.69</v>
      </c>
    </row>
    <row r="379" spans="1:13">
      <c r="A379" s="17"/>
      <c r="B379" s="50" t="s">
        <v>622</v>
      </c>
      <c r="C379" s="50">
        <v>100875</v>
      </c>
      <c r="D379" s="50" t="s">
        <v>21</v>
      </c>
      <c r="E379" s="62" t="s">
        <v>625</v>
      </c>
      <c r="F379" s="50" t="s">
        <v>26</v>
      </c>
      <c r="G379" s="52">
        <f>'MEMORIAL DE CÁLCULO'!K665</f>
        <v>1</v>
      </c>
      <c r="H379" s="53">
        <f t="shared" si="65"/>
        <v>1050.4000000000001</v>
      </c>
      <c r="I379" s="54">
        <f t="shared" si="63"/>
        <v>1050.4000000000001</v>
      </c>
      <c r="J379" s="54">
        <f t="shared" si="64"/>
        <v>1287.68</v>
      </c>
      <c r="M379" s="53">
        <v>1050.4000000000001</v>
      </c>
    </row>
    <row r="380" spans="1:13">
      <c r="A380" s="17"/>
      <c r="B380" s="63"/>
      <c r="C380" s="64"/>
      <c r="D380" s="64"/>
      <c r="E380" s="64"/>
      <c r="F380" s="64"/>
      <c r="G380" s="65" t="s">
        <v>32</v>
      </c>
      <c r="H380" s="66"/>
      <c r="I380" s="67"/>
      <c r="J380" s="67">
        <f>SUM(J352:J379)</f>
        <v>93203.47</v>
      </c>
    </row>
    <row r="381" spans="1:13">
      <c r="A381" s="17"/>
      <c r="B381" s="111"/>
      <c r="C381" s="111"/>
      <c r="D381" s="111"/>
      <c r="E381" s="111"/>
      <c r="F381" s="111"/>
      <c r="G381" s="111"/>
      <c r="H381" s="20"/>
      <c r="I381" s="112"/>
      <c r="J381" s="112"/>
    </row>
    <row r="382" spans="1:13">
      <c r="A382" s="17"/>
      <c r="B382" s="46">
        <v>16</v>
      </c>
      <c r="C382" s="82"/>
      <c r="D382" s="82"/>
      <c r="E382" s="47" t="s">
        <v>626</v>
      </c>
      <c r="F382" s="47"/>
      <c r="G382" s="82"/>
      <c r="H382" s="49"/>
      <c r="I382" s="49"/>
      <c r="J382" s="49"/>
    </row>
    <row r="383" spans="1:13">
      <c r="A383" s="17"/>
      <c r="B383" s="50" t="s">
        <v>627</v>
      </c>
      <c r="C383" s="50">
        <v>94970</v>
      </c>
      <c r="D383" s="50" t="s">
        <v>21</v>
      </c>
      <c r="E383" s="62" t="s">
        <v>628</v>
      </c>
      <c r="F383" s="50" t="s">
        <v>30</v>
      </c>
      <c r="G383" s="52">
        <f>'MEMORIAL DE CÁLCULO'!K670</f>
        <v>2.44</v>
      </c>
      <c r="H383" s="53">
        <f>M383</f>
        <v>561.5</v>
      </c>
      <c r="I383" s="54">
        <f t="shared" ref="I383:I397" si="66">TRUNC(G383*H383,2)</f>
        <v>1370.06</v>
      </c>
      <c r="J383" s="54">
        <f t="shared" ref="J383:J397" si="67">TRUNC((G383*H383)*J$11+I383,2)</f>
        <v>1679.55</v>
      </c>
      <c r="M383" s="53">
        <v>561.5</v>
      </c>
    </row>
    <row r="384" spans="1:13">
      <c r="A384" s="17"/>
      <c r="B384" s="50" t="s">
        <v>629</v>
      </c>
      <c r="C384" s="59">
        <v>91341</v>
      </c>
      <c r="D384" s="50" t="s">
        <v>21</v>
      </c>
      <c r="E384" s="62" t="s">
        <v>630</v>
      </c>
      <c r="F384" s="50" t="s">
        <v>31</v>
      </c>
      <c r="G384" s="52">
        <f>'MEMORIAL DE CÁLCULO'!K672</f>
        <v>0.24</v>
      </c>
      <c r="H384" s="53">
        <f t="shared" ref="H384:H397" si="68">M384</f>
        <v>683.54</v>
      </c>
      <c r="I384" s="54">
        <f t="shared" si="66"/>
        <v>164.04</v>
      </c>
      <c r="J384" s="54">
        <f t="shared" si="67"/>
        <v>201.09</v>
      </c>
      <c r="M384" s="53">
        <v>683.54</v>
      </c>
    </row>
    <row r="385" spans="1:13">
      <c r="A385" s="17"/>
      <c r="B385" s="50" t="s">
        <v>631</v>
      </c>
      <c r="C385" s="50">
        <v>92688</v>
      </c>
      <c r="D385" s="50" t="s">
        <v>21</v>
      </c>
      <c r="E385" s="62" t="s">
        <v>632</v>
      </c>
      <c r="F385" s="50" t="s">
        <v>53</v>
      </c>
      <c r="G385" s="52">
        <f>'MEMORIAL DE CÁLCULO'!K674</f>
        <v>45.8</v>
      </c>
      <c r="H385" s="53">
        <f t="shared" si="68"/>
        <v>38.96</v>
      </c>
      <c r="I385" s="54">
        <f t="shared" si="66"/>
        <v>1784.36</v>
      </c>
      <c r="J385" s="54">
        <f t="shared" si="67"/>
        <v>2187.44</v>
      </c>
      <c r="M385" s="53">
        <v>38.96</v>
      </c>
    </row>
    <row r="386" spans="1:13">
      <c r="A386" s="17"/>
      <c r="B386" s="50" t="s">
        <v>633</v>
      </c>
      <c r="C386" s="50" t="s">
        <v>1182</v>
      </c>
      <c r="D386" s="50" t="s">
        <v>27</v>
      </c>
      <c r="E386" s="62" t="s">
        <v>1183</v>
      </c>
      <c r="F386" s="50" t="s">
        <v>1184</v>
      </c>
      <c r="G386" s="52">
        <f>'MEMORIAL DE CÁLCULO'!K676</f>
        <v>1</v>
      </c>
      <c r="H386" s="53">
        <f t="shared" ref="H386:H394" si="69">M386</f>
        <v>15.84</v>
      </c>
      <c r="I386" s="54">
        <f t="shared" ref="I386:I394" si="70">TRUNC(G386*H386,2)</f>
        <v>15.84</v>
      </c>
      <c r="J386" s="54">
        <f t="shared" ref="J386:J394" si="71">TRUNC((G386*H386)*J$11+I386,2)</f>
        <v>19.41</v>
      </c>
      <c r="M386" s="53">
        <v>15.84</v>
      </c>
    </row>
    <row r="387" spans="1:13">
      <c r="A387" s="17"/>
      <c r="B387" s="50" t="s">
        <v>635</v>
      </c>
      <c r="C387" s="50" t="s">
        <v>1185</v>
      </c>
      <c r="D387" s="50" t="s">
        <v>27</v>
      </c>
      <c r="E387" s="62" t="s">
        <v>1186</v>
      </c>
      <c r="F387" s="50" t="s">
        <v>1184</v>
      </c>
      <c r="G387" s="52">
        <f>'MEMORIAL DE CÁLCULO'!K678</f>
        <v>4</v>
      </c>
      <c r="H387" s="53">
        <f t="shared" si="69"/>
        <v>20.95</v>
      </c>
      <c r="I387" s="54">
        <f t="shared" si="70"/>
        <v>83.8</v>
      </c>
      <c r="J387" s="54">
        <f t="shared" si="71"/>
        <v>102.73</v>
      </c>
      <c r="M387" s="53">
        <v>20.95</v>
      </c>
    </row>
    <row r="388" spans="1:13" ht="27.75" customHeight="1">
      <c r="A388" s="17"/>
      <c r="B388" s="50" t="s">
        <v>637</v>
      </c>
      <c r="C388" s="50">
        <v>95248</v>
      </c>
      <c r="D388" s="50" t="s">
        <v>21</v>
      </c>
      <c r="E388" s="62" t="s">
        <v>1187</v>
      </c>
      <c r="F388" s="50" t="s">
        <v>1184</v>
      </c>
      <c r="G388" s="52">
        <f>'MEMORIAL DE CÁLCULO'!K680</f>
        <v>2</v>
      </c>
      <c r="H388" s="53">
        <f t="shared" si="69"/>
        <v>53.61</v>
      </c>
      <c r="I388" s="54">
        <f t="shared" si="70"/>
        <v>107.22</v>
      </c>
      <c r="J388" s="54">
        <f t="shared" si="71"/>
        <v>131.44</v>
      </c>
      <c r="M388" s="53">
        <v>53.61</v>
      </c>
    </row>
    <row r="389" spans="1:13" ht="27.75" customHeight="1">
      <c r="A389" s="17"/>
      <c r="B389" s="50" t="s">
        <v>639</v>
      </c>
      <c r="C389" s="50">
        <v>95249</v>
      </c>
      <c r="D389" s="50" t="s">
        <v>21</v>
      </c>
      <c r="E389" s="62" t="s">
        <v>1188</v>
      </c>
      <c r="F389" s="50" t="s">
        <v>1184</v>
      </c>
      <c r="G389" s="52">
        <f>'MEMORIAL DE CÁLCULO'!K682</f>
        <v>4</v>
      </c>
      <c r="H389" s="53">
        <f t="shared" si="69"/>
        <v>63.3</v>
      </c>
      <c r="I389" s="54">
        <f t="shared" si="70"/>
        <v>253.2</v>
      </c>
      <c r="J389" s="54">
        <f t="shared" si="71"/>
        <v>310.39</v>
      </c>
      <c r="M389" s="53">
        <v>63.3</v>
      </c>
    </row>
    <row r="390" spans="1:13" ht="45" customHeight="1">
      <c r="A390" s="17"/>
      <c r="B390" s="50" t="s">
        <v>641</v>
      </c>
      <c r="C390" s="50">
        <v>92705</v>
      </c>
      <c r="D390" s="50" t="s">
        <v>21</v>
      </c>
      <c r="E390" s="62" t="s">
        <v>1189</v>
      </c>
      <c r="F390" s="50" t="s">
        <v>1184</v>
      </c>
      <c r="G390" s="52">
        <f>'MEMORIAL DE CÁLCULO'!K684</f>
        <v>1</v>
      </c>
      <c r="H390" s="53">
        <f t="shared" si="69"/>
        <v>44.14</v>
      </c>
      <c r="I390" s="54">
        <f t="shared" si="70"/>
        <v>44.14</v>
      </c>
      <c r="J390" s="54">
        <f t="shared" si="71"/>
        <v>54.11</v>
      </c>
      <c r="M390" s="53">
        <v>44.14</v>
      </c>
    </row>
    <row r="391" spans="1:13" ht="45" customHeight="1">
      <c r="A391" s="17"/>
      <c r="B391" s="50" t="s">
        <v>643</v>
      </c>
      <c r="C391" s="50">
        <v>92695</v>
      </c>
      <c r="D391" s="50" t="s">
        <v>21</v>
      </c>
      <c r="E391" s="62" t="s">
        <v>1190</v>
      </c>
      <c r="F391" s="50" t="s">
        <v>1184</v>
      </c>
      <c r="G391" s="52">
        <f>'MEMORIAL DE CÁLCULO'!K686</f>
        <v>8</v>
      </c>
      <c r="H391" s="53">
        <f t="shared" si="69"/>
        <v>23.81</v>
      </c>
      <c r="I391" s="54">
        <f t="shared" si="70"/>
        <v>190.48</v>
      </c>
      <c r="J391" s="54">
        <f t="shared" si="71"/>
        <v>233.5</v>
      </c>
      <c r="M391" s="53">
        <v>23.81</v>
      </c>
    </row>
    <row r="392" spans="1:13" ht="45" customHeight="1">
      <c r="A392" s="17"/>
      <c r="B392" s="50" t="s">
        <v>645</v>
      </c>
      <c r="C392" s="50">
        <v>97548</v>
      </c>
      <c r="D392" s="50" t="s">
        <v>21</v>
      </c>
      <c r="E392" s="62" t="s">
        <v>1191</v>
      </c>
      <c r="F392" s="50" t="s">
        <v>1184</v>
      </c>
      <c r="G392" s="52">
        <f>'MEMORIAL DE CÁLCULO'!K688</f>
        <v>2</v>
      </c>
      <c r="H392" s="53">
        <f t="shared" si="69"/>
        <v>50.91</v>
      </c>
      <c r="I392" s="54">
        <f t="shared" si="70"/>
        <v>101.82</v>
      </c>
      <c r="J392" s="54">
        <f t="shared" si="71"/>
        <v>124.82</v>
      </c>
      <c r="M392" s="53">
        <v>50.91</v>
      </c>
    </row>
    <row r="393" spans="1:13" ht="45" customHeight="1">
      <c r="A393" s="17"/>
      <c r="B393" s="50" t="s">
        <v>1194</v>
      </c>
      <c r="C393" s="50">
        <v>97549</v>
      </c>
      <c r="D393" s="50" t="s">
        <v>21</v>
      </c>
      <c r="E393" s="62" t="s">
        <v>1192</v>
      </c>
      <c r="F393" s="50" t="s">
        <v>1184</v>
      </c>
      <c r="G393" s="52">
        <f>'MEMORIAL DE CÁLCULO'!K690</f>
        <v>6</v>
      </c>
      <c r="H393" s="53">
        <f t="shared" si="69"/>
        <v>50.91</v>
      </c>
      <c r="I393" s="54">
        <f t="shared" si="70"/>
        <v>305.45999999999998</v>
      </c>
      <c r="J393" s="54">
        <f t="shared" si="71"/>
        <v>374.46</v>
      </c>
      <c r="M393" s="53">
        <v>50.91</v>
      </c>
    </row>
    <row r="394" spans="1:13" ht="45" customHeight="1">
      <c r="A394" s="17"/>
      <c r="B394" s="50" t="s">
        <v>1195</v>
      </c>
      <c r="C394" s="50">
        <v>97547</v>
      </c>
      <c r="D394" s="50" t="s">
        <v>21</v>
      </c>
      <c r="E394" s="62" t="s">
        <v>1193</v>
      </c>
      <c r="F394" s="50" t="s">
        <v>1184</v>
      </c>
      <c r="G394" s="52">
        <f>'MEMORIAL DE CÁLCULO'!K692</f>
        <v>2</v>
      </c>
      <c r="H394" s="53">
        <f t="shared" si="69"/>
        <v>34.31</v>
      </c>
      <c r="I394" s="54">
        <f t="shared" si="70"/>
        <v>68.62</v>
      </c>
      <c r="J394" s="54">
        <f t="shared" si="71"/>
        <v>84.12</v>
      </c>
      <c r="M394" s="53">
        <v>34.31</v>
      </c>
    </row>
    <row r="395" spans="1:13">
      <c r="A395" s="17"/>
      <c r="B395" s="50" t="s">
        <v>1196</v>
      </c>
      <c r="C395" s="50" t="s">
        <v>1141</v>
      </c>
      <c r="D395" s="50" t="s">
        <v>27</v>
      </c>
      <c r="E395" s="62" t="s">
        <v>1140</v>
      </c>
      <c r="F395" s="50" t="s">
        <v>26</v>
      </c>
      <c r="G395" s="52">
        <f>'MEMORIAL DE CÁLCULO'!K694</f>
        <v>1</v>
      </c>
      <c r="H395" s="53">
        <f t="shared" si="68"/>
        <v>636.86</v>
      </c>
      <c r="I395" s="54">
        <f t="shared" si="66"/>
        <v>636.86</v>
      </c>
      <c r="J395" s="54">
        <f t="shared" si="67"/>
        <v>780.72</v>
      </c>
      <c r="M395" s="53">
        <v>636.86</v>
      </c>
    </row>
    <row r="396" spans="1:13" ht="25.5">
      <c r="A396" s="17"/>
      <c r="B396" s="50" t="s">
        <v>1197</v>
      </c>
      <c r="C396" s="50">
        <v>103029</v>
      </c>
      <c r="D396" s="50" t="s">
        <v>21</v>
      </c>
      <c r="E396" s="62" t="s">
        <v>1142</v>
      </c>
      <c r="F396" s="50" t="s">
        <v>26</v>
      </c>
      <c r="G396" s="52">
        <f>'MEMORIAL DE CÁLCULO'!K696</f>
        <v>2</v>
      </c>
      <c r="H396" s="53">
        <f t="shared" si="68"/>
        <v>46.66</v>
      </c>
      <c r="I396" s="54">
        <f t="shared" si="66"/>
        <v>93.32</v>
      </c>
      <c r="J396" s="54">
        <f t="shared" si="67"/>
        <v>114.4</v>
      </c>
      <c r="M396" s="53">
        <v>46.66</v>
      </c>
    </row>
    <row r="397" spans="1:13" ht="25.5">
      <c r="A397" s="17"/>
      <c r="B397" s="50" t="s">
        <v>1198</v>
      </c>
      <c r="C397" s="50">
        <v>91046</v>
      </c>
      <c r="D397" s="50" t="s">
        <v>105</v>
      </c>
      <c r="E397" s="62" t="s">
        <v>1143</v>
      </c>
      <c r="F397" s="50" t="s">
        <v>26</v>
      </c>
      <c r="G397" s="52">
        <f>'MEMORIAL DE CÁLCULO'!K698</f>
        <v>2</v>
      </c>
      <c r="H397" s="53">
        <f t="shared" si="68"/>
        <v>57.44</v>
      </c>
      <c r="I397" s="54">
        <f t="shared" si="66"/>
        <v>114.88</v>
      </c>
      <c r="J397" s="54">
        <f t="shared" si="67"/>
        <v>140.83000000000001</v>
      </c>
      <c r="M397" s="53">
        <v>57.44</v>
      </c>
    </row>
    <row r="398" spans="1:13">
      <c r="A398" s="17"/>
      <c r="B398" s="63"/>
      <c r="C398" s="64"/>
      <c r="D398" s="64"/>
      <c r="E398" s="64"/>
      <c r="F398" s="64"/>
      <c r="G398" s="65" t="s">
        <v>32</v>
      </c>
      <c r="H398" s="66"/>
      <c r="I398" s="67"/>
      <c r="J398" s="67">
        <f>SUM(J383:J397)</f>
        <v>6539.0099999999984</v>
      </c>
    </row>
    <row r="399" spans="1:13">
      <c r="A399" s="17"/>
      <c r="B399" s="17"/>
      <c r="C399" s="17"/>
      <c r="D399" s="17"/>
      <c r="E399" s="44"/>
      <c r="F399" s="17"/>
      <c r="G399" s="45"/>
      <c r="H399" s="19"/>
      <c r="I399" s="19"/>
      <c r="J399" s="19"/>
    </row>
    <row r="400" spans="1:13">
      <c r="A400" s="17"/>
      <c r="B400" s="46">
        <v>17</v>
      </c>
      <c r="C400" s="46"/>
      <c r="D400" s="46"/>
      <c r="E400" s="47" t="s">
        <v>647</v>
      </c>
      <c r="F400" s="47"/>
      <c r="G400" s="82"/>
      <c r="H400" s="49"/>
      <c r="I400" s="49"/>
      <c r="J400" s="49"/>
    </row>
    <row r="401" spans="1:13" s="234" customFormat="1">
      <c r="A401" s="231"/>
      <c r="B401" s="235" t="s">
        <v>648</v>
      </c>
      <c r="C401" s="235">
        <v>101909</v>
      </c>
      <c r="D401" s="232" t="s">
        <v>21</v>
      </c>
      <c r="E401" s="233" t="s">
        <v>649</v>
      </c>
      <c r="F401" s="235" t="s">
        <v>26</v>
      </c>
      <c r="G401" s="52">
        <f>'MEMORIAL DE CÁLCULO'!K703</f>
        <v>8</v>
      </c>
      <c r="H401" s="53">
        <f>M401</f>
        <v>243.61</v>
      </c>
      <c r="I401" s="54">
        <f t="shared" ref="I401:I417" si="72">TRUNC(G401*H401,2)</f>
        <v>1948.88</v>
      </c>
      <c r="J401" s="54">
        <f t="shared" ref="J401:J417" si="73">TRUNC((G401*H401)*J$11+I401,2)</f>
        <v>2389.13</v>
      </c>
      <c r="M401" s="53">
        <v>243.61</v>
      </c>
    </row>
    <row r="402" spans="1:13" s="234" customFormat="1">
      <c r="A402" s="231"/>
      <c r="B402" s="235" t="s">
        <v>650</v>
      </c>
      <c r="C402" s="235">
        <v>101907</v>
      </c>
      <c r="D402" s="232" t="s">
        <v>21</v>
      </c>
      <c r="E402" s="233" t="s">
        <v>651</v>
      </c>
      <c r="F402" s="235" t="s">
        <v>26</v>
      </c>
      <c r="G402" s="52">
        <f>'MEMORIAL DE CÁLCULO'!K705</f>
        <v>2</v>
      </c>
      <c r="H402" s="53">
        <f>M402</f>
        <v>683.61</v>
      </c>
      <c r="I402" s="54">
        <f t="shared" si="72"/>
        <v>1367.22</v>
      </c>
      <c r="J402" s="54">
        <f t="shared" si="73"/>
        <v>1676.07</v>
      </c>
      <c r="M402" s="53">
        <v>683.61</v>
      </c>
    </row>
    <row r="403" spans="1:13">
      <c r="A403" s="17"/>
      <c r="B403" s="50" t="s">
        <v>652</v>
      </c>
      <c r="C403" s="50">
        <v>92353</v>
      </c>
      <c r="D403" s="59" t="s">
        <v>21</v>
      </c>
      <c r="E403" s="62" t="s">
        <v>653</v>
      </c>
      <c r="F403" s="50" t="s">
        <v>26</v>
      </c>
      <c r="G403" s="52">
        <f>'MEMORIAL DE CÁLCULO'!K707</f>
        <v>10</v>
      </c>
      <c r="H403" s="53">
        <f>M403</f>
        <v>156.38999999999999</v>
      </c>
      <c r="I403" s="54">
        <f t="shared" si="72"/>
        <v>1563.9</v>
      </c>
      <c r="J403" s="54">
        <f t="shared" si="73"/>
        <v>1917.18</v>
      </c>
      <c r="M403" s="53">
        <v>156.38999999999999</v>
      </c>
    </row>
    <row r="404" spans="1:13">
      <c r="A404" s="17"/>
      <c r="B404" s="50" t="s">
        <v>654</v>
      </c>
      <c r="C404" s="50">
        <v>92377</v>
      </c>
      <c r="D404" s="59" t="s">
        <v>21</v>
      </c>
      <c r="E404" s="62" t="s">
        <v>655</v>
      </c>
      <c r="F404" s="50" t="s">
        <v>26</v>
      </c>
      <c r="G404" s="52">
        <f>'MEMORIAL DE CÁLCULO'!K709</f>
        <v>2</v>
      </c>
      <c r="H404" s="53">
        <f t="shared" ref="H404:H417" si="74">M404</f>
        <v>97.02</v>
      </c>
      <c r="I404" s="54">
        <f t="shared" si="72"/>
        <v>194.04</v>
      </c>
      <c r="J404" s="54">
        <f t="shared" si="73"/>
        <v>237.87</v>
      </c>
      <c r="M404" s="53">
        <v>97.02</v>
      </c>
    </row>
    <row r="405" spans="1:13">
      <c r="A405" s="17"/>
      <c r="B405" s="50" t="s">
        <v>656</v>
      </c>
      <c r="C405" s="50">
        <v>92642</v>
      </c>
      <c r="D405" s="59" t="s">
        <v>21</v>
      </c>
      <c r="E405" s="62" t="s">
        <v>657</v>
      </c>
      <c r="F405" s="50" t="s">
        <v>26</v>
      </c>
      <c r="G405" s="52">
        <f>'MEMORIAL DE CÁLCULO'!K711</f>
        <v>4</v>
      </c>
      <c r="H405" s="53">
        <f t="shared" si="74"/>
        <v>213.88</v>
      </c>
      <c r="I405" s="54">
        <f t="shared" si="72"/>
        <v>855.52</v>
      </c>
      <c r="J405" s="54">
        <f t="shared" si="73"/>
        <v>1048.78</v>
      </c>
      <c r="M405" s="53">
        <v>213.88</v>
      </c>
    </row>
    <row r="406" spans="1:13">
      <c r="A406" s="17"/>
      <c r="B406" s="50" t="s">
        <v>658</v>
      </c>
      <c r="C406" s="50">
        <v>92367</v>
      </c>
      <c r="D406" s="59" t="s">
        <v>21</v>
      </c>
      <c r="E406" s="62" t="s">
        <v>659</v>
      </c>
      <c r="F406" s="50" t="s">
        <v>53</v>
      </c>
      <c r="G406" s="52">
        <f>'MEMORIAL DE CÁLCULO'!K713</f>
        <v>65</v>
      </c>
      <c r="H406" s="53">
        <f t="shared" si="74"/>
        <v>108.69</v>
      </c>
      <c r="I406" s="54">
        <f t="shared" si="72"/>
        <v>7064.85</v>
      </c>
      <c r="J406" s="54">
        <f t="shared" si="73"/>
        <v>8660.7900000000009</v>
      </c>
      <c r="M406" s="53">
        <v>108.69</v>
      </c>
    </row>
    <row r="407" spans="1:13">
      <c r="A407" s="17"/>
      <c r="B407" s="50" t="s">
        <v>660</v>
      </c>
      <c r="C407" s="50">
        <v>96765</v>
      </c>
      <c r="D407" s="59" t="s">
        <v>21</v>
      </c>
      <c r="E407" s="62" t="s">
        <v>661</v>
      </c>
      <c r="F407" s="50" t="s">
        <v>26</v>
      </c>
      <c r="G407" s="52">
        <f>'MEMORIAL DE CÁLCULO'!K715</f>
        <v>2</v>
      </c>
      <c r="H407" s="53">
        <f t="shared" si="74"/>
        <v>1744.42</v>
      </c>
      <c r="I407" s="54">
        <f t="shared" si="72"/>
        <v>3488.84</v>
      </c>
      <c r="J407" s="54">
        <f t="shared" si="73"/>
        <v>4276.96</v>
      </c>
      <c r="M407" s="53">
        <v>1744.42</v>
      </c>
    </row>
    <row r="408" spans="1:13" s="234" customFormat="1">
      <c r="A408" s="231"/>
      <c r="B408" s="235" t="s">
        <v>662</v>
      </c>
      <c r="C408" s="235">
        <v>85015</v>
      </c>
      <c r="D408" s="232" t="s">
        <v>105</v>
      </c>
      <c r="E408" s="233" t="s">
        <v>663</v>
      </c>
      <c r="F408" s="235" t="s">
        <v>26</v>
      </c>
      <c r="G408" s="52">
        <f>'MEMORIAL DE CÁLCULO'!K717</f>
        <v>1</v>
      </c>
      <c r="H408" s="53">
        <f t="shared" si="74"/>
        <v>544.33000000000004</v>
      </c>
      <c r="I408" s="54">
        <f t="shared" si="72"/>
        <v>544.33000000000004</v>
      </c>
      <c r="J408" s="54">
        <f t="shared" si="73"/>
        <v>667.29</v>
      </c>
      <c r="M408" s="53">
        <v>544.33000000000004</v>
      </c>
    </row>
    <row r="409" spans="1:13">
      <c r="A409" s="17"/>
      <c r="B409" s="50" t="s">
        <v>664</v>
      </c>
      <c r="C409" s="50">
        <v>94499</v>
      </c>
      <c r="D409" s="59" t="s">
        <v>21</v>
      </c>
      <c r="E409" s="62" t="s">
        <v>665</v>
      </c>
      <c r="F409" s="50" t="s">
        <v>26</v>
      </c>
      <c r="G409" s="52">
        <f>'MEMORIAL DE CÁLCULO'!K719</f>
        <v>5</v>
      </c>
      <c r="H409" s="53">
        <f t="shared" si="74"/>
        <v>298.75</v>
      </c>
      <c r="I409" s="54">
        <f t="shared" si="72"/>
        <v>1493.75</v>
      </c>
      <c r="J409" s="54">
        <f t="shared" si="73"/>
        <v>1831.18</v>
      </c>
      <c r="M409" s="53">
        <v>298.75</v>
      </c>
    </row>
    <row r="410" spans="1:13">
      <c r="A410" s="17"/>
      <c r="B410" s="50" t="s">
        <v>666</v>
      </c>
      <c r="C410" s="50">
        <v>99632</v>
      </c>
      <c r="D410" s="59" t="s">
        <v>21</v>
      </c>
      <c r="E410" s="62" t="s">
        <v>667</v>
      </c>
      <c r="F410" s="50" t="s">
        <v>26</v>
      </c>
      <c r="G410" s="52">
        <f>'MEMORIAL DE CÁLCULO'!K721</f>
        <v>3</v>
      </c>
      <c r="H410" s="53">
        <f t="shared" si="74"/>
        <v>201.22</v>
      </c>
      <c r="I410" s="54">
        <f t="shared" si="72"/>
        <v>603.66</v>
      </c>
      <c r="J410" s="54">
        <f t="shared" si="73"/>
        <v>740.02</v>
      </c>
      <c r="M410" s="53">
        <v>201.22</v>
      </c>
    </row>
    <row r="411" spans="1:13">
      <c r="A411" s="17"/>
      <c r="B411" s="50" t="s">
        <v>668</v>
      </c>
      <c r="C411" s="50">
        <v>92896</v>
      </c>
      <c r="D411" s="50" t="s">
        <v>21</v>
      </c>
      <c r="E411" s="62" t="s">
        <v>669</v>
      </c>
      <c r="F411" s="50" t="s">
        <v>26</v>
      </c>
      <c r="G411" s="52">
        <f>'MEMORIAL DE CÁLCULO'!K723</f>
        <v>4</v>
      </c>
      <c r="H411" s="53">
        <f t="shared" si="74"/>
        <v>223.13</v>
      </c>
      <c r="I411" s="54">
        <f t="shared" si="72"/>
        <v>892.52</v>
      </c>
      <c r="J411" s="54">
        <f t="shared" si="73"/>
        <v>1094.1400000000001</v>
      </c>
      <c r="M411" s="53">
        <v>223.13</v>
      </c>
    </row>
    <row r="412" spans="1:13">
      <c r="A412" s="17"/>
      <c r="B412" s="50" t="s">
        <v>670</v>
      </c>
      <c r="C412" s="113">
        <v>97599</v>
      </c>
      <c r="D412" s="50" t="s">
        <v>21</v>
      </c>
      <c r="E412" s="62" t="s">
        <v>671</v>
      </c>
      <c r="F412" s="50" t="s">
        <v>26</v>
      </c>
      <c r="G412" s="52">
        <f>'MEMORIAL DE CÁLCULO'!K725</f>
        <v>57</v>
      </c>
      <c r="H412" s="53">
        <f t="shared" si="74"/>
        <v>17.489999999999998</v>
      </c>
      <c r="I412" s="54">
        <f t="shared" si="72"/>
        <v>996.93</v>
      </c>
      <c r="J412" s="54">
        <f t="shared" si="73"/>
        <v>1222.1300000000001</v>
      </c>
      <c r="M412" s="53">
        <v>17.489999999999998</v>
      </c>
    </row>
    <row r="413" spans="1:13" s="234" customFormat="1">
      <c r="A413" s="231"/>
      <c r="B413" s="235" t="s">
        <v>672</v>
      </c>
      <c r="C413" s="257">
        <v>102520</v>
      </c>
      <c r="D413" s="235" t="s">
        <v>21</v>
      </c>
      <c r="E413" s="233" t="s">
        <v>673</v>
      </c>
      <c r="F413" s="235" t="s">
        <v>31</v>
      </c>
      <c r="G413" s="52">
        <f>'MEMORIAL DE CÁLCULO'!K727</f>
        <v>4.8000000000000007</v>
      </c>
      <c r="H413" s="53">
        <f t="shared" si="74"/>
        <v>89.92</v>
      </c>
      <c r="I413" s="54">
        <f t="shared" si="72"/>
        <v>431.61</v>
      </c>
      <c r="J413" s="54">
        <f t="shared" si="73"/>
        <v>529.11</v>
      </c>
      <c r="M413" s="53">
        <v>89.92</v>
      </c>
    </row>
    <row r="414" spans="1:13" ht="27.75" customHeight="1">
      <c r="A414" s="17"/>
      <c r="B414" s="50" t="s">
        <v>674</v>
      </c>
      <c r="C414" s="59">
        <v>102118</v>
      </c>
      <c r="D414" s="235" t="s">
        <v>21</v>
      </c>
      <c r="E414" s="62" t="s">
        <v>1144</v>
      </c>
      <c r="F414" s="50" t="s">
        <v>26</v>
      </c>
      <c r="G414" s="52">
        <f>'MEMORIAL DE CÁLCULO'!K729</f>
        <v>2</v>
      </c>
      <c r="H414" s="53">
        <f t="shared" si="74"/>
        <v>2163.29</v>
      </c>
      <c r="I414" s="54">
        <f t="shared" si="72"/>
        <v>4326.58</v>
      </c>
      <c r="J414" s="54">
        <f t="shared" si="73"/>
        <v>5303.95</v>
      </c>
      <c r="M414" s="53">
        <v>2163.29</v>
      </c>
    </row>
    <row r="415" spans="1:13">
      <c r="A415" s="17"/>
      <c r="B415" s="50" t="s">
        <v>676</v>
      </c>
      <c r="C415" s="59" t="s">
        <v>677</v>
      </c>
      <c r="D415" s="59" t="s">
        <v>25</v>
      </c>
      <c r="E415" s="62" t="s">
        <v>678</v>
      </c>
      <c r="F415" s="50" t="s">
        <v>26</v>
      </c>
      <c r="G415" s="52">
        <f>'MEMORIAL DE CÁLCULO'!K731</f>
        <v>1</v>
      </c>
      <c r="H415" s="53">
        <f t="shared" si="74"/>
        <v>224.4</v>
      </c>
      <c r="I415" s="54">
        <f t="shared" si="72"/>
        <v>224.4</v>
      </c>
      <c r="J415" s="54">
        <f t="shared" si="73"/>
        <v>275.08999999999997</v>
      </c>
      <c r="M415" s="53">
        <v>224.4</v>
      </c>
    </row>
    <row r="416" spans="1:13">
      <c r="A416" s="17"/>
      <c r="B416" s="50" t="s">
        <v>679</v>
      </c>
      <c r="C416" s="59" t="s">
        <v>677</v>
      </c>
      <c r="D416" s="59" t="s">
        <v>25</v>
      </c>
      <c r="E416" s="62" t="s">
        <v>680</v>
      </c>
      <c r="F416" s="50" t="s">
        <v>26</v>
      </c>
      <c r="G416" s="52">
        <f>'MEMORIAL DE CÁLCULO'!K733</f>
        <v>2</v>
      </c>
      <c r="H416" s="53">
        <f t="shared" si="74"/>
        <v>224.4</v>
      </c>
      <c r="I416" s="54">
        <f t="shared" si="72"/>
        <v>448.8</v>
      </c>
      <c r="J416" s="54">
        <f t="shared" si="73"/>
        <v>550.17999999999995</v>
      </c>
      <c r="M416" s="53">
        <v>224.4</v>
      </c>
    </row>
    <row r="417" spans="1:13">
      <c r="A417" s="17"/>
      <c r="B417" s="50" t="s">
        <v>681</v>
      </c>
      <c r="C417" s="110" t="s">
        <v>1146</v>
      </c>
      <c r="D417" s="50" t="s">
        <v>27</v>
      </c>
      <c r="E417" s="62" t="s">
        <v>1145</v>
      </c>
      <c r="F417" s="50" t="s">
        <v>26</v>
      </c>
      <c r="G417" s="52">
        <f>'MEMORIAL DE CÁLCULO'!K735</f>
        <v>43</v>
      </c>
      <c r="H417" s="53">
        <f t="shared" si="74"/>
        <v>33.07</v>
      </c>
      <c r="I417" s="54">
        <f t="shared" si="72"/>
        <v>1422.01</v>
      </c>
      <c r="J417" s="54">
        <f t="shared" si="73"/>
        <v>1743.24</v>
      </c>
      <c r="M417" s="53">
        <v>33.07</v>
      </c>
    </row>
    <row r="418" spans="1:13">
      <c r="A418" s="17"/>
      <c r="B418" s="63"/>
      <c r="C418" s="64"/>
      <c r="D418" s="64"/>
      <c r="E418" s="64"/>
      <c r="F418" s="64"/>
      <c r="G418" s="65" t="s">
        <v>32</v>
      </c>
      <c r="H418" s="66"/>
      <c r="I418" s="67"/>
      <c r="J418" s="67">
        <f>SUM(J401:J417)</f>
        <v>34163.11</v>
      </c>
    </row>
    <row r="419" spans="1:13">
      <c r="A419" s="17"/>
      <c r="B419" s="17"/>
      <c r="C419" s="17"/>
      <c r="D419" s="17"/>
      <c r="E419" s="44"/>
      <c r="F419" s="17"/>
      <c r="G419" s="45"/>
      <c r="H419" s="19"/>
      <c r="I419" s="19"/>
      <c r="J419" s="19"/>
    </row>
    <row r="420" spans="1:13">
      <c r="A420" s="17"/>
      <c r="B420" s="46">
        <v>18</v>
      </c>
      <c r="C420" s="46"/>
      <c r="D420" s="46"/>
      <c r="E420" s="47" t="s">
        <v>683</v>
      </c>
      <c r="F420" s="47"/>
      <c r="G420" s="82"/>
      <c r="H420" s="49"/>
      <c r="I420" s="49"/>
      <c r="J420" s="49"/>
    </row>
    <row r="421" spans="1:13">
      <c r="A421" s="17"/>
      <c r="B421" s="114" t="s">
        <v>684</v>
      </c>
      <c r="C421" s="114"/>
      <c r="D421" s="114"/>
      <c r="E421" s="115" t="s">
        <v>685</v>
      </c>
      <c r="F421" s="55"/>
      <c r="G421" s="101"/>
      <c r="H421" s="53"/>
      <c r="I421" s="54"/>
      <c r="J421" s="72">
        <f>SUM(J422:J425)</f>
        <v>4879.88</v>
      </c>
    </row>
    <row r="422" spans="1:13" s="234" customFormat="1" ht="38.25">
      <c r="A422" s="231"/>
      <c r="B422" s="232" t="s">
        <v>686</v>
      </c>
      <c r="C422" s="232">
        <v>101875</v>
      </c>
      <c r="D422" s="232" t="s">
        <v>21</v>
      </c>
      <c r="E422" s="233" t="s">
        <v>687</v>
      </c>
      <c r="F422" s="235" t="s">
        <v>26</v>
      </c>
      <c r="G422" s="52">
        <f>'MEMORIAL DE CÁLCULO'!K741</f>
        <v>3</v>
      </c>
      <c r="H422" s="53">
        <f>M422</f>
        <v>389.58</v>
      </c>
      <c r="I422" s="54">
        <f t="shared" ref="I422:I453" si="75">TRUNC(G422*H422,2)</f>
        <v>1168.74</v>
      </c>
      <c r="J422" s="54">
        <f t="shared" ref="J422:J453" si="76">TRUNC((G422*H422)*J$11+I422,2)</f>
        <v>1432.75</v>
      </c>
      <c r="M422" s="53">
        <v>389.58</v>
      </c>
    </row>
    <row r="423" spans="1:13" s="234" customFormat="1" ht="38.25">
      <c r="A423" s="231"/>
      <c r="B423" s="232" t="s">
        <v>688</v>
      </c>
      <c r="C423" s="232">
        <v>101883</v>
      </c>
      <c r="D423" s="232" t="s">
        <v>21</v>
      </c>
      <c r="E423" s="233" t="s">
        <v>689</v>
      </c>
      <c r="F423" s="235" t="s">
        <v>26</v>
      </c>
      <c r="G423" s="52">
        <f>'MEMORIAL DE CÁLCULO'!K743</f>
        <v>1</v>
      </c>
      <c r="H423" s="53">
        <f t="shared" ref="H423:H424" si="77">M423</f>
        <v>523.07000000000005</v>
      </c>
      <c r="I423" s="54">
        <f t="shared" si="75"/>
        <v>523.07000000000005</v>
      </c>
      <c r="J423" s="54">
        <f t="shared" si="76"/>
        <v>641.23</v>
      </c>
      <c r="M423" s="53">
        <v>523.07000000000005</v>
      </c>
    </row>
    <row r="424" spans="1:13" s="234" customFormat="1" ht="38.25">
      <c r="A424" s="231"/>
      <c r="B424" s="232" t="s">
        <v>690</v>
      </c>
      <c r="C424" s="232">
        <v>101879</v>
      </c>
      <c r="D424" s="232" t="s">
        <v>21</v>
      </c>
      <c r="E424" s="233" t="s">
        <v>691</v>
      </c>
      <c r="F424" s="235" t="s">
        <v>26</v>
      </c>
      <c r="G424" s="52">
        <f>'MEMORIAL DE CÁLCULO'!K745</f>
        <v>4</v>
      </c>
      <c r="H424" s="53">
        <f t="shared" si="77"/>
        <v>545.65</v>
      </c>
      <c r="I424" s="54">
        <f t="shared" si="75"/>
        <v>2182.6</v>
      </c>
      <c r="J424" s="54">
        <f t="shared" si="76"/>
        <v>2675.64</v>
      </c>
      <c r="M424" s="53">
        <v>545.65</v>
      </c>
    </row>
    <row r="425" spans="1:13">
      <c r="A425" s="17"/>
      <c r="B425" s="87" t="s">
        <v>692</v>
      </c>
      <c r="C425" s="59" t="s">
        <v>693</v>
      </c>
      <c r="D425" s="59" t="s">
        <v>25</v>
      </c>
      <c r="E425" s="62" t="s">
        <v>694</v>
      </c>
      <c r="F425" s="56" t="s">
        <v>26</v>
      </c>
      <c r="G425" s="52">
        <f>'MEMORIAL DE CÁLCULO'!K747</f>
        <v>1</v>
      </c>
      <c r="H425" s="53">
        <f>M425</f>
        <v>106.26</v>
      </c>
      <c r="I425" s="54">
        <f t="shared" si="75"/>
        <v>106.26</v>
      </c>
      <c r="J425" s="54">
        <f t="shared" si="76"/>
        <v>130.26</v>
      </c>
      <c r="M425" s="53">
        <v>106.26</v>
      </c>
    </row>
    <row r="426" spans="1:13">
      <c r="A426" s="17"/>
      <c r="B426" s="114" t="s">
        <v>695</v>
      </c>
      <c r="C426" s="87"/>
      <c r="D426" s="87"/>
      <c r="E426" s="116" t="s">
        <v>696</v>
      </c>
      <c r="F426" s="56"/>
      <c r="G426" s="52"/>
      <c r="H426" s="53"/>
      <c r="I426" s="54"/>
      <c r="J426" s="72">
        <f>SUM(J427:J443)</f>
        <v>13546.050000000001</v>
      </c>
      <c r="M426" s="53"/>
    </row>
    <row r="427" spans="1:13">
      <c r="A427" s="17"/>
      <c r="B427" s="87" t="s">
        <v>697</v>
      </c>
      <c r="C427" s="87">
        <v>93653</v>
      </c>
      <c r="D427" s="59" t="s">
        <v>21</v>
      </c>
      <c r="E427" s="86" t="s">
        <v>698</v>
      </c>
      <c r="F427" s="56" t="s">
        <v>26</v>
      </c>
      <c r="G427" s="52">
        <f>'MEMORIAL DE CÁLCULO'!K750</f>
        <v>74</v>
      </c>
      <c r="H427" s="53">
        <f>M427</f>
        <v>11.39</v>
      </c>
      <c r="I427" s="54">
        <f t="shared" si="75"/>
        <v>842.86</v>
      </c>
      <c r="J427" s="54">
        <f t="shared" si="76"/>
        <v>1033.26</v>
      </c>
      <c r="M427" s="53">
        <v>11.39</v>
      </c>
    </row>
    <row r="428" spans="1:13">
      <c r="A428" s="17"/>
      <c r="B428" s="87" t="s">
        <v>699</v>
      </c>
      <c r="C428" s="87">
        <v>93654</v>
      </c>
      <c r="D428" s="59" t="s">
        <v>21</v>
      </c>
      <c r="E428" s="86" t="s">
        <v>700</v>
      </c>
      <c r="F428" s="56" t="s">
        <v>26</v>
      </c>
      <c r="G428" s="52">
        <f>'MEMORIAL DE CÁLCULO'!K752</f>
        <v>1</v>
      </c>
      <c r="H428" s="53">
        <f t="shared" ref="H428:H443" si="78">M428</f>
        <v>11.39</v>
      </c>
      <c r="I428" s="54">
        <f t="shared" si="75"/>
        <v>11.39</v>
      </c>
      <c r="J428" s="54">
        <f t="shared" si="76"/>
        <v>13.96</v>
      </c>
      <c r="M428" s="53">
        <v>11.39</v>
      </c>
    </row>
    <row r="429" spans="1:13">
      <c r="A429" s="17"/>
      <c r="B429" s="87" t="s">
        <v>701</v>
      </c>
      <c r="C429" s="87">
        <v>93654</v>
      </c>
      <c r="D429" s="59" t="s">
        <v>21</v>
      </c>
      <c r="E429" s="86" t="s">
        <v>702</v>
      </c>
      <c r="F429" s="56" t="s">
        <v>26</v>
      </c>
      <c r="G429" s="52">
        <f>'MEMORIAL DE CÁLCULO'!K754</f>
        <v>3</v>
      </c>
      <c r="H429" s="53">
        <f t="shared" si="78"/>
        <v>11.39</v>
      </c>
      <c r="I429" s="54">
        <f t="shared" si="75"/>
        <v>34.17</v>
      </c>
      <c r="J429" s="54">
        <f t="shared" si="76"/>
        <v>41.88</v>
      </c>
      <c r="M429" s="53">
        <v>11.39</v>
      </c>
    </row>
    <row r="430" spans="1:13">
      <c r="A430" s="17"/>
      <c r="B430" s="87" t="s">
        <v>703</v>
      </c>
      <c r="C430" s="59">
        <v>93655</v>
      </c>
      <c r="D430" s="59" t="s">
        <v>21</v>
      </c>
      <c r="E430" s="86" t="s">
        <v>704</v>
      </c>
      <c r="F430" s="56" t="s">
        <v>26</v>
      </c>
      <c r="G430" s="52">
        <f>'MEMORIAL DE CÁLCULO'!K756</f>
        <v>23</v>
      </c>
      <c r="H430" s="53">
        <f t="shared" si="78"/>
        <v>12.35</v>
      </c>
      <c r="I430" s="54">
        <f t="shared" si="75"/>
        <v>284.05</v>
      </c>
      <c r="J430" s="54">
        <f t="shared" si="76"/>
        <v>348.21</v>
      </c>
      <c r="M430" s="53">
        <v>12.35</v>
      </c>
    </row>
    <row r="431" spans="1:13">
      <c r="A431" s="17"/>
      <c r="B431" s="87" t="s">
        <v>705</v>
      </c>
      <c r="C431" s="87">
        <v>93657</v>
      </c>
      <c r="D431" s="59" t="s">
        <v>21</v>
      </c>
      <c r="E431" s="86" t="s">
        <v>706</v>
      </c>
      <c r="F431" s="56" t="s">
        <v>26</v>
      </c>
      <c r="G431" s="52">
        <f>'MEMORIAL DE CÁLCULO'!K758</f>
        <v>6</v>
      </c>
      <c r="H431" s="53">
        <f t="shared" si="78"/>
        <v>14.85</v>
      </c>
      <c r="I431" s="54">
        <f t="shared" si="75"/>
        <v>89.1</v>
      </c>
      <c r="J431" s="54">
        <f t="shared" si="76"/>
        <v>109.22</v>
      </c>
      <c r="M431" s="53">
        <v>14.85</v>
      </c>
    </row>
    <row r="432" spans="1:13">
      <c r="A432" s="17"/>
      <c r="B432" s="87" t="s">
        <v>707</v>
      </c>
      <c r="C432" s="87">
        <v>93658</v>
      </c>
      <c r="D432" s="59" t="s">
        <v>21</v>
      </c>
      <c r="E432" s="86" t="s">
        <v>708</v>
      </c>
      <c r="F432" s="56" t="s">
        <v>26</v>
      </c>
      <c r="G432" s="52">
        <f>'MEMORIAL DE CÁLCULO'!K760</f>
        <v>1</v>
      </c>
      <c r="H432" s="53">
        <f t="shared" si="78"/>
        <v>21.12</v>
      </c>
      <c r="I432" s="54">
        <f t="shared" si="75"/>
        <v>21.12</v>
      </c>
      <c r="J432" s="54">
        <f t="shared" si="76"/>
        <v>25.89</v>
      </c>
      <c r="M432" s="53">
        <v>21.12</v>
      </c>
    </row>
    <row r="433" spans="1:13">
      <c r="A433" s="17"/>
      <c r="B433" s="87" t="s">
        <v>709</v>
      </c>
      <c r="C433" s="87">
        <v>93668</v>
      </c>
      <c r="D433" s="59" t="s">
        <v>21</v>
      </c>
      <c r="E433" s="86" t="s">
        <v>710</v>
      </c>
      <c r="F433" s="56" t="s">
        <v>26</v>
      </c>
      <c r="G433" s="52">
        <f>'MEMORIAL DE CÁLCULO'!K762</f>
        <v>2</v>
      </c>
      <c r="H433" s="53">
        <f t="shared" si="78"/>
        <v>67.739999999999995</v>
      </c>
      <c r="I433" s="54">
        <f t="shared" si="75"/>
        <v>135.47999999999999</v>
      </c>
      <c r="J433" s="54">
        <f t="shared" si="76"/>
        <v>166.08</v>
      </c>
      <c r="M433" s="53">
        <v>67.739999999999995</v>
      </c>
    </row>
    <row r="434" spans="1:13">
      <c r="A434" s="17"/>
      <c r="B434" s="87" t="s">
        <v>711</v>
      </c>
      <c r="C434" s="87">
        <v>93669</v>
      </c>
      <c r="D434" s="59" t="s">
        <v>21</v>
      </c>
      <c r="E434" s="86" t="s">
        <v>712</v>
      </c>
      <c r="F434" s="56" t="s">
        <v>26</v>
      </c>
      <c r="G434" s="52">
        <f>'MEMORIAL DE CÁLCULO'!K764</f>
        <v>2</v>
      </c>
      <c r="H434" s="53">
        <f t="shared" si="78"/>
        <v>70.62</v>
      </c>
      <c r="I434" s="54">
        <f t="shared" si="75"/>
        <v>141.24</v>
      </c>
      <c r="J434" s="54">
        <f t="shared" si="76"/>
        <v>173.14</v>
      </c>
      <c r="M434" s="53">
        <v>70.62</v>
      </c>
    </row>
    <row r="435" spans="1:13">
      <c r="A435" s="17"/>
      <c r="B435" s="87" t="s">
        <v>713</v>
      </c>
      <c r="C435" s="87">
        <v>93671</v>
      </c>
      <c r="D435" s="59" t="s">
        <v>21</v>
      </c>
      <c r="E435" s="86" t="s">
        <v>714</v>
      </c>
      <c r="F435" s="56" t="s">
        <v>26</v>
      </c>
      <c r="G435" s="52">
        <f>'MEMORIAL DE CÁLCULO'!K766</f>
        <v>2</v>
      </c>
      <c r="H435" s="53">
        <f t="shared" si="78"/>
        <v>77.92</v>
      </c>
      <c r="I435" s="54">
        <f t="shared" si="75"/>
        <v>155.84</v>
      </c>
      <c r="J435" s="54">
        <f t="shared" si="76"/>
        <v>191.04</v>
      </c>
      <c r="M435" s="53">
        <v>77.92</v>
      </c>
    </row>
    <row r="436" spans="1:13">
      <c r="A436" s="17"/>
      <c r="B436" s="87" t="s">
        <v>715</v>
      </c>
      <c r="C436" s="87">
        <v>93673</v>
      </c>
      <c r="D436" s="59" t="s">
        <v>21</v>
      </c>
      <c r="E436" s="86" t="s">
        <v>716</v>
      </c>
      <c r="F436" s="56" t="s">
        <v>26</v>
      </c>
      <c r="G436" s="52">
        <f>'MEMORIAL DE CÁLCULO'!K768</f>
        <v>7</v>
      </c>
      <c r="H436" s="53">
        <f t="shared" si="78"/>
        <v>93.89</v>
      </c>
      <c r="I436" s="54">
        <f t="shared" si="75"/>
        <v>657.23</v>
      </c>
      <c r="J436" s="54">
        <f t="shared" si="76"/>
        <v>805.69</v>
      </c>
      <c r="M436" s="53">
        <v>93.89</v>
      </c>
    </row>
    <row r="437" spans="1:13" s="234" customFormat="1">
      <c r="A437" s="231"/>
      <c r="B437" s="232" t="s">
        <v>717</v>
      </c>
      <c r="C437" s="232">
        <v>101897</v>
      </c>
      <c r="D437" s="232" t="s">
        <v>21</v>
      </c>
      <c r="E437" s="233" t="s">
        <v>718</v>
      </c>
      <c r="F437" s="235" t="s">
        <v>26</v>
      </c>
      <c r="G437" s="52">
        <f>'MEMORIAL DE CÁLCULO'!K770</f>
        <v>2</v>
      </c>
      <c r="H437" s="53">
        <f t="shared" si="78"/>
        <v>957.71</v>
      </c>
      <c r="I437" s="54">
        <f t="shared" si="75"/>
        <v>1915.42</v>
      </c>
      <c r="J437" s="54">
        <f t="shared" si="76"/>
        <v>2348.11</v>
      </c>
      <c r="M437" s="53">
        <v>957.71</v>
      </c>
    </row>
    <row r="438" spans="1:13">
      <c r="A438" s="17"/>
      <c r="B438" s="87" t="s">
        <v>719</v>
      </c>
      <c r="C438" s="59" t="s">
        <v>720</v>
      </c>
      <c r="D438" s="59" t="s">
        <v>25</v>
      </c>
      <c r="E438" s="86" t="s">
        <v>721</v>
      </c>
      <c r="F438" s="56" t="s">
        <v>26</v>
      </c>
      <c r="G438" s="52">
        <f>'MEMORIAL DE CÁLCULO'!K772</f>
        <v>2</v>
      </c>
      <c r="H438" s="53">
        <f t="shared" si="78"/>
        <v>160.13999999999999</v>
      </c>
      <c r="I438" s="54">
        <f t="shared" si="75"/>
        <v>320.27999999999997</v>
      </c>
      <c r="J438" s="54">
        <f t="shared" si="76"/>
        <v>392.63</v>
      </c>
      <c r="M438" s="53">
        <v>160.13999999999999</v>
      </c>
    </row>
    <row r="439" spans="1:13">
      <c r="A439" s="17"/>
      <c r="B439" s="87" t="s">
        <v>722</v>
      </c>
      <c r="C439" s="59" t="s">
        <v>723</v>
      </c>
      <c r="D439" s="59" t="s">
        <v>25</v>
      </c>
      <c r="E439" s="86" t="s">
        <v>724</v>
      </c>
      <c r="F439" s="56" t="s">
        <v>26</v>
      </c>
      <c r="G439" s="52">
        <f>'MEMORIAL DE CÁLCULO'!K774</f>
        <v>1</v>
      </c>
      <c r="H439" s="53">
        <f t="shared" si="78"/>
        <v>270.64999999999998</v>
      </c>
      <c r="I439" s="54">
        <f t="shared" si="75"/>
        <v>270.64999999999998</v>
      </c>
      <c r="J439" s="54">
        <f t="shared" si="76"/>
        <v>331.78</v>
      </c>
      <c r="M439" s="53">
        <v>270.64999999999998</v>
      </c>
    </row>
    <row r="440" spans="1:13">
      <c r="A440" s="17"/>
      <c r="B440" s="87" t="s">
        <v>725</v>
      </c>
      <c r="C440" s="59" t="s">
        <v>723</v>
      </c>
      <c r="D440" s="59" t="s">
        <v>25</v>
      </c>
      <c r="E440" s="86" t="s">
        <v>726</v>
      </c>
      <c r="F440" s="56" t="s">
        <v>26</v>
      </c>
      <c r="G440" s="52">
        <f>'MEMORIAL DE CÁLCULO'!K776</f>
        <v>4</v>
      </c>
      <c r="H440" s="53">
        <f t="shared" si="78"/>
        <v>270.64999999999998</v>
      </c>
      <c r="I440" s="54">
        <f t="shared" si="75"/>
        <v>1082.5999999999999</v>
      </c>
      <c r="J440" s="54">
        <f t="shared" si="76"/>
        <v>1327.15</v>
      </c>
      <c r="M440" s="53">
        <v>270.64999999999998</v>
      </c>
    </row>
    <row r="441" spans="1:13">
      <c r="A441" s="17"/>
      <c r="B441" s="87" t="s">
        <v>727</v>
      </c>
      <c r="C441" s="59" t="s">
        <v>723</v>
      </c>
      <c r="D441" s="59" t="s">
        <v>25</v>
      </c>
      <c r="E441" s="86" t="s">
        <v>728</v>
      </c>
      <c r="F441" s="56" t="s">
        <v>26</v>
      </c>
      <c r="G441" s="52">
        <f>'MEMORIAL DE CÁLCULO'!K778</f>
        <v>1</v>
      </c>
      <c r="H441" s="53">
        <f t="shared" si="78"/>
        <v>270.64999999999998</v>
      </c>
      <c r="I441" s="54">
        <f t="shared" si="75"/>
        <v>270.64999999999998</v>
      </c>
      <c r="J441" s="54">
        <f t="shared" si="76"/>
        <v>331.78</v>
      </c>
      <c r="M441" s="53">
        <v>270.64999999999998</v>
      </c>
    </row>
    <row r="442" spans="1:13">
      <c r="A442" s="17"/>
      <c r="B442" s="87" t="s">
        <v>729</v>
      </c>
      <c r="C442" s="59" t="s">
        <v>730</v>
      </c>
      <c r="D442" s="59" t="s">
        <v>25</v>
      </c>
      <c r="E442" s="86" t="s">
        <v>731</v>
      </c>
      <c r="F442" s="56" t="s">
        <v>26</v>
      </c>
      <c r="G442" s="52">
        <f>'MEMORIAL DE CÁLCULO'!K780</f>
        <v>28</v>
      </c>
      <c r="H442" s="53">
        <f t="shared" si="78"/>
        <v>133.83000000000001</v>
      </c>
      <c r="I442" s="54">
        <f t="shared" si="75"/>
        <v>3747.24</v>
      </c>
      <c r="J442" s="54">
        <f t="shared" si="76"/>
        <v>4593.74</v>
      </c>
      <c r="M442" s="53">
        <v>133.83000000000001</v>
      </c>
    </row>
    <row r="443" spans="1:13">
      <c r="A443" s="17"/>
      <c r="B443" s="87" t="s">
        <v>732</v>
      </c>
      <c r="C443" s="87" t="s">
        <v>730</v>
      </c>
      <c r="D443" s="59" t="s">
        <v>25</v>
      </c>
      <c r="E443" s="86" t="s">
        <v>733</v>
      </c>
      <c r="F443" s="56" t="s">
        <v>26</v>
      </c>
      <c r="G443" s="52">
        <f>'MEMORIAL DE CÁLCULO'!K782</f>
        <v>8</v>
      </c>
      <c r="H443" s="53">
        <f t="shared" si="78"/>
        <v>133.83000000000001</v>
      </c>
      <c r="I443" s="54">
        <f t="shared" si="75"/>
        <v>1070.6400000000001</v>
      </c>
      <c r="J443" s="54">
        <f t="shared" si="76"/>
        <v>1312.49</v>
      </c>
      <c r="M443" s="53">
        <v>133.83000000000001</v>
      </c>
    </row>
    <row r="444" spans="1:13">
      <c r="A444" s="17"/>
      <c r="B444" s="114" t="s">
        <v>734</v>
      </c>
      <c r="C444" s="68"/>
      <c r="D444" s="68"/>
      <c r="E444" s="84" t="s">
        <v>735</v>
      </c>
      <c r="F444" s="55"/>
      <c r="G444" s="52"/>
      <c r="H444" s="53"/>
      <c r="I444" s="54"/>
      <c r="J444" s="72">
        <f>SUM(J445:J453)</f>
        <v>19001.310000000001</v>
      </c>
      <c r="M444" s="53"/>
    </row>
    <row r="445" spans="1:13">
      <c r="A445" s="17"/>
      <c r="B445" s="87" t="s">
        <v>736</v>
      </c>
      <c r="C445" s="87">
        <v>91834</v>
      </c>
      <c r="D445" s="59" t="s">
        <v>21</v>
      </c>
      <c r="E445" s="62" t="s">
        <v>737</v>
      </c>
      <c r="F445" s="87" t="s">
        <v>53</v>
      </c>
      <c r="G445" s="52">
        <f>'MEMORIAL DE CÁLCULO'!K785</f>
        <v>56.95</v>
      </c>
      <c r="H445" s="53">
        <f>M445</f>
        <v>16.43</v>
      </c>
      <c r="I445" s="54">
        <f t="shared" si="75"/>
        <v>935.68</v>
      </c>
      <c r="J445" s="54">
        <f t="shared" si="76"/>
        <v>1147.05</v>
      </c>
      <c r="M445" s="53">
        <v>16.43</v>
      </c>
    </row>
    <row r="446" spans="1:13">
      <c r="A446" s="17"/>
      <c r="B446" s="87" t="s">
        <v>738</v>
      </c>
      <c r="C446" s="87">
        <v>91836</v>
      </c>
      <c r="D446" s="59" t="s">
        <v>21</v>
      </c>
      <c r="E446" s="62" t="s">
        <v>739</v>
      </c>
      <c r="F446" s="87" t="s">
        <v>53</v>
      </c>
      <c r="G446" s="52">
        <f>'MEMORIAL DE CÁLCULO'!K787</f>
        <v>23.6</v>
      </c>
      <c r="H446" s="53">
        <f t="shared" ref="H446:H453" si="79">M446</f>
        <v>18.72</v>
      </c>
      <c r="I446" s="54">
        <f t="shared" si="75"/>
        <v>441.79</v>
      </c>
      <c r="J446" s="54">
        <f t="shared" si="76"/>
        <v>541.59</v>
      </c>
      <c r="M446" s="53">
        <v>18.72</v>
      </c>
    </row>
    <row r="447" spans="1:13">
      <c r="A447" s="17"/>
      <c r="B447" s="87" t="s">
        <v>740</v>
      </c>
      <c r="C447" s="59">
        <v>93008</v>
      </c>
      <c r="D447" s="59" t="s">
        <v>21</v>
      </c>
      <c r="E447" s="62" t="s">
        <v>741</v>
      </c>
      <c r="F447" s="59" t="s">
        <v>53</v>
      </c>
      <c r="G447" s="52">
        <f>'MEMORIAL DE CÁLCULO'!K789</f>
        <v>418.5</v>
      </c>
      <c r="H447" s="53">
        <f t="shared" si="79"/>
        <v>15.33</v>
      </c>
      <c r="I447" s="54">
        <f t="shared" si="75"/>
        <v>6415.6</v>
      </c>
      <c r="J447" s="54">
        <f t="shared" si="76"/>
        <v>7864.88</v>
      </c>
      <c r="M447" s="53">
        <v>15.33</v>
      </c>
    </row>
    <row r="448" spans="1:13">
      <c r="A448" s="17"/>
      <c r="B448" s="87" t="s">
        <v>742</v>
      </c>
      <c r="C448" s="59">
        <v>93010</v>
      </c>
      <c r="D448" s="59" t="s">
        <v>21</v>
      </c>
      <c r="E448" s="62" t="s">
        <v>743</v>
      </c>
      <c r="F448" s="59" t="s">
        <v>53</v>
      </c>
      <c r="G448" s="52">
        <f>'MEMORIAL DE CÁLCULO'!K791</f>
        <v>2.1</v>
      </c>
      <c r="H448" s="53">
        <f t="shared" si="79"/>
        <v>30.52</v>
      </c>
      <c r="I448" s="54">
        <f t="shared" si="75"/>
        <v>64.09</v>
      </c>
      <c r="J448" s="54">
        <f t="shared" si="76"/>
        <v>78.56</v>
      </c>
      <c r="M448" s="53">
        <v>30.52</v>
      </c>
    </row>
    <row r="449" spans="1:13">
      <c r="A449" s="17"/>
      <c r="B449" s="87" t="s">
        <v>744</v>
      </c>
      <c r="C449" s="59">
        <v>93011</v>
      </c>
      <c r="D449" s="59" t="s">
        <v>21</v>
      </c>
      <c r="E449" s="62" t="s">
        <v>745</v>
      </c>
      <c r="F449" s="59" t="s">
        <v>53</v>
      </c>
      <c r="G449" s="52">
        <f>'MEMORIAL DE CÁLCULO'!K793</f>
        <v>25.4</v>
      </c>
      <c r="H449" s="53">
        <f t="shared" si="79"/>
        <v>37.07</v>
      </c>
      <c r="I449" s="54">
        <f t="shared" si="75"/>
        <v>941.57</v>
      </c>
      <c r="J449" s="54">
        <f t="shared" si="76"/>
        <v>1154.27</v>
      </c>
      <c r="M449" s="53">
        <v>37.07</v>
      </c>
    </row>
    <row r="450" spans="1:13" s="234" customFormat="1">
      <c r="A450" s="231"/>
      <c r="B450" s="232" t="s">
        <v>746</v>
      </c>
      <c r="C450" s="232">
        <v>71211</v>
      </c>
      <c r="D450" s="232" t="s">
        <v>105</v>
      </c>
      <c r="E450" s="233" t="s">
        <v>747</v>
      </c>
      <c r="F450" s="232" t="s">
        <v>53</v>
      </c>
      <c r="G450" s="52">
        <f>'MEMORIAL DE CÁLCULO'!K795</f>
        <v>40.6</v>
      </c>
      <c r="H450" s="53">
        <f t="shared" si="79"/>
        <v>40.31</v>
      </c>
      <c r="I450" s="54">
        <f t="shared" si="75"/>
        <v>1636.58</v>
      </c>
      <c r="J450" s="54">
        <f t="shared" si="76"/>
        <v>2006.28</v>
      </c>
      <c r="M450" s="53">
        <v>40.31</v>
      </c>
    </row>
    <row r="451" spans="1:13" s="234" customFormat="1">
      <c r="A451" s="231"/>
      <c r="B451" s="232" t="s">
        <v>748</v>
      </c>
      <c r="C451" s="232">
        <v>97886</v>
      </c>
      <c r="D451" s="232" t="s">
        <v>21</v>
      </c>
      <c r="E451" s="233" t="s">
        <v>749</v>
      </c>
      <c r="F451" s="232" t="s">
        <v>26</v>
      </c>
      <c r="G451" s="52">
        <f>'MEMORIAL DE CÁLCULO'!K797</f>
        <v>14</v>
      </c>
      <c r="H451" s="53">
        <f t="shared" si="79"/>
        <v>186.29</v>
      </c>
      <c r="I451" s="54">
        <f t="shared" si="75"/>
        <v>2608.06</v>
      </c>
      <c r="J451" s="54">
        <f t="shared" si="76"/>
        <v>3197.22</v>
      </c>
      <c r="M451" s="53">
        <v>186.29</v>
      </c>
    </row>
    <row r="452" spans="1:13">
      <c r="A452" s="17"/>
      <c r="B452" s="87" t="s">
        <v>750</v>
      </c>
      <c r="C452" s="59">
        <v>100556</v>
      </c>
      <c r="D452" s="59" t="s">
        <v>21</v>
      </c>
      <c r="E452" s="62" t="s">
        <v>751</v>
      </c>
      <c r="F452" s="59" t="s">
        <v>26</v>
      </c>
      <c r="G452" s="52">
        <f>'MEMORIAL DE CÁLCULO'!K799</f>
        <v>2</v>
      </c>
      <c r="H452" s="53">
        <f t="shared" si="79"/>
        <v>29.59</v>
      </c>
      <c r="I452" s="54">
        <f t="shared" si="75"/>
        <v>59.18</v>
      </c>
      <c r="J452" s="54">
        <f t="shared" si="76"/>
        <v>72.540000000000006</v>
      </c>
      <c r="M452" s="53">
        <v>29.59</v>
      </c>
    </row>
    <row r="453" spans="1:13">
      <c r="A453" s="17"/>
      <c r="B453" s="87" t="s">
        <v>1170</v>
      </c>
      <c r="C453" s="59">
        <v>91937</v>
      </c>
      <c r="D453" s="59" t="s">
        <v>21</v>
      </c>
      <c r="E453" s="62" t="s">
        <v>753</v>
      </c>
      <c r="F453" s="59" t="s">
        <v>26</v>
      </c>
      <c r="G453" s="52">
        <f>'MEMORIAL DE CÁLCULO'!K801</f>
        <v>168</v>
      </c>
      <c r="H453" s="53">
        <f t="shared" si="79"/>
        <v>14.27</v>
      </c>
      <c r="I453" s="54">
        <f t="shared" si="75"/>
        <v>2397.36</v>
      </c>
      <c r="J453" s="54">
        <f t="shared" si="76"/>
        <v>2938.92</v>
      </c>
      <c r="M453" s="53">
        <v>14.27</v>
      </c>
    </row>
    <row r="454" spans="1:13">
      <c r="A454" s="17"/>
      <c r="B454" s="114" t="s">
        <v>754</v>
      </c>
      <c r="C454" s="68"/>
      <c r="D454" s="68"/>
      <c r="E454" s="84" t="s">
        <v>755</v>
      </c>
      <c r="F454" s="102"/>
      <c r="G454" s="52"/>
      <c r="H454" s="53"/>
      <c r="I454" s="54"/>
      <c r="J454" s="72">
        <f>SUM(J455:J463)</f>
        <v>172133.25</v>
      </c>
      <c r="M454" s="53"/>
    </row>
    <row r="455" spans="1:13">
      <c r="A455" s="17"/>
      <c r="B455" s="87" t="s">
        <v>756</v>
      </c>
      <c r="C455" s="59">
        <v>70563</v>
      </c>
      <c r="D455" s="59" t="s">
        <v>105</v>
      </c>
      <c r="E455" s="62" t="s">
        <v>1509</v>
      </c>
      <c r="F455" s="59" t="s">
        <v>53</v>
      </c>
      <c r="G455" s="52">
        <f>'MEMORIAL DE CÁLCULO'!K804</f>
        <v>8267.9</v>
      </c>
      <c r="H455" s="53">
        <f>M455</f>
        <v>4.96</v>
      </c>
      <c r="I455" s="54">
        <f t="shared" ref="I455:I484" si="80">TRUNC(G455*H455,2)</f>
        <v>41008.78</v>
      </c>
      <c r="J455" s="54">
        <f t="shared" ref="J455:J484" si="81">TRUNC((G455*H455)*J$11+I455,2)</f>
        <v>50272.66</v>
      </c>
      <c r="M455" s="53">
        <v>4.96</v>
      </c>
    </row>
    <row r="456" spans="1:13">
      <c r="A456" s="17"/>
      <c r="B456" s="87" t="s">
        <v>758</v>
      </c>
      <c r="C456" s="59">
        <v>70564</v>
      </c>
      <c r="D456" s="59" t="s">
        <v>105</v>
      </c>
      <c r="E456" s="62" t="s">
        <v>1510</v>
      </c>
      <c r="F456" s="59" t="s">
        <v>53</v>
      </c>
      <c r="G456" s="52">
        <f>'MEMORIAL DE CÁLCULO'!K806</f>
        <v>266.5</v>
      </c>
      <c r="H456" s="53">
        <f t="shared" ref="H456:H463" si="82">M456</f>
        <v>6.9</v>
      </c>
      <c r="I456" s="54">
        <f t="shared" si="80"/>
        <v>1838.85</v>
      </c>
      <c r="J456" s="54">
        <f t="shared" si="81"/>
        <v>2254.2399999999998</v>
      </c>
      <c r="M456" s="53">
        <v>6.9</v>
      </c>
    </row>
    <row r="457" spans="1:13">
      <c r="A457" s="17"/>
      <c r="B457" s="87" t="s">
        <v>760</v>
      </c>
      <c r="C457" s="59">
        <v>70565</v>
      </c>
      <c r="D457" s="59" t="s">
        <v>105</v>
      </c>
      <c r="E457" s="62" t="s">
        <v>1511</v>
      </c>
      <c r="F457" s="59" t="s">
        <v>53</v>
      </c>
      <c r="G457" s="52">
        <f>'MEMORIAL DE CÁLCULO'!K808</f>
        <v>1087.4000000000001</v>
      </c>
      <c r="H457" s="53">
        <f t="shared" si="82"/>
        <v>9.25</v>
      </c>
      <c r="I457" s="54">
        <f t="shared" si="80"/>
        <v>10058.450000000001</v>
      </c>
      <c r="J457" s="54">
        <f t="shared" si="81"/>
        <v>12330.65</v>
      </c>
      <c r="M457" s="53">
        <v>9.25</v>
      </c>
    </row>
    <row r="458" spans="1:13">
      <c r="A458" s="17"/>
      <c r="B458" s="87" t="s">
        <v>762</v>
      </c>
      <c r="C458" s="59">
        <v>70570</v>
      </c>
      <c r="D458" s="59" t="s">
        <v>105</v>
      </c>
      <c r="E458" s="62" t="s">
        <v>1512</v>
      </c>
      <c r="F458" s="59" t="s">
        <v>53</v>
      </c>
      <c r="G458" s="52">
        <f>'MEMORIAL DE CÁLCULO'!K810</f>
        <v>555.29999999999995</v>
      </c>
      <c r="H458" s="53">
        <f t="shared" si="82"/>
        <v>12.8</v>
      </c>
      <c r="I458" s="54">
        <f t="shared" si="80"/>
        <v>7107.84</v>
      </c>
      <c r="J458" s="54">
        <f t="shared" si="81"/>
        <v>8713.5</v>
      </c>
      <c r="M458" s="53">
        <v>12.8</v>
      </c>
    </row>
    <row r="459" spans="1:13">
      <c r="A459" s="17"/>
      <c r="B459" s="87" t="s">
        <v>764</v>
      </c>
      <c r="C459" s="59">
        <v>70571</v>
      </c>
      <c r="D459" s="59" t="s">
        <v>105</v>
      </c>
      <c r="E459" s="62" t="s">
        <v>1513</v>
      </c>
      <c r="F459" s="59" t="s">
        <v>53</v>
      </c>
      <c r="G459" s="52">
        <f>'MEMORIAL DE CÁLCULO'!K812</f>
        <v>299.89999999999998</v>
      </c>
      <c r="H459" s="53">
        <f t="shared" si="82"/>
        <v>17.350000000000001</v>
      </c>
      <c r="I459" s="54">
        <f t="shared" si="80"/>
        <v>5203.26</v>
      </c>
      <c r="J459" s="54">
        <f t="shared" si="81"/>
        <v>6378.67</v>
      </c>
      <c r="M459" s="53">
        <v>17.350000000000001</v>
      </c>
    </row>
    <row r="460" spans="1:13" s="234" customFormat="1">
      <c r="A460" s="231"/>
      <c r="B460" s="87" t="s">
        <v>766</v>
      </c>
      <c r="C460" s="59">
        <v>70572</v>
      </c>
      <c r="D460" s="59" t="s">
        <v>105</v>
      </c>
      <c r="E460" s="62" t="s">
        <v>1514</v>
      </c>
      <c r="F460" s="59" t="s">
        <v>53</v>
      </c>
      <c r="G460" s="52">
        <f>'MEMORIAL DE CÁLCULO'!K814</f>
        <v>196.5</v>
      </c>
      <c r="H460" s="53">
        <f t="shared" si="82"/>
        <v>22.64</v>
      </c>
      <c r="I460" s="54">
        <f t="shared" si="80"/>
        <v>4448.76</v>
      </c>
      <c r="J460" s="54">
        <f t="shared" si="81"/>
        <v>5453.73</v>
      </c>
      <c r="M460" s="53">
        <v>22.64</v>
      </c>
    </row>
    <row r="461" spans="1:13" s="234" customFormat="1">
      <c r="A461" s="231"/>
      <c r="B461" s="87" t="s">
        <v>768</v>
      </c>
      <c r="C461" s="59">
        <v>70588</v>
      </c>
      <c r="D461" s="59" t="s">
        <v>105</v>
      </c>
      <c r="E461" s="62" t="s">
        <v>1508</v>
      </c>
      <c r="F461" s="59" t="s">
        <v>53</v>
      </c>
      <c r="G461" s="52">
        <f>'MEMORIAL DE CÁLCULO'!K816</f>
        <v>607.20000000000005</v>
      </c>
      <c r="H461" s="53">
        <f>M461</f>
        <v>57.83</v>
      </c>
      <c r="I461" s="54">
        <f t="shared" si="80"/>
        <v>35114.370000000003</v>
      </c>
      <c r="J461" s="54">
        <f t="shared" si="81"/>
        <v>43046.7</v>
      </c>
      <c r="M461" s="53">
        <v>57.83</v>
      </c>
    </row>
    <row r="462" spans="1:13" s="234" customFormat="1">
      <c r="A462" s="231"/>
      <c r="B462" s="87" t="s">
        <v>770</v>
      </c>
      <c r="C462" s="59">
        <v>70590</v>
      </c>
      <c r="D462" s="59" t="s">
        <v>105</v>
      </c>
      <c r="E462" s="62" t="s">
        <v>1506</v>
      </c>
      <c r="F462" s="59" t="s">
        <v>53</v>
      </c>
      <c r="G462" s="52">
        <f>'MEMORIAL DE CÁLCULO'!K818</f>
        <v>59.8</v>
      </c>
      <c r="H462" s="53">
        <f t="shared" si="82"/>
        <v>103.23</v>
      </c>
      <c r="I462" s="54">
        <f t="shared" si="80"/>
        <v>6173.15</v>
      </c>
      <c r="J462" s="54">
        <f t="shared" si="81"/>
        <v>7567.66</v>
      </c>
      <c r="M462" s="53">
        <v>103.23</v>
      </c>
    </row>
    <row r="463" spans="1:13" s="234" customFormat="1">
      <c r="A463" s="231"/>
      <c r="B463" s="87" t="s">
        <v>772</v>
      </c>
      <c r="C463" s="59">
        <v>70592</v>
      </c>
      <c r="D463" s="59" t="s">
        <v>105</v>
      </c>
      <c r="E463" s="62" t="s">
        <v>1507</v>
      </c>
      <c r="F463" s="59" t="s">
        <v>53</v>
      </c>
      <c r="G463" s="52">
        <f>'MEMORIAL DE CÁLCULO'!K820</f>
        <v>184.3</v>
      </c>
      <c r="H463" s="53">
        <f t="shared" si="82"/>
        <v>159.85</v>
      </c>
      <c r="I463" s="54">
        <f t="shared" si="80"/>
        <v>29460.35</v>
      </c>
      <c r="J463" s="54">
        <f t="shared" si="81"/>
        <v>36115.440000000002</v>
      </c>
      <c r="M463" s="53">
        <v>159.85</v>
      </c>
    </row>
    <row r="464" spans="1:13">
      <c r="A464" s="17"/>
      <c r="B464" s="114" t="s">
        <v>774</v>
      </c>
      <c r="C464" s="87"/>
      <c r="D464" s="87"/>
      <c r="E464" s="84" t="s">
        <v>775</v>
      </c>
      <c r="F464" s="87"/>
      <c r="G464" s="52"/>
      <c r="H464" s="53"/>
      <c r="I464" s="54"/>
      <c r="J464" s="72">
        <f>J465</f>
        <v>9935.41</v>
      </c>
      <c r="M464" s="53"/>
    </row>
    <row r="465" spans="1:13">
      <c r="A465" s="17"/>
      <c r="B465" s="59" t="s">
        <v>776</v>
      </c>
      <c r="C465" s="87" t="s">
        <v>777</v>
      </c>
      <c r="D465" s="59" t="s">
        <v>25</v>
      </c>
      <c r="E465" s="62" t="s">
        <v>778</v>
      </c>
      <c r="F465" s="87" t="s">
        <v>53</v>
      </c>
      <c r="G465" s="52">
        <f>'MEMORIAL DE CÁLCULO'!K823</f>
        <v>86.1</v>
      </c>
      <c r="H465" s="53">
        <f>M465</f>
        <v>94.13</v>
      </c>
      <c r="I465" s="54">
        <f t="shared" si="80"/>
        <v>8104.59</v>
      </c>
      <c r="J465" s="54">
        <f t="shared" si="81"/>
        <v>9935.41</v>
      </c>
      <c r="M465" s="53">
        <v>94.13</v>
      </c>
    </row>
    <row r="466" spans="1:13">
      <c r="A466" s="17"/>
      <c r="B466" s="114" t="s">
        <v>779</v>
      </c>
      <c r="C466" s="68"/>
      <c r="D466" s="68"/>
      <c r="E466" s="84" t="s">
        <v>780</v>
      </c>
      <c r="F466" s="102"/>
      <c r="G466" s="52"/>
      <c r="H466" s="53"/>
      <c r="I466" s="54"/>
      <c r="J466" s="72">
        <f>SUM(J467:J484)</f>
        <v>50815.649999999994</v>
      </c>
      <c r="M466" s="53"/>
    </row>
    <row r="467" spans="1:13">
      <c r="A467" s="17"/>
      <c r="B467" s="59" t="s">
        <v>781</v>
      </c>
      <c r="C467" s="87">
        <v>91996</v>
      </c>
      <c r="D467" s="59" t="s">
        <v>21</v>
      </c>
      <c r="E467" s="62" t="s">
        <v>782</v>
      </c>
      <c r="F467" s="87" t="s">
        <v>26</v>
      </c>
      <c r="G467" s="52">
        <f>'MEMORIAL DE CÁLCULO'!K826</f>
        <v>143</v>
      </c>
      <c r="H467" s="53">
        <f>M467</f>
        <v>35.72</v>
      </c>
      <c r="I467" s="54">
        <f t="shared" si="80"/>
        <v>5107.96</v>
      </c>
      <c r="J467" s="54">
        <f t="shared" si="81"/>
        <v>6261.84</v>
      </c>
      <c r="M467" s="53">
        <v>35.72</v>
      </c>
    </row>
    <row r="468" spans="1:13">
      <c r="A468" s="17"/>
      <c r="B468" s="59" t="s">
        <v>783</v>
      </c>
      <c r="C468" s="87">
        <v>91997</v>
      </c>
      <c r="D468" s="59" t="s">
        <v>21</v>
      </c>
      <c r="E468" s="62" t="s">
        <v>784</v>
      </c>
      <c r="F468" s="87" t="s">
        <v>26</v>
      </c>
      <c r="G468" s="52">
        <f>'MEMORIAL DE CÁLCULO'!K828</f>
        <v>34</v>
      </c>
      <c r="H468" s="53">
        <f t="shared" ref="H468:H483" si="83">M468</f>
        <v>37.840000000000003</v>
      </c>
      <c r="I468" s="54">
        <f t="shared" si="80"/>
        <v>1286.56</v>
      </c>
      <c r="J468" s="54">
        <f t="shared" si="81"/>
        <v>1577.19</v>
      </c>
      <c r="M468" s="53">
        <v>37.840000000000003</v>
      </c>
    </row>
    <row r="469" spans="1:13">
      <c r="A469" s="17"/>
      <c r="B469" s="59" t="s">
        <v>785</v>
      </c>
      <c r="C469" s="59">
        <v>92002</v>
      </c>
      <c r="D469" s="59" t="s">
        <v>21</v>
      </c>
      <c r="E469" s="62" t="s">
        <v>786</v>
      </c>
      <c r="F469" s="87" t="s">
        <v>26</v>
      </c>
      <c r="G469" s="52">
        <f>'MEMORIAL DE CÁLCULO'!K830</f>
        <v>6</v>
      </c>
      <c r="H469" s="53">
        <f t="shared" si="83"/>
        <v>45.83</v>
      </c>
      <c r="I469" s="54">
        <f t="shared" si="80"/>
        <v>274.98</v>
      </c>
      <c r="J469" s="54">
        <f t="shared" si="81"/>
        <v>337.09</v>
      </c>
      <c r="M469" s="53">
        <v>45.83</v>
      </c>
    </row>
    <row r="470" spans="1:13">
      <c r="A470" s="17"/>
      <c r="B470" s="59" t="s">
        <v>787</v>
      </c>
      <c r="C470" s="59">
        <v>92023</v>
      </c>
      <c r="D470" s="59" t="s">
        <v>21</v>
      </c>
      <c r="E470" s="86" t="s">
        <v>788</v>
      </c>
      <c r="F470" s="87" t="s">
        <v>26</v>
      </c>
      <c r="G470" s="52">
        <f>'MEMORIAL DE CÁLCULO'!K832</f>
        <v>37</v>
      </c>
      <c r="H470" s="53">
        <f t="shared" si="83"/>
        <v>51.44</v>
      </c>
      <c r="I470" s="54">
        <f t="shared" si="80"/>
        <v>1903.28</v>
      </c>
      <c r="J470" s="54">
        <f t="shared" si="81"/>
        <v>2333.23</v>
      </c>
      <c r="M470" s="53">
        <v>51.44</v>
      </c>
    </row>
    <row r="471" spans="1:13">
      <c r="A471" s="17"/>
      <c r="B471" s="59" t="s">
        <v>789</v>
      </c>
      <c r="C471" s="59">
        <v>92027</v>
      </c>
      <c r="D471" s="59" t="s">
        <v>21</v>
      </c>
      <c r="E471" s="86" t="s">
        <v>790</v>
      </c>
      <c r="F471" s="87" t="s">
        <v>26</v>
      </c>
      <c r="G471" s="52">
        <f>'MEMORIAL DE CÁLCULO'!K834</f>
        <v>4</v>
      </c>
      <c r="H471" s="53">
        <f t="shared" si="83"/>
        <v>67.22</v>
      </c>
      <c r="I471" s="54">
        <f t="shared" si="80"/>
        <v>268.88</v>
      </c>
      <c r="J471" s="54">
        <f t="shared" si="81"/>
        <v>329.61</v>
      </c>
      <c r="M471" s="53">
        <v>67.22</v>
      </c>
    </row>
    <row r="472" spans="1:13">
      <c r="A472" s="17"/>
      <c r="B472" s="59" t="s">
        <v>791</v>
      </c>
      <c r="C472" s="87">
        <v>92023</v>
      </c>
      <c r="D472" s="59" t="s">
        <v>21</v>
      </c>
      <c r="E472" s="86" t="s">
        <v>792</v>
      </c>
      <c r="F472" s="87" t="s">
        <v>26</v>
      </c>
      <c r="G472" s="52">
        <f>'MEMORIAL DE CÁLCULO'!K836</f>
        <v>15</v>
      </c>
      <c r="H472" s="53">
        <f t="shared" si="83"/>
        <v>51.44</v>
      </c>
      <c r="I472" s="54">
        <f t="shared" si="80"/>
        <v>771.6</v>
      </c>
      <c r="J472" s="54">
        <f t="shared" si="81"/>
        <v>945.9</v>
      </c>
      <c r="M472" s="53">
        <v>51.44</v>
      </c>
    </row>
    <row r="473" spans="1:13">
      <c r="A473" s="17"/>
      <c r="B473" s="59" t="s">
        <v>793</v>
      </c>
      <c r="C473" s="59">
        <v>91953</v>
      </c>
      <c r="D473" s="59" t="s">
        <v>21</v>
      </c>
      <c r="E473" s="86" t="s">
        <v>794</v>
      </c>
      <c r="F473" s="87" t="s">
        <v>26</v>
      </c>
      <c r="G473" s="52">
        <f>'MEMORIAL DE CÁLCULO'!K838</f>
        <v>11</v>
      </c>
      <c r="H473" s="53">
        <f t="shared" si="83"/>
        <v>30.24</v>
      </c>
      <c r="I473" s="54">
        <f t="shared" si="80"/>
        <v>332.64</v>
      </c>
      <c r="J473" s="54">
        <f t="shared" si="81"/>
        <v>407.78</v>
      </c>
      <c r="M473" s="53">
        <v>30.24</v>
      </c>
    </row>
    <row r="474" spans="1:13">
      <c r="A474" s="17"/>
      <c r="B474" s="59" t="s">
        <v>795</v>
      </c>
      <c r="C474" s="87">
        <v>91959</v>
      </c>
      <c r="D474" s="59" t="s">
        <v>21</v>
      </c>
      <c r="E474" s="86" t="s">
        <v>796</v>
      </c>
      <c r="F474" s="87" t="s">
        <v>26</v>
      </c>
      <c r="G474" s="52">
        <f>'MEMORIAL DE CÁLCULO'!K840</f>
        <v>4</v>
      </c>
      <c r="H474" s="53">
        <f t="shared" si="83"/>
        <v>46</v>
      </c>
      <c r="I474" s="54">
        <f t="shared" si="80"/>
        <v>184</v>
      </c>
      <c r="J474" s="54">
        <f t="shared" si="81"/>
        <v>225.56</v>
      </c>
      <c r="M474" s="53">
        <v>46</v>
      </c>
    </row>
    <row r="475" spans="1:13">
      <c r="A475" s="17"/>
      <c r="B475" s="59" t="s">
        <v>797</v>
      </c>
      <c r="C475" s="59">
        <v>91967</v>
      </c>
      <c r="D475" s="59" t="s">
        <v>21</v>
      </c>
      <c r="E475" s="86" t="s">
        <v>798</v>
      </c>
      <c r="F475" s="87" t="s">
        <v>26</v>
      </c>
      <c r="G475" s="52">
        <f>'MEMORIAL DE CÁLCULO'!K842</f>
        <v>1</v>
      </c>
      <c r="H475" s="53">
        <f t="shared" si="83"/>
        <v>61.78</v>
      </c>
      <c r="I475" s="54">
        <f t="shared" si="80"/>
        <v>61.78</v>
      </c>
      <c r="J475" s="54">
        <f t="shared" si="81"/>
        <v>75.73</v>
      </c>
      <c r="M475" s="53">
        <v>61.78</v>
      </c>
    </row>
    <row r="476" spans="1:13">
      <c r="A476" s="17"/>
      <c r="B476" s="59" t="s">
        <v>799</v>
      </c>
      <c r="C476" s="87">
        <v>91996</v>
      </c>
      <c r="D476" s="59" t="s">
        <v>21</v>
      </c>
      <c r="E476" s="86" t="s">
        <v>800</v>
      </c>
      <c r="F476" s="87" t="s">
        <v>26</v>
      </c>
      <c r="G476" s="52">
        <f>'MEMORIAL DE CÁLCULO'!K844</f>
        <v>12</v>
      </c>
      <c r="H476" s="53">
        <f t="shared" si="83"/>
        <v>35.72</v>
      </c>
      <c r="I476" s="54">
        <f t="shared" si="80"/>
        <v>428.64</v>
      </c>
      <c r="J476" s="54">
        <f t="shared" si="81"/>
        <v>525.46</v>
      </c>
      <c r="M476" s="53">
        <v>35.72</v>
      </c>
    </row>
    <row r="477" spans="1:13" s="234" customFormat="1">
      <c r="A477" s="231"/>
      <c r="B477" s="232" t="s">
        <v>801</v>
      </c>
      <c r="C477" s="232" t="s">
        <v>1065</v>
      </c>
      <c r="D477" s="232" t="s">
        <v>25</v>
      </c>
      <c r="E477" s="233" t="s">
        <v>802</v>
      </c>
      <c r="F477" s="232" t="s">
        <v>26</v>
      </c>
      <c r="G477" s="52">
        <f>'MEMORIAL DE CÁLCULO'!K846</f>
        <v>8</v>
      </c>
      <c r="H477" s="53">
        <f t="shared" si="83"/>
        <v>189.78</v>
      </c>
      <c r="I477" s="54">
        <f t="shared" si="80"/>
        <v>1518.24</v>
      </c>
      <c r="J477" s="54">
        <f t="shared" si="81"/>
        <v>1861.21</v>
      </c>
      <c r="M477" s="53">
        <v>189.78</v>
      </c>
    </row>
    <row r="478" spans="1:13">
      <c r="A478" s="17"/>
      <c r="B478" s="59" t="s">
        <v>803</v>
      </c>
      <c r="C478" s="59" t="s">
        <v>804</v>
      </c>
      <c r="D478" s="59" t="s">
        <v>25</v>
      </c>
      <c r="E478" s="62" t="s">
        <v>805</v>
      </c>
      <c r="F478" s="59" t="s">
        <v>26</v>
      </c>
      <c r="G478" s="52">
        <f>'MEMORIAL DE CÁLCULO'!K848</f>
        <v>18</v>
      </c>
      <c r="H478" s="53">
        <f t="shared" si="83"/>
        <v>112.29</v>
      </c>
      <c r="I478" s="54">
        <f t="shared" si="80"/>
        <v>2021.22</v>
      </c>
      <c r="J478" s="54">
        <f t="shared" si="81"/>
        <v>2477.81</v>
      </c>
      <c r="M478" s="53">
        <v>112.29</v>
      </c>
    </row>
    <row r="479" spans="1:13">
      <c r="A479" s="17"/>
      <c r="B479" s="59" t="s">
        <v>806</v>
      </c>
      <c r="C479" s="59" t="s">
        <v>807</v>
      </c>
      <c r="D479" s="59" t="s">
        <v>25</v>
      </c>
      <c r="E479" s="62" t="s">
        <v>808</v>
      </c>
      <c r="F479" s="59" t="s">
        <v>26</v>
      </c>
      <c r="G479" s="52">
        <f>'MEMORIAL DE CÁLCULO'!K850</f>
        <v>102</v>
      </c>
      <c r="H479" s="53">
        <f t="shared" si="83"/>
        <v>128.84</v>
      </c>
      <c r="I479" s="54">
        <f t="shared" si="80"/>
        <v>13141.68</v>
      </c>
      <c r="J479" s="54">
        <f t="shared" si="81"/>
        <v>16110.38</v>
      </c>
      <c r="M479" s="53">
        <v>128.84</v>
      </c>
    </row>
    <row r="480" spans="1:13">
      <c r="A480" s="17"/>
      <c r="B480" s="59" t="s">
        <v>809</v>
      </c>
      <c r="C480" s="59" t="s">
        <v>810</v>
      </c>
      <c r="D480" s="59" t="s">
        <v>25</v>
      </c>
      <c r="E480" s="62" t="s">
        <v>811</v>
      </c>
      <c r="F480" s="59" t="s">
        <v>26</v>
      </c>
      <c r="G480" s="52">
        <f>'MEMORIAL DE CÁLCULO'!K852</f>
        <v>40</v>
      </c>
      <c r="H480" s="53">
        <f t="shared" si="83"/>
        <v>184.14</v>
      </c>
      <c r="I480" s="54">
        <f t="shared" si="80"/>
        <v>7365.6</v>
      </c>
      <c r="J480" s="54">
        <f t="shared" si="81"/>
        <v>9029.48</v>
      </c>
      <c r="M480" s="53">
        <v>184.14</v>
      </c>
    </row>
    <row r="481" spans="1:13">
      <c r="A481" s="17"/>
      <c r="B481" s="59" t="s">
        <v>812</v>
      </c>
      <c r="C481" s="59" t="s">
        <v>813</v>
      </c>
      <c r="D481" s="59" t="s">
        <v>25</v>
      </c>
      <c r="E481" s="62" t="s">
        <v>814</v>
      </c>
      <c r="F481" s="59" t="s">
        <v>26</v>
      </c>
      <c r="G481" s="52">
        <f>'MEMORIAL DE CÁLCULO'!K854</f>
        <v>9</v>
      </c>
      <c r="H481" s="53">
        <f t="shared" si="83"/>
        <v>217.22</v>
      </c>
      <c r="I481" s="54">
        <f t="shared" si="80"/>
        <v>1954.98</v>
      </c>
      <c r="J481" s="54">
        <f t="shared" si="81"/>
        <v>2396.6</v>
      </c>
      <c r="M481" s="53">
        <v>217.22</v>
      </c>
    </row>
    <row r="482" spans="1:13">
      <c r="A482" s="17"/>
      <c r="B482" s="59" t="s">
        <v>815</v>
      </c>
      <c r="C482" s="59" t="s">
        <v>816</v>
      </c>
      <c r="D482" s="59" t="s">
        <v>25</v>
      </c>
      <c r="E482" s="62" t="s">
        <v>817</v>
      </c>
      <c r="F482" s="87" t="s">
        <v>26</v>
      </c>
      <c r="G482" s="52">
        <f>'MEMORIAL DE CÁLCULO'!K856</f>
        <v>4</v>
      </c>
      <c r="H482" s="53">
        <f t="shared" si="83"/>
        <v>436.64</v>
      </c>
      <c r="I482" s="54">
        <f t="shared" si="80"/>
        <v>1746.56</v>
      </c>
      <c r="J482" s="54">
        <f t="shared" si="81"/>
        <v>2141.1</v>
      </c>
      <c r="M482" s="53">
        <v>436.64</v>
      </c>
    </row>
    <row r="483" spans="1:13">
      <c r="A483" s="17"/>
      <c r="B483" s="59" t="s">
        <v>818</v>
      </c>
      <c r="C483" s="59" t="s">
        <v>816</v>
      </c>
      <c r="D483" s="59" t="s">
        <v>25</v>
      </c>
      <c r="E483" s="62" t="s">
        <v>819</v>
      </c>
      <c r="F483" s="87" t="s">
        <v>26</v>
      </c>
      <c r="G483" s="52">
        <f>'MEMORIAL DE CÁLCULO'!K858</f>
        <v>1</v>
      </c>
      <c r="H483" s="53">
        <f t="shared" si="83"/>
        <v>436.64</v>
      </c>
      <c r="I483" s="54">
        <f t="shared" si="80"/>
        <v>436.64</v>
      </c>
      <c r="J483" s="54">
        <f t="shared" si="81"/>
        <v>535.27</v>
      </c>
      <c r="M483" s="53">
        <v>436.64</v>
      </c>
    </row>
    <row r="484" spans="1:13">
      <c r="A484" s="17"/>
      <c r="B484" s="59" t="s">
        <v>820</v>
      </c>
      <c r="C484" s="59" t="s">
        <v>821</v>
      </c>
      <c r="D484" s="59" t="s">
        <v>25</v>
      </c>
      <c r="E484" s="62" t="s">
        <v>822</v>
      </c>
      <c r="F484" s="87" t="s">
        <v>26</v>
      </c>
      <c r="G484" s="52">
        <f>'MEMORIAL DE CÁLCULO'!K860</f>
        <v>16</v>
      </c>
      <c r="H484" s="53">
        <f>M484</f>
        <v>165.41</v>
      </c>
      <c r="I484" s="54">
        <f t="shared" si="80"/>
        <v>2646.56</v>
      </c>
      <c r="J484" s="54">
        <f t="shared" si="81"/>
        <v>3244.41</v>
      </c>
      <c r="M484" s="53">
        <v>165.41</v>
      </c>
    </row>
    <row r="485" spans="1:13">
      <c r="A485" s="17"/>
      <c r="B485" s="63"/>
      <c r="C485" s="64"/>
      <c r="D485" s="64"/>
      <c r="E485" s="64"/>
      <c r="F485" s="64"/>
      <c r="G485" s="65" t="s">
        <v>32</v>
      </c>
      <c r="H485" s="66"/>
      <c r="I485" s="67"/>
      <c r="J485" s="67">
        <f>SUM(J421,J426,J444,J454,J464,J466)</f>
        <v>270311.55</v>
      </c>
      <c r="M485" s="66"/>
    </row>
    <row r="486" spans="1:13">
      <c r="A486" s="17"/>
      <c r="B486" s="17"/>
      <c r="C486" s="17"/>
      <c r="D486" s="17"/>
      <c r="E486" s="44"/>
      <c r="F486" s="17"/>
      <c r="G486" s="45"/>
      <c r="H486" s="19"/>
      <c r="I486" s="19"/>
      <c r="J486" s="19"/>
      <c r="M486" s="19"/>
    </row>
    <row r="487" spans="1:13">
      <c r="A487" s="17"/>
      <c r="B487" s="103">
        <v>19</v>
      </c>
      <c r="C487" s="103"/>
      <c r="D487" s="103"/>
      <c r="E487" s="117" t="s">
        <v>823</v>
      </c>
      <c r="F487" s="118"/>
      <c r="G487" s="119"/>
      <c r="H487" s="120"/>
      <c r="I487" s="107"/>
      <c r="J487" s="49"/>
      <c r="M487" s="120"/>
    </row>
    <row r="488" spans="1:13">
      <c r="A488" s="17"/>
      <c r="B488" s="56" t="s">
        <v>824</v>
      </c>
      <c r="C488" s="50">
        <v>89865</v>
      </c>
      <c r="D488" s="50" t="s">
        <v>21</v>
      </c>
      <c r="E488" s="108" t="s">
        <v>341</v>
      </c>
      <c r="F488" s="56" t="s">
        <v>53</v>
      </c>
      <c r="G488" s="52">
        <f>'MEMORIAL DE CÁLCULO'!K865</f>
        <v>72.3</v>
      </c>
      <c r="H488" s="53">
        <f>M488</f>
        <v>18.510000000000002</v>
      </c>
      <c r="I488" s="54">
        <f>TRUNC(G488*H488,2)</f>
        <v>1338.27</v>
      </c>
      <c r="J488" s="54">
        <f>TRUNC((G488*H488)*J$11+I488,2)</f>
        <v>1640.58</v>
      </c>
      <c r="M488" s="53">
        <v>18.510000000000002</v>
      </c>
    </row>
    <row r="489" spans="1:13">
      <c r="A489" s="17"/>
      <c r="B489" s="56" t="s">
        <v>825</v>
      </c>
      <c r="C489" s="50">
        <v>89485</v>
      </c>
      <c r="D489" s="50" t="s">
        <v>21</v>
      </c>
      <c r="E489" s="102" t="s">
        <v>397</v>
      </c>
      <c r="F489" s="50" t="s">
        <v>26</v>
      </c>
      <c r="G489" s="52">
        <f>'MEMORIAL DE CÁLCULO'!K867</f>
        <v>15</v>
      </c>
      <c r="H489" s="53">
        <f t="shared" ref="H489:H491" si="84">M489</f>
        <v>6.58</v>
      </c>
      <c r="I489" s="54">
        <f>TRUNC(G489*H489,2)</f>
        <v>98.7</v>
      </c>
      <c r="J489" s="54">
        <f>TRUNC((G489*H489)*J$11+I489,2)</f>
        <v>120.99</v>
      </c>
      <c r="M489" s="53">
        <v>6.58</v>
      </c>
    </row>
    <row r="490" spans="1:13">
      <c r="A490" s="17"/>
      <c r="B490" s="56" t="s">
        <v>826</v>
      </c>
      <c r="C490" s="50">
        <v>89866</v>
      </c>
      <c r="D490" s="50" t="s">
        <v>21</v>
      </c>
      <c r="E490" s="102" t="s">
        <v>827</v>
      </c>
      <c r="F490" s="50" t="s">
        <v>26</v>
      </c>
      <c r="G490" s="52">
        <f>'MEMORIAL DE CÁLCULO'!K869</f>
        <v>22</v>
      </c>
      <c r="H490" s="53">
        <f t="shared" si="84"/>
        <v>7.71</v>
      </c>
      <c r="I490" s="54">
        <f>TRUNC(G490*H490,2)</f>
        <v>169.62</v>
      </c>
      <c r="J490" s="54">
        <f>TRUNC((G490*H490)*J$11+I490,2)</f>
        <v>207.93</v>
      </c>
      <c r="M490" s="53">
        <v>7.71</v>
      </c>
    </row>
    <row r="491" spans="1:13">
      <c r="A491" s="17"/>
      <c r="B491" s="56" t="s">
        <v>828</v>
      </c>
      <c r="C491" s="50">
        <v>89869</v>
      </c>
      <c r="D491" s="50" t="s">
        <v>21</v>
      </c>
      <c r="E491" s="102" t="s">
        <v>423</v>
      </c>
      <c r="F491" s="50" t="s">
        <v>26</v>
      </c>
      <c r="G491" s="52">
        <f>'MEMORIAL DE CÁLCULO'!K871</f>
        <v>6</v>
      </c>
      <c r="H491" s="53">
        <f t="shared" si="84"/>
        <v>10.74</v>
      </c>
      <c r="I491" s="54">
        <f>TRUNC(G491*H491,2)</f>
        <v>64.44</v>
      </c>
      <c r="J491" s="54">
        <f>TRUNC((G491*H491)*J$11+I491,2)</f>
        <v>78.989999999999995</v>
      </c>
      <c r="M491" s="53">
        <v>10.74</v>
      </c>
    </row>
    <row r="492" spans="1:13">
      <c r="A492" s="17"/>
      <c r="B492" s="63"/>
      <c r="C492" s="64"/>
      <c r="D492" s="64"/>
      <c r="E492" s="64"/>
      <c r="F492" s="64"/>
      <c r="G492" s="65" t="s">
        <v>32</v>
      </c>
      <c r="H492" s="66"/>
      <c r="I492" s="67"/>
      <c r="J492" s="67">
        <f>SUM(J488:J491)</f>
        <v>2048.4899999999998</v>
      </c>
      <c r="M492" s="66"/>
    </row>
    <row r="493" spans="1:13">
      <c r="A493" s="17"/>
      <c r="B493" s="17"/>
      <c r="C493" s="17"/>
      <c r="D493" s="17"/>
      <c r="E493" s="44"/>
      <c r="F493" s="17"/>
      <c r="G493" s="45"/>
      <c r="H493" s="19"/>
      <c r="I493" s="19"/>
      <c r="J493" s="19"/>
      <c r="M493" s="19"/>
    </row>
    <row r="494" spans="1:13">
      <c r="A494" s="17"/>
      <c r="B494" s="103">
        <v>20</v>
      </c>
      <c r="C494" s="103"/>
      <c r="D494" s="103"/>
      <c r="E494" s="117" t="s">
        <v>829</v>
      </c>
      <c r="F494" s="118"/>
      <c r="G494" s="82"/>
      <c r="H494" s="49"/>
      <c r="I494" s="49"/>
      <c r="J494" s="49"/>
      <c r="M494" s="49"/>
    </row>
    <row r="495" spans="1:13">
      <c r="A495" s="17"/>
      <c r="B495" s="99" t="s">
        <v>830</v>
      </c>
      <c r="C495" s="69"/>
      <c r="D495" s="69"/>
      <c r="E495" s="84" t="s">
        <v>831</v>
      </c>
      <c r="F495" s="108"/>
      <c r="G495" s="91"/>
      <c r="H495" s="72"/>
      <c r="I495" s="72"/>
      <c r="J495" s="72">
        <f>SUM(J496:J504)</f>
        <v>11888.81</v>
      </c>
      <c r="M495" s="72"/>
    </row>
    <row r="496" spans="1:13">
      <c r="A496" s="17"/>
      <c r="B496" s="56" t="s">
        <v>832</v>
      </c>
      <c r="C496" s="59">
        <v>98302</v>
      </c>
      <c r="D496" s="50" t="s">
        <v>21</v>
      </c>
      <c r="E496" s="51" t="s">
        <v>833</v>
      </c>
      <c r="F496" s="56" t="s">
        <v>834</v>
      </c>
      <c r="G496" s="52">
        <f>'MEMORIAL DE CÁLCULO'!K877</f>
        <v>3</v>
      </c>
      <c r="H496" s="53">
        <f>M496</f>
        <v>1365.96</v>
      </c>
      <c r="I496" s="54">
        <f t="shared" ref="I496:I522" si="85">TRUNC(G496*H496,2)</f>
        <v>4097.88</v>
      </c>
      <c r="J496" s="54">
        <f t="shared" ref="J496:J522" si="86">TRUNC((G496*H496)*J$11+I496,2)</f>
        <v>5023.59</v>
      </c>
      <c r="M496" s="53">
        <v>1365.96</v>
      </c>
    </row>
    <row r="497" spans="1:13" s="234" customFormat="1">
      <c r="A497" s="231"/>
      <c r="B497" s="235" t="s">
        <v>835</v>
      </c>
      <c r="C497" s="232" t="s">
        <v>1176</v>
      </c>
      <c r="D497" s="232" t="s">
        <v>27</v>
      </c>
      <c r="E497" s="237" t="s">
        <v>1175</v>
      </c>
      <c r="F497" s="235" t="s">
        <v>834</v>
      </c>
      <c r="G497" s="52">
        <f>'MEMORIAL DE CÁLCULO'!K879</f>
        <v>1</v>
      </c>
      <c r="H497" s="53">
        <f t="shared" ref="H497:H503" si="87">M497</f>
        <v>2000.43</v>
      </c>
      <c r="I497" s="54">
        <f t="shared" si="85"/>
        <v>2000.43</v>
      </c>
      <c r="J497" s="54">
        <f t="shared" si="86"/>
        <v>2452.3200000000002</v>
      </c>
      <c r="M497" s="53">
        <v>2000.43</v>
      </c>
    </row>
    <row r="498" spans="1:13">
      <c r="A498" s="17"/>
      <c r="B498" s="56" t="s">
        <v>837</v>
      </c>
      <c r="C498" s="59" t="s">
        <v>838</v>
      </c>
      <c r="D498" s="59" t="s">
        <v>25</v>
      </c>
      <c r="E498" s="51" t="s">
        <v>839</v>
      </c>
      <c r="F498" s="56" t="s">
        <v>834</v>
      </c>
      <c r="G498" s="52">
        <f>'MEMORIAL DE CÁLCULO'!K881</f>
        <v>2</v>
      </c>
      <c r="H498" s="53">
        <f t="shared" si="87"/>
        <v>39.68</v>
      </c>
      <c r="I498" s="54">
        <f t="shared" si="85"/>
        <v>79.36</v>
      </c>
      <c r="J498" s="54">
        <f t="shared" si="86"/>
        <v>97.28</v>
      </c>
      <c r="M498" s="53">
        <v>39.68</v>
      </c>
    </row>
    <row r="499" spans="1:13">
      <c r="A499" s="17"/>
      <c r="B499" s="56" t="s">
        <v>840</v>
      </c>
      <c r="C499" s="59" t="s">
        <v>838</v>
      </c>
      <c r="D499" s="59" t="s">
        <v>25</v>
      </c>
      <c r="E499" s="51" t="s">
        <v>841</v>
      </c>
      <c r="F499" s="56" t="s">
        <v>834</v>
      </c>
      <c r="G499" s="52">
        <f>'MEMORIAL DE CÁLCULO'!K883</f>
        <v>1</v>
      </c>
      <c r="H499" s="53">
        <f t="shared" si="87"/>
        <v>39.68</v>
      </c>
      <c r="I499" s="54">
        <f t="shared" si="85"/>
        <v>39.68</v>
      </c>
      <c r="J499" s="54">
        <f t="shared" si="86"/>
        <v>48.64</v>
      </c>
      <c r="M499" s="53">
        <v>39.68</v>
      </c>
    </row>
    <row r="500" spans="1:13">
      <c r="A500" s="17"/>
      <c r="B500" s="56" t="s">
        <v>842</v>
      </c>
      <c r="C500" s="59" t="s">
        <v>838</v>
      </c>
      <c r="D500" s="59" t="s">
        <v>25</v>
      </c>
      <c r="E500" s="51" t="s">
        <v>843</v>
      </c>
      <c r="F500" s="56" t="s">
        <v>834</v>
      </c>
      <c r="G500" s="52">
        <f>'MEMORIAL DE CÁLCULO'!K885</f>
        <v>2</v>
      </c>
      <c r="H500" s="53">
        <f t="shared" si="87"/>
        <v>39.68</v>
      </c>
      <c r="I500" s="54">
        <f t="shared" si="85"/>
        <v>79.36</v>
      </c>
      <c r="J500" s="54">
        <f t="shared" si="86"/>
        <v>97.28</v>
      </c>
      <c r="M500" s="53">
        <v>39.68</v>
      </c>
    </row>
    <row r="501" spans="1:13">
      <c r="A501" s="17"/>
      <c r="B501" s="56" t="s">
        <v>844</v>
      </c>
      <c r="C501" s="59" t="s">
        <v>838</v>
      </c>
      <c r="D501" s="59" t="s">
        <v>25</v>
      </c>
      <c r="E501" s="51" t="s">
        <v>845</v>
      </c>
      <c r="F501" s="56" t="s">
        <v>834</v>
      </c>
      <c r="G501" s="52">
        <f>'MEMORIAL DE CÁLCULO'!K887</f>
        <v>1</v>
      </c>
      <c r="H501" s="53">
        <f t="shared" si="87"/>
        <v>39.68</v>
      </c>
      <c r="I501" s="54">
        <f t="shared" si="85"/>
        <v>39.68</v>
      </c>
      <c r="J501" s="54">
        <f t="shared" si="86"/>
        <v>48.64</v>
      </c>
      <c r="M501" s="53">
        <v>39.68</v>
      </c>
    </row>
    <row r="502" spans="1:13">
      <c r="A502" s="17"/>
      <c r="B502" s="56" t="s">
        <v>846</v>
      </c>
      <c r="C502" s="59" t="s">
        <v>847</v>
      </c>
      <c r="D502" s="59" t="s">
        <v>25</v>
      </c>
      <c r="E502" s="51" t="s">
        <v>848</v>
      </c>
      <c r="F502" s="56" t="s">
        <v>834</v>
      </c>
      <c r="G502" s="52">
        <f>'MEMORIAL DE CÁLCULO'!K889</f>
        <v>2</v>
      </c>
      <c r="H502" s="53">
        <f t="shared" si="87"/>
        <v>68.81</v>
      </c>
      <c r="I502" s="54">
        <f t="shared" si="85"/>
        <v>137.62</v>
      </c>
      <c r="J502" s="54">
        <f t="shared" si="86"/>
        <v>168.7</v>
      </c>
      <c r="M502" s="53">
        <v>68.81</v>
      </c>
    </row>
    <row r="503" spans="1:13" s="234" customFormat="1">
      <c r="A503" s="231"/>
      <c r="B503" s="235" t="s">
        <v>1171</v>
      </c>
      <c r="C503" s="232" t="s">
        <v>1178</v>
      </c>
      <c r="D503" s="232" t="s">
        <v>27</v>
      </c>
      <c r="E503" s="237" t="s">
        <v>1177</v>
      </c>
      <c r="F503" s="56" t="s">
        <v>834</v>
      </c>
      <c r="G503" s="52">
        <f>'MEMORIAL DE CÁLCULO'!K891</f>
        <v>28</v>
      </c>
      <c r="H503" s="53">
        <f t="shared" si="87"/>
        <v>55.46</v>
      </c>
      <c r="I503" s="54">
        <f t="shared" si="85"/>
        <v>1552.88</v>
      </c>
      <c r="J503" s="54">
        <f t="shared" si="86"/>
        <v>1903.67</v>
      </c>
      <c r="M503" s="53">
        <v>55.46</v>
      </c>
    </row>
    <row r="504" spans="1:13" s="234" customFormat="1" ht="25.5">
      <c r="A504" s="231"/>
      <c r="B504" s="235" t="s">
        <v>849</v>
      </c>
      <c r="C504" s="232">
        <v>100555</v>
      </c>
      <c r="D504" s="232" t="s">
        <v>21</v>
      </c>
      <c r="E504" s="233" t="s">
        <v>1181</v>
      </c>
      <c r="F504" s="56" t="s">
        <v>834</v>
      </c>
      <c r="G504" s="52">
        <f>'MEMORIAL DE CÁLCULO'!K893</f>
        <v>1</v>
      </c>
      <c r="H504" s="53">
        <f t="shared" ref="H504" si="88">M504</f>
        <v>1671.18</v>
      </c>
      <c r="I504" s="54">
        <f t="shared" ref="I504" si="89">TRUNC(G504*H504,2)</f>
        <v>1671.18</v>
      </c>
      <c r="J504" s="54">
        <f t="shared" ref="J504" si="90">TRUNC((G504*H504)*J$11+I504,2)</f>
        <v>2048.69</v>
      </c>
      <c r="M504" s="53">
        <v>1671.18</v>
      </c>
    </row>
    <row r="505" spans="1:13">
      <c r="A505" s="17"/>
      <c r="B505" s="99" t="s">
        <v>851</v>
      </c>
      <c r="C505" s="69"/>
      <c r="D505" s="69"/>
      <c r="E505" s="84" t="s">
        <v>852</v>
      </c>
      <c r="F505" s="102"/>
      <c r="G505" s="52"/>
      <c r="H505" s="53"/>
      <c r="I505" s="54"/>
      <c r="J505" s="72">
        <f>SUM(J506:J508)</f>
        <v>24734.83</v>
      </c>
      <c r="M505" s="53"/>
    </row>
    <row r="506" spans="1:13">
      <c r="A506" s="17"/>
      <c r="B506" s="50" t="s">
        <v>853</v>
      </c>
      <c r="C506" s="59" t="s">
        <v>854</v>
      </c>
      <c r="D506" s="50" t="s">
        <v>25</v>
      </c>
      <c r="E506" s="62" t="s">
        <v>855</v>
      </c>
      <c r="F506" s="56" t="s">
        <v>53</v>
      </c>
      <c r="G506" s="52">
        <f>'MEMORIAL DE CÁLCULO'!K896</f>
        <v>1258.9000000000001</v>
      </c>
      <c r="H506" s="53">
        <f>M506</f>
        <v>13.86</v>
      </c>
      <c r="I506" s="54">
        <f t="shared" si="85"/>
        <v>17448.349999999999</v>
      </c>
      <c r="J506" s="54">
        <f t="shared" si="86"/>
        <v>21389.93</v>
      </c>
      <c r="M506" s="53">
        <v>13.86</v>
      </c>
    </row>
    <row r="507" spans="1:13">
      <c r="A507" s="17"/>
      <c r="B507" s="50" t="s">
        <v>856</v>
      </c>
      <c r="C507" s="50" t="s">
        <v>857</v>
      </c>
      <c r="D507" s="50" t="s">
        <v>25</v>
      </c>
      <c r="E507" s="51" t="s">
        <v>858</v>
      </c>
      <c r="F507" s="56" t="s">
        <v>53</v>
      </c>
      <c r="G507" s="52">
        <f>'MEMORIAL DE CÁLCULO'!K898</f>
        <v>171.65</v>
      </c>
      <c r="H507" s="53">
        <f t="shared" ref="H507:H508" si="91">M507</f>
        <v>12.64</v>
      </c>
      <c r="I507" s="54">
        <f t="shared" si="85"/>
        <v>2169.65</v>
      </c>
      <c r="J507" s="54">
        <f t="shared" si="86"/>
        <v>2659.77</v>
      </c>
      <c r="M507" s="53">
        <v>12.64</v>
      </c>
    </row>
    <row r="508" spans="1:13">
      <c r="A508" s="17"/>
      <c r="B508" s="50" t="s">
        <v>859</v>
      </c>
      <c r="C508" s="50" t="s">
        <v>860</v>
      </c>
      <c r="D508" s="50" t="s">
        <v>25</v>
      </c>
      <c r="E508" s="62" t="s">
        <v>861</v>
      </c>
      <c r="F508" s="50" t="s">
        <v>834</v>
      </c>
      <c r="G508" s="52">
        <f>'MEMORIAL DE CÁLCULO'!K900</f>
        <v>28</v>
      </c>
      <c r="H508" s="53">
        <f t="shared" si="91"/>
        <v>19.96</v>
      </c>
      <c r="I508" s="54">
        <f t="shared" si="85"/>
        <v>558.88</v>
      </c>
      <c r="J508" s="54">
        <f t="shared" si="86"/>
        <v>685.13</v>
      </c>
      <c r="M508" s="53">
        <v>19.96</v>
      </c>
    </row>
    <row r="509" spans="1:13">
      <c r="A509" s="17"/>
      <c r="B509" s="99" t="s">
        <v>862</v>
      </c>
      <c r="C509" s="69"/>
      <c r="D509" s="69"/>
      <c r="E509" s="84" t="s">
        <v>863</v>
      </c>
      <c r="F509" s="102"/>
      <c r="G509" s="52"/>
      <c r="H509" s="53"/>
      <c r="I509" s="54"/>
      <c r="J509" s="72">
        <f>SUM(J510:J512)</f>
        <v>2693.07</v>
      </c>
      <c r="M509" s="53"/>
    </row>
    <row r="510" spans="1:13">
      <c r="A510" s="17"/>
      <c r="B510" s="56" t="s">
        <v>864</v>
      </c>
      <c r="C510" s="50">
        <v>98307</v>
      </c>
      <c r="D510" s="50" t="s">
        <v>21</v>
      </c>
      <c r="E510" s="51" t="s">
        <v>865</v>
      </c>
      <c r="F510" s="50" t="s">
        <v>834</v>
      </c>
      <c r="G510" s="52">
        <f>'MEMORIAL DE CÁLCULO'!K903</f>
        <v>28</v>
      </c>
      <c r="H510" s="53">
        <f>M510</f>
        <v>55.32</v>
      </c>
      <c r="I510" s="54">
        <f t="shared" si="85"/>
        <v>1548.96</v>
      </c>
      <c r="J510" s="54">
        <f t="shared" si="86"/>
        <v>1898.87</v>
      </c>
      <c r="M510" s="53">
        <v>55.32</v>
      </c>
    </row>
    <row r="511" spans="1:13" ht="25.5">
      <c r="A511" s="17"/>
      <c r="B511" s="56" t="s">
        <v>866</v>
      </c>
      <c r="C511" s="50" t="s">
        <v>1148</v>
      </c>
      <c r="D511" s="50" t="s">
        <v>27</v>
      </c>
      <c r="E511" s="62" t="s">
        <v>1147</v>
      </c>
      <c r="F511" s="50" t="s">
        <v>834</v>
      </c>
      <c r="G511" s="52">
        <f>'MEMORIAL DE CÁLCULO'!K905</f>
        <v>14</v>
      </c>
      <c r="H511" s="53">
        <f t="shared" ref="H511:H512" si="92">M511</f>
        <v>26.87</v>
      </c>
      <c r="I511" s="54">
        <f t="shared" si="85"/>
        <v>376.18</v>
      </c>
      <c r="J511" s="54">
        <f t="shared" si="86"/>
        <v>461.15</v>
      </c>
      <c r="M511" s="53">
        <v>26.87</v>
      </c>
    </row>
    <row r="512" spans="1:13" s="234" customFormat="1">
      <c r="A512" s="231"/>
      <c r="B512" s="235" t="s">
        <v>868</v>
      </c>
      <c r="C512" s="235" t="s">
        <v>1180</v>
      </c>
      <c r="D512" s="235" t="s">
        <v>27</v>
      </c>
      <c r="E512" s="237" t="s">
        <v>1179</v>
      </c>
      <c r="F512" s="235" t="s">
        <v>834</v>
      </c>
      <c r="G512" s="52">
        <f>'MEMORIAL DE CÁLCULO'!K907</f>
        <v>16</v>
      </c>
      <c r="H512" s="53">
        <f t="shared" si="92"/>
        <v>16.98</v>
      </c>
      <c r="I512" s="54">
        <f t="shared" si="85"/>
        <v>271.68</v>
      </c>
      <c r="J512" s="54">
        <f t="shared" si="86"/>
        <v>333.05</v>
      </c>
      <c r="M512" s="53">
        <v>16.98</v>
      </c>
    </row>
    <row r="513" spans="1:13">
      <c r="A513" s="17"/>
      <c r="B513" s="99" t="s">
        <v>870</v>
      </c>
      <c r="C513" s="69"/>
      <c r="D513" s="69"/>
      <c r="E513" s="84" t="s">
        <v>871</v>
      </c>
      <c r="F513" s="102"/>
      <c r="G513" s="52"/>
      <c r="H513" s="53"/>
      <c r="I513" s="54"/>
      <c r="J513" s="72">
        <f>SUM(J514:J516)</f>
        <v>1435.98</v>
      </c>
      <c r="M513" s="53"/>
    </row>
    <row r="514" spans="1:13" s="234" customFormat="1">
      <c r="A514" s="231"/>
      <c r="B514" s="235" t="s">
        <v>872</v>
      </c>
      <c r="C514" s="235">
        <v>97886</v>
      </c>
      <c r="D514" s="235" t="s">
        <v>21</v>
      </c>
      <c r="E514" s="237" t="s">
        <v>873</v>
      </c>
      <c r="F514" s="235" t="s">
        <v>834</v>
      </c>
      <c r="G514" s="52">
        <f>'MEMORIAL DE CÁLCULO'!K910</f>
        <v>2</v>
      </c>
      <c r="H514" s="53">
        <f>M514</f>
        <v>186.29</v>
      </c>
      <c r="I514" s="54">
        <f t="shared" si="85"/>
        <v>372.58</v>
      </c>
      <c r="J514" s="54">
        <f t="shared" si="86"/>
        <v>456.74</v>
      </c>
      <c r="M514" s="53">
        <v>186.29</v>
      </c>
    </row>
    <row r="515" spans="1:13">
      <c r="A515" s="17"/>
      <c r="B515" s="56" t="s">
        <v>874</v>
      </c>
      <c r="C515" s="50">
        <v>100556</v>
      </c>
      <c r="D515" s="50" t="s">
        <v>21</v>
      </c>
      <c r="E515" s="51" t="s">
        <v>875</v>
      </c>
      <c r="F515" s="50" t="s">
        <v>834</v>
      </c>
      <c r="G515" s="52">
        <f>'MEMORIAL DE CÁLCULO'!K912</f>
        <v>2</v>
      </c>
      <c r="H515" s="53">
        <f t="shared" ref="H515:H516" si="93">M515</f>
        <v>29.59</v>
      </c>
      <c r="I515" s="54">
        <f t="shared" si="85"/>
        <v>59.18</v>
      </c>
      <c r="J515" s="54">
        <f t="shared" si="86"/>
        <v>72.540000000000006</v>
      </c>
      <c r="M515" s="53">
        <v>29.59</v>
      </c>
    </row>
    <row r="516" spans="1:13">
      <c r="A516" s="17"/>
      <c r="B516" s="56" t="s">
        <v>876</v>
      </c>
      <c r="C516" s="50">
        <v>91940</v>
      </c>
      <c r="D516" s="50" t="s">
        <v>21</v>
      </c>
      <c r="E516" s="51" t="s">
        <v>877</v>
      </c>
      <c r="F516" s="50" t="s">
        <v>834</v>
      </c>
      <c r="G516" s="52">
        <f>'MEMORIAL DE CÁLCULO'!K914</f>
        <v>42</v>
      </c>
      <c r="H516" s="53">
        <f t="shared" si="93"/>
        <v>17.61</v>
      </c>
      <c r="I516" s="54">
        <f t="shared" si="85"/>
        <v>739.62</v>
      </c>
      <c r="J516" s="54">
        <f t="shared" si="86"/>
        <v>906.7</v>
      </c>
      <c r="M516" s="53">
        <v>17.61</v>
      </c>
    </row>
    <row r="517" spans="1:13">
      <c r="A517" s="17"/>
      <c r="B517" s="99" t="s">
        <v>878</v>
      </c>
      <c r="C517" s="69"/>
      <c r="D517" s="69"/>
      <c r="E517" s="70" t="s">
        <v>735</v>
      </c>
      <c r="F517" s="77"/>
      <c r="G517" s="52"/>
      <c r="H517" s="53"/>
      <c r="I517" s="54"/>
      <c r="J517" s="72">
        <f>SUM(J518:J522)</f>
        <v>10641.560000000001</v>
      </c>
      <c r="M517" s="53"/>
    </row>
    <row r="518" spans="1:13">
      <c r="A518" s="17"/>
      <c r="B518" s="50" t="s">
        <v>879</v>
      </c>
      <c r="C518" s="50">
        <v>91834</v>
      </c>
      <c r="D518" s="50" t="s">
        <v>21</v>
      </c>
      <c r="E518" s="77" t="s">
        <v>880</v>
      </c>
      <c r="F518" s="50" t="s">
        <v>53</v>
      </c>
      <c r="G518" s="52">
        <f>'MEMORIAL DE CÁLCULO'!M917</f>
        <v>0</v>
      </c>
      <c r="H518" s="53">
        <f>M518</f>
        <v>16.43</v>
      </c>
      <c r="I518" s="54">
        <f t="shared" si="85"/>
        <v>0</v>
      </c>
      <c r="J518" s="54">
        <f t="shared" si="86"/>
        <v>0</v>
      </c>
      <c r="M518" s="53">
        <v>16.43</v>
      </c>
    </row>
    <row r="519" spans="1:13" s="234" customFormat="1">
      <c r="A519" s="231"/>
      <c r="B519" s="50" t="s">
        <v>1806</v>
      </c>
      <c r="C519" s="235">
        <v>71211</v>
      </c>
      <c r="D519" s="235" t="s">
        <v>105</v>
      </c>
      <c r="E519" s="252" t="s">
        <v>882</v>
      </c>
      <c r="F519" s="235" t="s">
        <v>53</v>
      </c>
      <c r="G519" s="52">
        <f>'MEMORIAL DE CÁLCULO'!K919</f>
        <v>3</v>
      </c>
      <c r="H519" s="53">
        <f t="shared" ref="H519:H522" si="94">M519</f>
        <v>40.31</v>
      </c>
      <c r="I519" s="54">
        <f t="shared" si="85"/>
        <v>120.93</v>
      </c>
      <c r="J519" s="54">
        <f t="shared" si="86"/>
        <v>148.24</v>
      </c>
      <c r="M519" s="53">
        <v>40.31</v>
      </c>
    </row>
    <row r="520" spans="1:13" s="234" customFormat="1">
      <c r="A520" s="231"/>
      <c r="B520" s="50" t="s">
        <v>1807</v>
      </c>
      <c r="C520" s="235">
        <v>71213</v>
      </c>
      <c r="D520" s="235" t="s">
        <v>105</v>
      </c>
      <c r="E520" s="252" t="s">
        <v>884</v>
      </c>
      <c r="F520" s="235" t="s">
        <v>53</v>
      </c>
      <c r="G520" s="52">
        <f>'MEMORIAL DE CÁLCULO'!K921</f>
        <v>46.3</v>
      </c>
      <c r="H520" s="53">
        <f t="shared" si="94"/>
        <v>70.400000000000006</v>
      </c>
      <c r="I520" s="54">
        <f t="shared" si="85"/>
        <v>3259.52</v>
      </c>
      <c r="J520" s="54">
        <f t="shared" si="86"/>
        <v>3995.84</v>
      </c>
      <c r="M520" s="53">
        <v>70.400000000000006</v>
      </c>
    </row>
    <row r="521" spans="1:13" s="234" customFormat="1">
      <c r="A521" s="231"/>
      <c r="B521" s="50" t="s">
        <v>881</v>
      </c>
      <c r="C521" s="235">
        <v>71215</v>
      </c>
      <c r="D521" s="235" t="s">
        <v>105</v>
      </c>
      <c r="E521" s="252" t="s">
        <v>886</v>
      </c>
      <c r="F521" s="235" t="s">
        <v>53</v>
      </c>
      <c r="G521" s="52">
        <f>'MEMORIAL DE CÁLCULO'!K923</f>
        <v>22.5</v>
      </c>
      <c r="H521" s="53">
        <f t="shared" si="94"/>
        <v>83.7</v>
      </c>
      <c r="I521" s="54">
        <f t="shared" si="85"/>
        <v>1883.25</v>
      </c>
      <c r="J521" s="54">
        <f t="shared" si="86"/>
        <v>2308.67</v>
      </c>
      <c r="M521" s="53">
        <v>83.7</v>
      </c>
    </row>
    <row r="522" spans="1:13">
      <c r="A522" s="17"/>
      <c r="B522" s="50" t="s">
        <v>883</v>
      </c>
      <c r="C522" s="59" t="s">
        <v>888</v>
      </c>
      <c r="D522" s="59" t="s">
        <v>25</v>
      </c>
      <c r="E522" s="62" t="s">
        <v>889</v>
      </c>
      <c r="F522" s="50" t="s">
        <v>53</v>
      </c>
      <c r="G522" s="52">
        <f>'MEMORIAL DE CÁLCULO'!K925</f>
        <v>63.3</v>
      </c>
      <c r="H522" s="53">
        <f t="shared" si="94"/>
        <v>53.98</v>
      </c>
      <c r="I522" s="54">
        <f t="shared" si="85"/>
        <v>3416.93</v>
      </c>
      <c r="J522" s="54">
        <f t="shared" si="86"/>
        <v>4188.8100000000004</v>
      </c>
      <c r="M522" s="53">
        <v>53.98</v>
      </c>
    </row>
    <row r="523" spans="1:13">
      <c r="A523" s="17"/>
      <c r="B523" s="63"/>
      <c r="C523" s="64"/>
      <c r="D523" s="64"/>
      <c r="E523" s="64"/>
      <c r="F523" s="64"/>
      <c r="G523" s="65" t="s">
        <v>32</v>
      </c>
      <c r="H523" s="66"/>
      <c r="I523" s="67"/>
      <c r="J523" s="67">
        <f>SUM(J495,J505,J509,J513,J517)</f>
        <v>51394.25</v>
      </c>
      <c r="M523" s="66"/>
    </row>
    <row r="524" spans="1:13">
      <c r="A524" s="17"/>
      <c r="B524" s="111"/>
      <c r="C524" s="111"/>
      <c r="D524" s="111"/>
      <c r="E524" s="111"/>
      <c r="F524" s="111"/>
      <c r="G524" s="111"/>
      <c r="H524" s="20"/>
      <c r="I524" s="112"/>
      <c r="J524" s="112"/>
      <c r="M524" s="20"/>
    </row>
    <row r="525" spans="1:13">
      <c r="A525" s="17"/>
      <c r="B525" s="103">
        <v>21</v>
      </c>
      <c r="C525" s="103"/>
      <c r="D525" s="103"/>
      <c r="E525" s="47" t="s">
        <v>890</v>
      </c>
      <c r="F525" s="103"/>
      <c r="G525" s="82"/>
      <c r="H525" s="49"/>
      <c r="I525" s="49"/>
      <c r="J525" s="49"/>
      <c r="M525" s="49"/>
    </row>
    <row r="526" spans="1:13">
      <c r="A526" s="17"/>
      <c r="B526" s="50" t="s">
        <v>891</v>
      </c>
      <c r="C526" s="50" t="s">
        <v>1150</v>
      </c>
      <c r="D526" s="50" t="s">
        <v>27</v>
      </c>
      <c r="E526" s="51" t="s">
        <v>1149</v>
      </c>
      <c r="F526" s="50" t="s">
        <v>26</v>
      </c>
      <c r="G526" s="52">
        <f>'MEMORIAL DE CÁLCULO'!K930</f>
        <v>1</v>
      </c>
      <c r="H526" s="53">
        <f>M526</f>
        <v>8918.42</v>
      </c>
      <c r="I526" s="54">
        <f>TRUNC(G526*H526,2)</f>
        <v>8918.42</v>
      </c>
      <c r="J526" s="54">
        <f>TRUNC((G526*H526)*J$11+I526,2)</f>
        <v>10933.09</v>
      </c>
      <c r="M526" s="53">
        <v>8918.42</v>
      </c>
    </row>
    <row r="527" spans="1:13">
      <c r="A527" s="17"/>
      <c r="B527" s="50" t="s">
        <v>893</v>
      </c>
      <c r="C527" s="50" t="s">
        <v>894</v>
      </c>
      <c r="D527" s="50" t="s">
        <v>25</v>
      </c>
      <c r="E527" s="51" t="s">
        <v>895</v>
      </c>
      <c r="F527" s="50" t="s">
        <v>26</v>
      </c>
      <c r="G527" s="52">
        <f>'MEMORIAL DE CÁLCULO'!K932</f>
        <v>1</v>
      </c>
      <c r="H527" s="53">
        <f t="shared" ref="H527:H528" si="95">M527</f>
        <v>1238.5</v>
      </c>
      <c r="I527" s="54">
        <f>TRUNC(G527*H527,2)</f>
        <v>1238.5</v>
      </c>
      <c r="J527" s="54">
        <f>TRUNC((G527*H527)*J$11+I527,2)</f>
        <v>1518.27</v>
      </c>
      <c r="M527" s="53">
        <v>1238.5</v>
      </c>
    </row>
    <row r="528" spans="1:13">
      <c r="A528" s="17"/>
      <c r="B528" s="50" t="s">
        <v>896</v>
      </c>
      <c r="C528" s="50" t="s">
        <v>897</v>
      </c>
      <c r="D528" s="50" t="s">
        <v>25</v>
      </c>
      <c r="E528" s="51" t="s">
        <v>898</v>
      </c>
      <c r="F528" s="50" t="s">
        <v>26</v>
      </c>
      <c r="G528" s="52">
        <f>'MEMORIAL DE CÁLCULO'!K934</f>
        <v>4</v>
      </c>
      <c r="H528" s="53">
        <f t="shared" si="95"/>
        <v>257.06</v>
      </c>
      <c r="I528" s="54">
        <f>TRUNC(G528*H528,2)</f>
        <v>1028.24</v>
      </c>
      <c r="J528" s="54">
        <f>TRUNC((G528*H528)*J$11+I528,2)</f>
        <v>1260.51</v>
      </c>
      <c r="M528" s="53">
        <v>257.06</v>
      </c>
    </row>
    <row r="529" spans="1:13">
      <c r="A529" s="17"/>
      <c r="B529" s="63"/>
      <c r="C529" s="64"/>
      <c r="D529" s="64"/>
      <c r="E529" s="64"/>
      <c r="F529" s="64"/>
      <c r="G529" s="65" t="s">
        <v>32</v>
      </c>
      <c r="H529" s="66"/>
      <c r="I529" s="67"/>
      <c r="J529" s="121">
        <f>SUM(J526:J528)</f>
        <v>13711.87</v>
      </c>
      <c r="M529" s="66"/>
    </row>
    <row r="530" spans="1:13">
      <c r="A530" s="17"/>
      <c r="B530" s="111"/>
      <c r="C530" s="111"/>
      <c r="D530" s="111"/>
      <c r="E530" s="111"/>
      <c r="F530" s="111"/>
      <c r="G530" s="111"/>
      <c r="H530" s="20"/>
      <c r="I530" s="112"/>
      <c r="J530" s="112"/>
      <c r="M530" s="20"/>
    </row>
    <row r="531" spans="1:13">
      <c r="A531" s="17"/>
      <c r="B531" s="46">
        <v>22</v>
      </c>
      <c r="C531" s="103"/>
      <c r="D531" s="103"/>
      <c r="E531" s="47" t="s">
        <v>899</v>
      </c>
      <c r="F531" s="47"/>
      <c r="G531" s="82"/>
      <c r="H531" s="49"/>
      <c r="I531" s="49"/>
      <c r="J531" s="49"/>
      <c r="M531" s="49"/>
    </row>
    <row r="532" spans="1:13">
      <c r="A532" s="17"/>
      <c r="B532" s="50" t="s">
        <v>900</v>
      </c>
      <c r="C532" s="50">
        <v>96989</v>
      </c>
      <c r="D532" s="50" t="s">
        <v>21</v>
      </c>
      <c r="E532" s="62" t="s">
        <v>901</v>
      </c>
      <c r="F532" s="56" t="s">
        <v>26</v>
      </c>
      <c r="G532" s="52">
        <f>'MEMORIAL DE CÁLCULO'!K939</f>
        <v>1</v>
      </c>
      <c r="H532" s="53">
        <f>M532</f>
        <v>157.28</v>
      </c>
      <c r="I532" s="54">
        <f t="shared" ref="I532:I545" si="96">TRUNC(G532*H532,2)</f>
        <v>157.28</v>
      </c>
      <c r="J532" s="54">
        <f t="shared" ref="J532:J545" si="97">TRUNC((G532*H532)*J$11+I532,2)</f>
        <v>192.8</v>
      </c>
      <c r="M532" s="53">
        <v>157.28</v>
      </c>
    </row>
    <row r="533" spans="1:13">
      <c r="A533" s="17"/>
      <c r="B533" s="50" t="s">
        <v>902</v>
      </c>
      <c r="C533" s="50" t="s">
        <v>903</v>
      </c>
      <c r="D533" s="110" t="s">
        <v>25</v>
      </c>
      <c r="E533" s="77" t="s">
        <v>904</v>
      </c>
      <c r="F533" s="122" t="s">
        <v>53</v>
      </c>
      <c r="G533" s="52">
        <f>'MEMORIAL DE CÁLCULO'!K941</f>
        <v>154</v>
      </c>
      <c r="H533" s="53">
        <f t="shared" ref="H533:H545" si="98">M533</f>
        <v>11.86</v>
      </c>
      <c r="I533" s="54">
        <f t="shared" si="96"/>
        <v>1826.44</v>
      </c>
      <c r="J533" s="54">
        <f t="shared" si="97"/>
        <v>2239.0300000000002</v>
      </c>
      <c r="M533" s="53">
        <v>11.86</v>
      </c>
    </row>
    <row r="534" spans="1:13">
      <c r="A534" s="17"/>
      <c r="B534" s="50" t="s">
        <v>905</v>
      </c>
      <c r="C534" s="50">
        <v>98463</v>
      </c>
      <c r="D534" s="50" t="s">
        <v>21</v>
      </c>
      <c r="E534" s="77" t="s">
        <v>906</v>
      </c>
      <c r="F534" s="56" t="s">
        <v>26</v>
      </c>
      <c r="G534" s="52">
        <f>'MEMORIAL DE CÁLCULO'!K943</f>
        <v>16</v>
      </c>
      <c r="H534" s="53">
        <f t="shared" si="98"/>
        <v>27.43</v>
      </c>
      <c r="I534" s="54">
        <f t="shared" si="96"/>
        <v>438.88</v>
      </c>
      <c r="J534" s="54">
        <f t="shared" si="97"/>
        <v>538.02</v>
      </c>
      <c r="M534" s="53">
        <v>27.43</v>
      </c>
    </row>
    <row r="535" spans="1:13" ht="25.5">
      <c r="A535" s="17"/>
      <c r="B535" s="50" t="s">
        <v>907</v>
      </c>
      <c r="C535" s="50">
        <v>101663</v>
      </c>
      <c r="D535" s="50" t="s">
        <v>21</v>
      </c>
      <c r="E535" s="102" t="s">
        <v>1151</v>
      </c>
      <c r="F535" s="50" t="s">
        <v>26</v>
      </c>
      <c r="G535" s="52">
        <f>'MEMORIAL DE CÁLCULO'!K945</f>
        <v>4</v>
      </c>
      <c r="H535" s="53">
        <f t="shared" si="98"/>
        <v>24.65</v>
      </c>
      <c r="I535" s="54">
        <f t="shared" si="96"/>
        <v>98.6</v>
      </c>
      <c r="J535" s="54">
        <f t="shared" si="97"/>
        <v>120.87</v>
      </c>
      <c r="M535" s="53">
        <v>24.65</v>
      </c>
    </row>
    <row r="536" spans="1:13">
      <c r="A536" s="17"/>
      <c r="B536" s="50" t="s">
        <v>909</v>
      </c>
      <c r="C536" s="50">
        <v>98463</v>
      </c>
      <c r="D536" s="50" t="s">
        <v>21</v>
      </c>
      <c r="E536" s="77" t="s">
        <v>910</v>
      </c>
      <c r="F536" s="50" t="s">
        <v>26</v>
      </c>
      <c r="G536" s="52">
        <f>'MEMORIAL DE CÁLCULO'!K947</f>
        <v>48</v>
      </c>
      <c r="H536" s="53">
        <f t="shared" si="98"/>
        <v>27.43</v>
      </c>
      <c r="I536" s="54">
        <f t="shared" si="96"/>
        <v>1316.64</v>
      </c>
      <c r="J536" s="54">
        <f t="shared" si="97"/>
        <v>1614.06</v>
      </c>
      <c r="M536" s="53">
        <v>27.43</v>
      </c>
    </row>
    <row r="537" spans="1:13">
      <c r="A537" s="17"/>
      <c r="B537" s="50" t="s">
        <v>911</v>
      </c>
      <c r="C537" s="50" t="s">
        <v>1153</v>
      </c>
      <c r="D537" s="50" t="s">
        <v>27</v>
      </c>
      <c r="E537" s="62" t="s">
        <v>1152</v>
      </c>
      <c r="F537" s="56" t="s">
        <v>26</v>
      </c>
      <c r="G537" s="52">
        <f>'MEMORIAL DE CÁLCULO'!K949</f>
        <v>1</v>
      </c>
      <c r="H537" s="53">
        <f t="shared" si="98"/>
        <v>310.18</v>
      </c>
      <c r="I537" s="54">
        <f t="shared" si="96"/>
        <v>310.18</v>
      </c>
      <c r="J537" s="54">
        <f t="shared" si="97"/>
        <v>380.24</v>
      </c>
      <c r="M537" s="53">
        <v>310.18</v>
      </c>
    </row>
    <row r="538" spans="1:13">
      <c r="A538" s="17"/>
      <c r="B538" s="50" t="s">
        <v>913</v>
      </c>
      <c r="C538" s="76">
        <v>93358</v>
      </c>
      <c r="D538" s="50" t="s">
        <v>21</v>
      </c>
      <c r="E538" s="62" t="s">
        <v>914</v>
      </c>
      <c r="F538" s="56" t="s">
        <v>30</v>
      </c>
      <c r="G538" s="52">
        <f>'MEMORIAL DE CÁLCULO'!K951</f>
        <v>43.95</v>
      </c>
      <c r="H538" s="53">
        <f t="shared" si="98"/>
        <v>87.5</v>
      </c>
      <c r="I538" s="54">
        <f t="shared" si="96"/>
        <v>3845.62</v>
      </c>
      <c r="J538" s="54">
        <f t="shared" si="97"/>
        <v>4714.34</v>
      </c>
      <c r="M538" s="53">
        <v>87.5</v>
      </c>
    </row>
    <row r="539" spans="1:13">
      <c r="A539" s="17"/>
      <c r="B539" s="50" t="s">
        <v>915</v>
      </c>
      <c r="C539" s="73">
        <v>93382</v>
      </c>
      <c r="D539" s="50" t="s">
        <v>21</v>
      </c>
      <c r="E539" s="62" t="s">
        <v>35</v>
      </c>
      <c r="F539" s="56" t="s">
        <v>30</v>
      </c>
      <c r="G539" s="52">
        <f>'MEMORIAL DE CÁLCULO'!K953</f>
        <v>43.95</v>
      </c>
      <c r="H539" s="53">
        <f t="shared" si="98"/>
        <v>25.62</v>
      </c>
      <c r="I539" s="54">
        <f t="shared" si="96"/>
        <v>1125.99</v>
      </c>
      <c r="J539" s="54">
        <f t="shared" si="97"/>
        <v>1380.35</v>
      </c>
      <c r="M539" s="53">
        <v>25.62</v>
      </c>
    </row>
    <row r="540" spans="1:13" s="234" customFormat="1">
      <c r="A540" s="231"/>
      <c r="B540" s="50" t="s">
        <v>916</v>
      </c>
      <c r="C540" s="235">
        <v>91935</v>
      </c>
      <c r="D540" s="235" t="s">
        <v>21</v>
      </c>
      <c r="E540" s="252" t="s">
        <v>919</v>
      </c>
      <c r="F540" s="235" t="s">
        <v>53</v>
      </c>
      <c r="G540" s="52">
        <f>'MEMORIAL DE CÁLCULO'!K955</f>
        <v>65</v>
      </c>
      <c r="H540" s="53">
        <f t="shared" si="98"/>
        <v>30.53</v>
      </c>
      <c r="I540" s="54">
        <f t="shared" si="96"/>
        <v>1984.45</v>
      </c>
      <c r="J540" s="54">
        <f t="shared" si="97"/>
        <v>2432.73</v>
      </c>
      <c r="M540" s="53">
        <v>30.53</v>
      </c>
    </row>
    <row r="541" spans="1:13">
      <c r="A541" s="17"/>
      <c r="B541" s="50" t="s">
        <v>918</v>
      </c>
      <c r="C541" s="50">
        <v>96973</v>
      </c>
      <c r="D541" s="50" t="s">
        <v>21</v>
      </c>
      <c r="E541" s="77" t="s">
        <v>921</v>
      </c>
      <c r="F541" s="122" t="s">
        <v>53</v>
      </c>
      <c r="G541" s="52">
        <f>'MEMORIAL DE CÁLCULO'!K957</f>
        <v>173.78</v>
      </c>
      <c r="H541" s="53">
        <f t="shared" si="98"/>
        <v>80.83</v>
      </c>
      <c r="I541" s="54">
        <f t="shared" si="96"/>
        <v>14046.63</v>
      </c>
      <c r="J541" s="54">
        <f t="shared" si="97"/>
        <v>17219.759999999998</v>
      </c>
      <c r="M541" s="53">
        <v>80.83</v>
      </c>
    </row>
    <row r="542" spans="1:13">
      <c r="A542" s="17"/>
      <c r="B542" s="50" t="s">
        <v>920</v>
      </c>
      <c r="C542" s="50">
        <v>96974</v>
      </c>
      <c r="D542" s="50" t="s">
        <v>21</v>
      </c>
      <c r="E542" s="77" t="s">
        <v>923</v>
      </c>
      <c r="F542" s="122" t="s">
        <v>53</v>
      </c>
      <c r="G542" s="52">
        <f>'MEMORIAL DE CÁLCULO'!K959</f>
        <v>224</v>
      </c>
      <c r="H542" s="53">
        <f t="shared" si="98"/>
        <v>105.51</v>
      </c>
      <c r="I542" s="54">
        <f t="shared" si="96"/>
        <v>23634.240000000002</v>
      </c>
      <c r="J542" s="54">
        <f t="shared" si="97"/>
        <v>28973.21</v>
      </c>
      <c r="M542" s="53">
        <v>105.51</v>
      </c>
    </row>
    <row r="543" spans="1:13">
      <c r="A543" s="17"/>
      <c r="B543" s="50" t="s">
        <v>922</v>
      </c>
      <c r="C543" s="50">
        <v>98111</v>
      </c>
      <c r="D543" s="50" t="s">
        <v>21</v>
      </c>
      <c r="E543" s="77" t="s">
        <v>925</v>
      </c>
      <c r="F543" s="56" t="s">
        <v>26</v>
      </c>
      <c r="G543" s="52">
        <f>'MEMORIAL DE CÁLCULO'!K961</f>
        <v>16</v>
      </c>
      <c r="H543" s="53">
        <f t="shared" si="98"/>
        <v>57.52</v>
      </c>
      <c r="I543" s="54">
        <f t="shared" si="96"/>
        <v>920.32</v>
      </c>
      <c r="J543" s="54">
        <f t="shared" si="97"/>
        <v>1128.22</v>
      </c>
      <c r="M543" s="53">
        <v>57.52</v>
      </c>
    </row>
    <row r="544" spans="1:13">
      <c r="A544" s="17"/>
      <c r="B544" s="50" t="s">
        <v>924</v>
      </c>
      <c r="C544" s="50" t="s">
        <v>927</v>
      </c>
      <c r="D544" s="50" t="s">
        <v>25</v>
      </c>
      <c r="E544" s="77" t="s">
        <v>928</v>
      </c>
      <c r="F544" s="56" t="s">
        <v>26</v>
      </c>
      <c r="G544" s="123">
        <f>'MEMORIAL DE CÁLCULO'!K963</f>
        <v>324</v>
      </c>
      <c r="H544" s="53">
        <f t="shared" si="98"/>
        <v>14.12</v>
      </c>
      <c r="I544" s="54">
        <f t="shared" si="96"/>
        <v>4574.88</v>
      </c>
      <c r="J544" s="54">
        <f t="shared" si="97"/>
        <v>5608.34</v>
      </c>
      <c r="M544" s="53">
        <v>14.12</v>
      </c>
    </row>
    <row r="545" spans="1:13">
      <c r="A545" s="17"/>
      <c r="B545" s="50" t="s">
        <v>926</v>
      </c>
      <c r="C545" s="50" t="s">
        <v>930</v>
      </c>
      <c r="D545" s="50" t="s">
        <v>25</v>
      </c>
      <c r="E545" s="124" t="s">
        <v>931</v>
      </c>
      <c r="F545" s="56" t="s">
        <v>26</v>
      </c>
      <c r="G545" s="123">
        <f>'MEMORIAL DE CÁLCULO'!K965</f>
        <v>30</v>
      </c>
      <c r="H545" s="53">
        <f t="shared" si="98"/>
        <v>39.74</v>
      </c>
      <c r="I545" s="54">
        <f t="shared" si="96"/>
        <v>1192.2</v>
      </c>
      <c r="J545" s="54">
        <f t="shared" si="97"/>
        <v>1461.51</v>
      </c>
      <c r="M545" s="53">
        <v>39.74</v>
      </c>
    </row>
    <row r="546" spans="1:13">
      <c r="A546" s="17"/>
      <c r="B546" s="63"/>
      <c r="C546" s="64"/>
      <c r="D546" s="64"/>
      <c r="E546" s="64"/>
      <c r="F546" s="64"/>
      <c r="G546" s="65" t="s">
        <v>32</v>
      </c>
      <c r="H546" s="66"/>
      <c r="I546" s="67"/>
      <c r="J546" s="67">
        <f>SUM(J532:J545)</f>
        <v>68003.48</v>
      </c>
    </row>
    <row r="547" spans="1:13">
      <c r="A547" s="17"/>
      <c r="B547" s="111"/>
      <c r="C547" s="111"/>
      <c r="D547" s="111"/>
      <c r="E547" s="111"/>
      <c r="F547" s="111"/>
      <c r="G547" s="111"/>
      <c r="H547" s="20"/>
      <c r="I547" s="112"/>
      <c r="J547" s="112"/>
    </row>
    <row r="548" spans="1:13">
      <c r="A548" s="17"/>
      <c r="B548" s="46">
        <v>23</v>
      </c>
      <c r="C548" s="46"/>
      <c r="D548" s="46"/>
      <c r="E548" s="47" t="s">
        <v>932</v>
      </c>
      <c r="F548" s="47"/>
      <c r="G548" s="82"/>
      <c r="H548" s="49"/>
      <c r="I548" s="49"/>
      <c r="J548" s="49"/>
    </row>
    <row r="549" spans="1:13">
      <c r="A549" s="17"/>
      <c r="B549" s="69" t="s">
        <v>933</v>
      </c>
      <c r="C549" s="69"/>
      <c r="D549" s="69"/>
      <c r="E549" s="70" t="s">
        <v>934</v>
      </c>
      <c r="F549" s="70"/>
      <c r="G549" s="52"/>
      <c r="H549" s="53"/>
      <c r="I549" s="54"/>
      <c r="J549" s="72">
        <f>SUM(J550:J558)</f>
        <v>131063.58</v>
      </c>
    </row>
    <row r="550" spans="1:13" ht="25.5">
      <c r="A550" s="17"/>
      <c r="B550" s="59" t="s">
        <v>935</v>
      </c>
      <c r="C550" s="110" t="s">
        <v>936</v>
      </c>
      <c r="D550" s="110" t="s">
        <v>25</v>
      </c>
      <c r="E550" s="62" t="s">
        <v>937</v>
      </c>
      <c r="F550" s="50" t="s">
        <v>26</v>
      </c>
      <c r="G550" s="52">
        <f>'MEMORIAL DE CÁLCULO'!K971</f>
        <v>1</v>
      </c>
      <c r="H550" s="53">
        <f>M550</f>
        <v>4123.54</v>
      </c>
      <c r="I550" s="54">
        <f t="shared" ref="I550:I566" si="99">TRUNC(G550*H550,2)</f>
        <v>4123.54</v>
      </c>
      <c r="J550" s="54">
        <f t="shared" ref="J550:J558" si="100">TRUNC((G550*H550)*J$11+I550,2)</f>
        <v>5055.04</v>
      </c>
      <c r="M550" s="53">
        <v>4123.54</v>
      </c>
    </row>
    <row r="551" spans="1:13">
      <c r="A551" s="17"/>
      <c r="B551" s="59" t="s">
        <v>938</v>
      </c>
      <c r="C551" s="79" t="s">
        <v>939</v>
      </c>
      <c r="D551" s="50" t="s">
        <v>25</v>
      </c>
      <c r="E551" s="51" t="s">
        <v>940</v>
      </c>
      <c r="F551" s="50" t="s">
        <v>31</v>
      </c>
      <c r="G551" s="52">
        <f>'MEMORIAL DE CÁLCULO'!K973</f>
        <v>64.63</v>
      </c>
      <c r="H551" s="53">
        <f t="shared" ref="H551:H558" si="101">M551</f>
        <v>411.72</v>
      </c>
      <c r="I551" s="54">
        <f t="shared" si="99"/>
        <v>26609.46</v>
      </c>
      <c r="J551" s="54">
        <f t="shared" si="100"/>
        <v>32620.53</v>
      </c>
      <c r="M551" s="53">
        <v>411.72</v>
      </c>
    </row>
    <row r="552" spans="1:13" ht="25.5">
      <c r="A552" s="17"/>
      <c r="B552" s="59" t="s">
        <v>941</v>
      </c>
      <c r="C552" s="79" t="s">
        <v>939</v>
      </c>
      <c r="D552" s="50" t="s">
        <v>25</v>
      </c>
      <c r="E552" s="62" t="s">
        <v>942</v>
      </c>
      <c r="F552" s="50" t="s">
        <v>31</v>
      </c>
      <c r="G552" s="52">
        <f>'MEMORIAL DE CÁLCULO'!K975</f>
        <v>50</v>
      </c>
      <c r="H552" s="53">
        <f t="shared" si="101"/>
        <v>411.72</v>
      </c>
      <c r="I552" s="54">
        <f t="shared" si="99"/>
        <v>20586</v>
      </c>
      <c r="J552" s="54">
        <f t="shared" si="100"/>
        <v>25236.37</v>
      </c>
      <c r="M552" s="53">
        <v>411.72</v>
      </c>
    </row>
    <row r="553" spans="1:13">
      <c r="A553" s="17"/>
      <c r="B553" s="59" t="s">
        <v>943</v>
      </c>
      <c r="C553" s="50" t="s">
        <v>944</v>
      </c>
      <c r="D553" s="50" t="s">
        <v>25</v>
      </c>
      <c r="E553" s="125" t="s">
        <v>945</v>
      </c>
      <c r="F553" s="110" t="s">
        <v>31</v>
      </c>
      <c r="G553" s="52">
        <f>'MEMORIAL DE CÁLCULO'!K977</f>
        <v>51.18</v>
      </c>
      <c r="H553" s="53">
        <f t="shared" si="101"/>
        <v>175.35</v>
      </c>
      <c r="I553" s="54">
        <f t="shared" si="99"/>
        <v>8974.41</v>
      </c>
      <c r="J553" s="54">
        <f t="shared" si="100"/>
        <v>11001.72</v>
      </c>
      <c r="M553" s="53">
        <v>175.35</v>
      </c>
    </row>
    <row r="554" spans="1:13">
      <c r="A554" s="17"/>
      <c r="B554" s="59" t="s">
        <v>946</v>
      </c>
      <c r="C554" s="50" t="s">
        <v>947</v>
      </c>
      <c r="D554" s="110" t="s">
        <v>25</v>
      </c>
      <c r="E554" s="125" t="s">
        <v>948</v>
      </c>
      <c r="F554" s="110" t="s">
        <v>31</v>
      </c>
      <c r="G554" s="52">
        <f>'MEMORIAL DE CÁLCULO'!K979</f>
        <v>8.64</v>
      </c>
      <c r="H554" s="53">
        <f t="shared" si="101"/>
        <v>188.82</v>
      </c>
      <c r="I554" s="54">
        <f t="shared" si="99"/>
        <v>1631.4</v>
      </c>
      <c r="J554" s="54">
        <f t="shared" si="100"/>
        <v>1999.93</v>
      </c>
      <c r="M554" s="53">
        <v>188.82</v>
      </c>
    </row>
    <row r="555" spans="1:13">
      <c r="A555" s="17"/>
      <c r="B555" s="59" t="s">
        <v>949</v>
      </c>
      <c r="C555" s="50" t="s">
        <v>950</v>
      </c>
      <c r="D555" s="59" t="s">
        <v>25</v>
      </c>
      <c r="E555" s="62" t="s">
        <v>951</v>
      </c>
      <c r="F555" s="59" t="s">
        <v>53</v>
      </c>
      <c r="G555" s="52">
        <f>'MEMORIAL DE CÁLCULO'!K981</f>
        <v>144.94999999999999</v>
      </c>
      <c r="H555" s="53">
        <f t="shared" si="101"/>
        <v>95.24</v>
      </c>
      <c r="I555" s="54">
        <f t="shared" si="99"/>
        <v>13805.03</v>
      </c>
      <c r="J555" s="54">
        <f t="shared" si="100"/>
        <v>16923.580000000002</v>
      </c>
      <c r="M555" s="53">
        <v>95.24</v>
      </c>
    </row>
    <row r="556" spans="1:13" s="234" customFormat="1">
      <c r="A556" s="231"/>
      <c r="B556" s="232" t="s">
        <v>952</v>
      </c>
      <c r="C556" s="235">
        <v>100861</v>
      </c>
      <c r="D556" s="235" t="s">
        <v>21</v>
      </c>
      <c r="E556" s="233" t="s">
        <v>953</v>
      </c>
      <c r="F556" s="232" t="s">
        <v>26</v>
      </c>
      <c r="G556" s="52">
        <f>'MEMORIAL DE CÁLCULO'!K983</f>
        <v>223</v>
      </c>
      <c r="H556" s="53">
        <f t="shared" si="101"/>
        <v>40.89</v>
      </c>
      <c r="I556" s="54">
        <f t="shared" si="99"/>
        <v>9118.4699999999993</v>
      </c>
      <c r="J556" s="54">
        <f t="shared" si="100"/>
        <v>11178.33</v>
      </c>
      <c r="M556" s="53">
        <v>40.89</v>
      </c>
    </row>
    <row r="557" spans="1:13">
      <c r="A557" s="17"/>
      <c r="B557" s="59" t="s">
        <v>954</v>
      </c>
      <c r="C557" s="50" t="s">
        <v>955</v>
      </c>
      <c r="D557" s="59" t="s">
        <v>25</v>
      </c>
      <c r="E557" s="62" t="s">
        <v>956</v>
      </c>
      <c r="F557" s="50" t="s">
        <v>26</v>
      </c>
      <c r="G557" s="52">
        <f>'MEMORIAL DE CÁLCULO'!K985</f>
        <v>2</v>
      </c>
      <c r="H557" s="53">
        <f t="shared" si="101"/>
        <v>55.73</v>
      </c>
      <c r="I557" s="54">
        <f t="shared" si="99"/>
        <v>111.46</v>
      </c>
      <c r="J557" s="54">
        <f t="shared" si="100"/>
        <v>136.63</v>
      </c>
      <c r="M557" s="53">
        <v>55.73</v>
      </c>
    </row>
    <row r="558" spans="1:13">
      <c r="A558" s="17"/>
      <c r="B558" s="59" t="s">
        <v>957</v>
      </c>
      <c r="C558" s="50" t="s">
        <v>958</v>
      </c>
      <c r="D558" s="59" t="s">
        <v>25</v>
      </c>
      <c r="E558" s="62" t="s">
        <v>959</v>
      </c>
      <c r="F558" s="50" t="s">
        <v>53</v>
      </c>
      <c r="G558" s="52">
        <f>'MEMORIAL DE CÁLCULO'!K987</f>
        <v>57</v>
      </c>
      <c r="H558" s="53">
        <f t="shared" si="101"/>
        <v>385.13</v>
      </c>
      <c r="I558" s="54">
        <f t="shared" si="99"/>
        <v>21952.41</v>
      </c>
      <c r="J558" s="54">
        <f t="shared" si="100"/>
        <v>26911.45</v>
      </c>
      <c r="M558" s="53">
        <v>385.13</v>
      </c>
    </row>
    <row r="559" spans="1:13">
      <c r="A559" s="17"/>
      <c r="B559" s="69" t="s">
        <v>960</v>
      </c>
      <c r="C559" s="69"/>
      <c r="D559" s="69"/>
      <c r="E559" s="70" t="s">
        <v>961</v>
      </c>
      <c r="F559" s="70"/>
      <c r="G559" s="52"/>
      <c r="H559" s="53"/>
      <c r="I559" s="54"/>
      <c r="J559" s="72">
        <f>SUM(J560:J566)</f>
        <v>54205.89</v>
      </c>
      <c r="M559" s="53"/>
    </row>
    <row r="560" spans="1:13" ht="25.5">
      <c r="A560" s="17"/>
      <c r="B560" s="59" t="s">
        <v>962</v>
      </c>
      <c r="C560" s="126" t="s">
        <v>963</v>
      </c>
      <c r="D560" s="126" t="s">
        <v>25</v>
      </c>
      <c r="E560" s="127" t="s">
        <v>964</v>
      </c>
      <c r="F560" s="50" t="s">
        <v>26</v>
      </c>
      <c r="G560" s="52">
        <f>'MEMORIAL DE CÁLCULO'!K990</f>
        <v>1</v>
      </c>
      <c r="H560" s="53">
        <f>M560</f>
        <v>23860.14</v>
      </c>
      <c r="I560" s="54">
        <f t="shared" si="99"/>
        <v>23860.14</v>
      </c>
      <c r="J560" s="54">
        <f t="shared" ref="J560:J566" si="102">TRUNC((G560*H560)*J$11+I560,2)</f>
        <v>29250.14</v>
      </c>
      <c r="M560" s="53">
        <v>23860.14</v>
      </c>
    </row>
    <row r="561" spans="1:13" s="234" customFormat="1" ht="12.75" customHeight="1">
      <c r="A561" s="231"/>
      <c r="B561" s="232" t="s">
        <v>965</v>
      </c>
      <c r="C561" s="253">
        <v>180701</v>
      </c>
      <c r="D561" s="235" t="s">
        <v>105</v>
      </c>
      <c r="E561" s="254" t="s">
        <v>1050</v>
      </c>
      <c r="F561" s="232" t="s">
        <v>53</v>
      </c>
      <c r="G561" s="52">
        <f>'MEMORIAL DE CÁLCULO'!K992</f>
        <v>18</v>
      </c>
      <c r="H561" s="53">
        <f>M561</f>
        <v>664.79</v>
      </c>
      <c r="I561" s="54">
        <f t="shared" si="99"/>
        <v>11966.22</v>
      </c>
      <c r="J561" s="54">
        <f t="shared" si="102"/>
        <v>14669.38</v>
      </c>
      <c r="M561" s="53">
        <v>664.79</v>
      </c>
    </row>
    <row r="562" spans="1:13">
      <c r="A562" s="17"/>
      <c r="B562" s="59" t="s">
        <v>966</v>
      </c>
      <c r="C562" s="128" t="s">
        <v>967</v>
      </c>
      <c r="D562" s="59" t="s">
        <v>25</v>
      </c>
      <c r="E562" s="127" t="s">
        <v>968</v>
      </c>
      <c r="F562" s="50" t="s">
        <v>53</v>
      </c>
      <c r="G562" s="52">
        <f>'MEMORIAL DE CÁLCULO'!K994</f>
        <v>6.97</v>
      </c>
      <c r="H562" s="53">
        <f>M562</f>
        <v>135.56</v>
      </c>
      <c r="I562" s="54">
        <f t="shared" si="99"/>
        <v>944.85</v>
      </c>
      <c r="J562" s="54">
        <f t="shared" si="102"/>
        <v>1158.29</v>
      </c>
      <c r="M562" s="53">
        <v>135.56</v>
      </c>
    </row>
    <row r="563" spans="1:13" ht="25.5">
      <c r="A563" s="17"/>
      <c r="B563" s="59" t="s">
        <v>969</v>
      </c>
      <c r="C563" s="59" t="s">
        <v>970</v>
      </c>
      <c r="D563" s="59" t="s">
        <v>25</v>
      </c>
      <c r="E563" s="62" t="s">
        <v>971</v>
      </c>
      <c r="F563" s="59" t="s">
        <v>31</v>
      </c>
      <c r="G563" s="52">
        <f>'MEMORIAL DE CÁLCULO'!K996</f>
        <v>145.76</v>
      </c>
      <c r="H563" s="53">
        <f t="shared" ref="H563:H566" si="103">M563</f>
        <v>31.44</v>
      </c>
      <c r="I563" s="54">
        <f t="shared" si="99"/>
        <v>4582.6899999999996</v>
      </c>
      <c r="J563" s="54">
        <f t="shared" si="102"/>
        <v>5617.92</v>
      </c>
      <c r="M563" s="53">
        <v>31.44</v>
      </c>
    </row>
    <row r="564" spans="1:13" s="234" customFormat="1" ht="25.5">
      <c r="A564" s="231"/>
      <c r="B564" s="232" t="s">
        <v>972</v>
      </c>
      <c r="C564" s="253" t="s">
        <v>1063</v>
      </c>
      <c r="D564" s="232" t="s">
        <v>25</v>
      </c>
      <c r="E564" s="254" t="s">
        <v>1062</v>
      </c>
      <c r="F564" s="235" t="s">
        <v>31</v>
      </c>
      <c r="G564" s="52">
        <f>'MEMORIAL DE CÁLCULO'!K998</f>
        <v>69.08</v>
      </c>
      <c r="H564" s="53">
        <f t="shared" si="103"/>
        <v>13.37</v>
      </c>
      <c r="I564" s="54">
        <f t="shared" si="99"/>
        <v>923.59</v>
      </c>
      <c r="J564" s="54">
        <f t="shared" si="102"/>
        <v>1132.23</v>
      </c>
      <c r="M564" s="53">
        <v>13.37</v>
      </c>
    </row>
    <row r="565" spans="1:13" s="234" customFormat="1" ht="25.5">
      <c r="A565" s="231"/>
      <c r="B565" s="232" t="s">
        <v>973</v>
      </c>
      <c r="C565" s="253" t="s">
        <v>1063</v>
      </c>
      <c r="D565" s="232" t="s">
        <v>25</v>
      </c>
      <c r="E565" s="254" t="s">
        <v>1064</v>
      </c>
      <c r="F565" s="235" t="s">
        <v>31</v>
      </c>
      <c r="G565" s="52">
        <f>'MEMORIAL DE CÁLCULO'!K1000</f>
        <v>69.08</v>
      </c>
      <c r="H565" s="53">
        <f t="shared" ref="H565" si="104">M565</f>
        <v>14.37</v>
      </c>
      <c r="I565" s="54">
        <f t="shared" si="99"/>
        <v>992.67</v>
      </c>
      <c r="J565" s="54">
        <f t="shared" si="102"/>
        <v>1216.9100000000001</v>
      </c>
      <c r="M565" s="53">
        <v>14.37</v>
      </c>
    </row>
    <row r="566" spans="1:13">
      <c r="A566" s="17"/>
      <c r="B566" s="59" t="s">
        <v>974</v>
      </c>
      <c r="C566" s="59" t="s">
        <v>975</v>
      </c>
      <c r="D566" s="59" t="s">
        <v>25</v>
      </c>
      <c r="E566" s="62" t="s">
        <v>976</v>
      </c>
      <c r="F566" s="59" t="s">
        <v>31</v>
      </c>
      <c r="G566" s="52">
        <f>'MEMORIAL DE CÁLCULO'!K1002</f>
        <v>69.08</v>
      </c>
      <c r="H566" s="53">
        <f t="shared" si="103"/>
        <v>13.71</v>
      </c>
      <c r="I566" s="54">
        <f t="shared" si="99"/>
        <v>947.08</v>
      </c>
      <c r="J566" s="54">
        <f t="shared" si="102"/>
        <v>1161.02</v>
      </c>
      <c r="M566" s="53">
        <v>13.71</v>
      </c>
    </row>
    <row r="567" spans="1:13">
      <c r="A567" s="17"/>
      <c r="B567" s="68" t="s">
        <v>1468</v>
      </c>
      <c r="C567" s="59"/>
      <c r="D567" s="50"/>
      <c r="E567" s="75" t="s">
        <v>1467</v>
      </c>
      <c r="F567" s="59"/>
      <c r="G567" s="60"/>
      <c r="H567" s="53"/>
      <c r="I567" s="54"/>
      <c r="J567" s="72">
        <f>SUM(J568)</f>
        <v>26216.74</v>
      </c>
      <c r="M567" s="353"/>
    </row>
    <row r="568" spans="1:13" s="234" customFormat="1" ht="30">
      <c r="A568" s="231"/>
      <c r="B568" s="248" t="s">
        <v>1469</v>
      </c>
      <c r="C568" s="245">
        <v>180340</v>
      </c>
      <c r="D568" s="232" t="s">
        <v>105</v>
      </c>
      <c r="E568" s="240" t="s">
        <v>1466</v>
      </c>
      <c r="F568" s="235" t="s">
        <v>31</v>
      </c>
      <c r="G568" s="52">
        <f>'MEMORIAL DE CÁLCULO'!K1005</f>
        <v>62.7</v>
      </c>
      <c r="H568" s="53">
        <f t="shared" ref="H568" si="105">M568</f>
        <v>341.08</v>
      </c>
      <c r="I568" s="54">
        <f t="shared" ref="I568" si="106">TRUNC(G568*H568,2)</f>
        <v>21385.71</v>
      </c>
      <c r="J568" s="54">
        <f t="shared" ref="J568" si="107">TRUNC((G568*H568)*J$11+I568,2)</f>
        <v>26216.74</v>
      </c>
      <c r="M568" s="53">
        <v>341.08</v>
      </c>
    </row>
    <row r="569" spans="1:13" s="234" customFormat="1">
      <c r="A569" s="231"/>
      <c r="B569" s="68" t="s">
        <v>1470</v>
      </c>
      <c r="C569" s="59"/>
      <c r="D569" s="50"/>
      <c r="E569" s="75" t="s">
        <v>1451</v>
      </c>
      <c r="F569" s="59"/>
      <c r="G569" s="60"/>
      <c r="H569" s="53"/>
      <c r="I569" s="54"/>
      <c r="J569" s="72">
        <f>SUM(J570:J572)</f>
        <v>41975.03</v>
      </c>
      <c r="K569"/>
      <c r="L569"/>
      <c r="M569" s="353"/>
    </row>
    <row r="570" spans="1:13">
      <c r="A570" s="17"/>
      <c r="B570" s="226" t="s">
        <v>1471</v>
      </c>
      <c r="C570" s="79">
        <v>220104</v>
      </c>
      <c r="D570" s="59" t="s">
        <v>105</v>
      </c>
      <c r="E570" t="s">
        <v>1452</v>
      </c>
      <c r="F570" s="50" t="s">
        <v>31</v>
      </c>
      <c r="G570" s="52">
        <f>'MEMORIAL DE CÁLCULO'!K1008</f>
        <v>137.5</v>
      </c>
      <c r="H570">
        <v>55.11</v>
      </c>
      <c r="I570" s="54">
        <f>TRUNC(G570*H570,2)</f>
        <v>7577.62</v>
      </c>
      <c r="J570" s="54">
        <f>TRUNC((G570*H570)*J$11+I570,2)</f>
        <v>9289.4</v>
      </c>
      <c r="M570" s="53">
        <v>247.66</v>
      </c>
    </row>
    <row r="571" spans="1:13">
      <c r="A571" s="17"/>
      <c r="B571" s="226" t="s">
        <v>1472</v>
      </c>
      <c r="C571" s="59">
        <v>98504</v>
      </c>
      <c r="D571" s="59" t="s">
        <v>21</v>
      </c>
      <c r="E571" s="62" t="s">
        <v>303</v>
      </c>
      <c r="F571" s="59" t="s">
        <v>31</v>
      </c>
      <c r="G571" s="52">
        <f>'MEMORIAL DE CÁLCULO'!K1010</f>
        <v>970.5</v>
      </c>
      <c r="H571" s="53">
        <f t="shared" ref="H571" si="108">M571</f>
        <v>13.35</v>
      </c>
      <c r="I571" s="54">
        <f t="shared" ref="I571" si="109">TRUNC(G571*H571,2)</f>
        <v>12956.17</v>
      </c>
      <c r="J571" s="54">
        <f>TRUNC((G571*H571)*J$11+I571,2)</f>
        <v>15882.96</v>
      </c>
      <c r="M571" s="53">
        <v>13.35</v>
      </c>
    </row>
    <row r="572" spans="1:13">
      <c r="A572" s="17"/>
      <c r="B572" s="226" t="s">
        <v>1473</v>
      </c>
      <c r="C572" s="79">
        <v>270702</v>
      </c>
      <c r="D572" s="59" t="s">
        <v>105</v>
      </c>
      <c r="E572" s="74" t="s">
        <v>1027</v>
      </c>
      <c r="F572" s="50" t="s">
        <v>53</v>
      </c>
      <c r="G572" s="52">
        <f>'MEMORIAL DE CÁLCULO'!K1012</f>
        <v>60</v>
      </c>
      <c r="H572" s="228">
        <f t="shared" ref="H572" si="110">M572</f>
        <v>228.44</v>
      </c>
      <c r="I572" s="54">
        <f>TRUNC(G572*H572,2)</f>
        <v>13706.4</v>
      </c>
      <c r="J572" s="54">
        <f>TRUNC((G572*H572)*J$11+I572,2)</f>
        <v>16802.669999999998</v>
      </c>
      <c r="M572" s="53">
        <v>228.44</v>
      </c>
    </row>
    <row r="573" spans="1:13">
      <c r="A573" s="17"/>
      <c r="B573" s="129"/>
      <c r="C573" s="130"/>
      <c r="D573" s="130"/>
      <c r="E573" s="130"/>
      <c r="F573" s="130"/>
      <c r="G573" s="131" t="s">
        <v>32</v>
      </c>
      <c r="H573" s="132"/>
      <c r="I573" s="133"/>
      <c r="J573" s="133">
        <f>SUM(J549,J559,J567,J569)</f>
        <v>253461.24</v>
      </c>
      <c r="M573" s="132"/>
    </row>
    <row r="574" spans="1:13">
      <c r="A574" s="17"/>
      <c r="B574" s="63"/>
      <c r="C574" s="64"/>
      <c r="D574" s="64"/>
      <c r="E574" s="64"/>
      <c r="F574" s="64"/>
      <c r="G574" s="134"/>
      <c r="H574" s="135"/>
      <c r="I574" s="136"/>
      <c r="J574" s="137"/>
      <c r="M574" s="135"/>
    </row>
    <row r="575" spans="1:13">
      <c r="A575" s="17"/>
      <c r="B575" s="138">
        <v>24</v>
      </c>
      <c r="C575" s="138"/>
      <c r="D575" s="138"/>
      <c r="E575" s="139" t="s">
        <v>982</v>
      </c>
      <c r="F575" s="139"/>
      <c r="G575" s="140"/>
      <c r="H575" s="141"/>
      <c r="I575" s="141"/>
      <c r="J575" s="141"/>
      <c r="M575" s="141"/>
    </row>
    <row r="576" spans="1:13" s="234" customFormat="1">
      <c r="A576"/>
      <c r="B576" s="235" t="s">
        <v>983</v>
      </c>
      <c r="C576" s="232">
        <v>90778</v>
      </c>
      <c r="D576" s="232" t="s">
        <v>21</v>
      </c>
      <c r="E576" s="255" t="s">
        <v>984</v>
      </c>
      <c r="F576" s="232" t="s">
        <v>985</v>
      </c>
      <c r="G576" s="52">
        <f>'MEMORIAL DE CÁLCULO'!K1017</f>
        <v>447.55</v>
      </c>
      <c r="H576" s="256">
        <f>M576</f>
        <v>135.63999999999999</v>
      </c>
      <c r="I576" s="54">
        <f>TRUNC(G576*H576,2)</f>
        <v>60705.68</v>
      </c>
      <c r="J576" s="54">
        <f>TRUNC((G576*H576)*J$11+I576,2)</f>
        <v>74419.09</v>
      </c>
      <c r="M576" s="256">
        <v>135.63999999999999</v>
      </c>
    </row>
    <row r="577" spans="1:13" s="234" customFormat="1">
      <c r="A577" s="231"/>
      <c r="B577" s="235" t="s">
        <v>986</v>
      </c>
      <c r="C577" s="232">
        <v>250103</v>
      </c>
      <c r="D577" s="232" t="s">
        <v>105</v>
      </c>
      <c r="E577" s="255" t="s">
        <v>987</v>
      </c>
      <c r="F577" s="232" t="s">
        <v>985</v>
      </c>
      <c r="G577" s="52">
        <f>'MEMORIAL DE CÁLCULO'!K1019</f>
        <v>894.51</v>
      </c>
      <c r="H577" s="256">
        <f>M577</f>
        <v>38.68</v>
      </c>
      <c r="I577" s="54">
        <f>TRUNC(G577*H577,2)</f>
        <v>34599.64</v>
      </c>
      <c r="J577" s="54">
        <f>TRUNC((G577*H577)*J$11+I577,2)</f>
        <v>42415.7</v>
      </c>
      <c r="M577" s="256">
        <v>38.68</v>
      </c>
    </row>
    <row r="578" spans="1:13">
      <c r="A578" s="17"/>
      <c r="B578" s="63"/>
      <c r="C578" s="64"/>
      <c r="D578" s="64"/>
      <c r="E578" s="64"/>
      <c r="F578" s="64"/>
      <c r="G578" s="65" t="s">
        <v>32</v>
      </c>
      <c r="H578" s="66"/>
      <c r="I578" s="67"/>
      <c r="J578" s="67">
        <f>SUM(J576:J577)</f>
        <v>116834.79</v>
      </c>
      <c r="M578" s="66"/>
    </row>
    <row r="579" spans="1:13">
      <c r="A579" s="17"/>
      <c r="B579" s="17"/>
      <c r="C579" s="17"/>
      <c r="D579" s="17"/>
      <c r="E579" s="44"/>
      <c r="F579" s="17"/>
      <c r="G579" s="45"/>
      <c r="H579" s="19"/>
      <c r="I579" s="19"/>
      <c r="J579" s="19"/>
      <c r="M579" s="19"/>
    </row>
    <row r="580" spans="1:13">
      <c r="A580" s="17"/>
      <c r="B580" s="46">
        <v>25</v>
      </c>
      <c r="C580" s="46"/>
      <c r="D580" s="46"/>
      <c r="E580" s="47" t="s">
        <v>988</v>
      </c>
      <c r="F580" s="47"/>
      <c r="G580" s="82"/>
      <c r="H580" s="49"/>
      <c r="I580" s="49"/>
      <c r="J580" s="49"/>
      <c r="M580" s="49"/>
    </row>
    <row r="581" spans="1:13">
      <c r="A581" s="17"/>
      <c r="B581" s="50" t="s">
        <v>989</v>
      </c>
      <c r="C581" s="142">
        <v>99803</v>
      </c>
      <c r="D581" s="50" t="s">
        <v>21</v>
      </c>
      <c r="E581" s="143" t="s">
        <v>990</v>
      </c>
      <c r="F581" s="59" t="s">
        <v>31</v>
      </c>
      <c r="G581" s="52">
        <f>'MEMORIAL DE CÁLCULO'!K1024</f>
        <v>1514.3</v>
      </c>
      <c r="H581" s="53">
        <f>M581</f>
        <v>3.85</v>
      </c>
      <c r="I581" s="54">
        <f>TRUNC(G581*H581,2)</f>
        <v>5830.05</v>
      </c>
      <c r="J581" s="54">
        <f>TRUNC((G581*H581)*J$11+I581,2)</f>
        <v>7147.05</v>
      </c>
      <c r="M581" s="53">
        <v>3.85</v>
      </c>
    </row>
    <row r="582" spans="1:13" ht="24.75" customHeight="1">
      <c r="A582" s="17"/>
      <c r="B582" s="50" t="s">
        <v>991</v>
      </c>
      <c r="C582" s="144">
        <v>103689</v>
      </c>
      <c r="D582" s="50" t="s">
        <v>21</v>
      </c>
      <c r="E582" s="145" t="s">
        <v>1154</v>
      </c>
      <c r="F582" s="56" t="s">
        <v>31</v>
      </c>
      <c r="G582" s="52">
        <f>'MEMORIAL DE CÁLCULO'!K1026</f>
        <v>2</v>
      </c>
      <c r="H582" s="53">
        <f>M582</f>
        <v>494.71</v>
      </c>
      <c r="I582" s="54">
        <f>TRUNC(G582*H582,2)</f>
        <v>989.42</v>
      </c>
      <c r="J582" s="54">
        <f>TRUNC((G582*H582)*J$11+I582,2)</f>
        <v>1212.92</v>
      </c>
      <c r="M582" s="53">
        <v>494.71</v>
      </c>
    </row>
    <row r="583" spans="1:13">
      <c r="A583" s="17"/>
      <c r="B583" s="63"/>
      <c r="C583" s="64"/>
      <c r="D583" s="64"/>
      <c r="E583" s="64"/>
      <c r="F583" s="64"/>
      <c r="G583" s="65" t="s">
        <v>32</v>
      </c>
      <c r="H583" s="66"/>
      <c r="I583" s="67"/>
      <c r="J583" s="67">
        <f>SUM(J581:J582)</f>
        <v>8359.9700000000012</v>
      </c>
    </row>
    <row r="584" spans="1:13">
      <c r="A584" s="17"/>
      <c r="B584" s="17"/>
      <c r="C584" s="17"/>
      <c r="D584" s="17"/>
      <c r="E584" s="44"/>
      <c r="F584" s="17"/>
      <c r="G584" s="45"/>
      <c r="H584" s="19"/>
      <c r="I584" s="19"/>
      <c r="J584" s="19"/>
    </row>
    <row r="585" spans="1:13">
      <c r="A585" s="17"/>
      <c r="B585" s="146"/>
      <c r="C585" s="147"/>
      <c r="D585" s="147"/>
      <c r="E585" s="147"/>
      <c r="F585" s="147"/>
      <c r="G585" s="147"/>
      <c r="H585" s="396" t="s">
        <v>993</v>
      </c>
      <c r="I585" s="397"/>
      <c r="J585" s="49">
        <f>SUM(J22,J28,J52,J73,J86,J144,J155,J160,J179,J207,J226,J296,J310,J349,J380,J398,J418,J485,J492,J523,J529,J546,J573,J578,J583)</f>
        <v>2706011.5700000008</v>
      </c>
    </row>
    <row r="586" spans="1:13" ht="15.75" thickBot="1">
      <c r="A586" s="17"/>
      <c r="B586" s="149"/>
      <c r="C586" s="149"/>
      <c r="D586" s="149"/>
      <c r="E586" s="44"/>
      <c r="F586" s="17"/>
      <c r="G586" s="45"/>
      <c r="H586" s="19"/>
      <c r="I586" s="36"/>
      <c r="J586" s="407"/>
    </row>
    <row r="587" spans="1:13">
      <c r="A587" s="17"/>
      <c r="B587" s="408" t="s">
        <v>994</v>
      </c>
      <c r="C587" s="409"/>
      <c r="D587" s="409"/>
      <c r="E587" s="409"/>
      <c r="F587" s="409"/>
      <c r="G587" s="410"/>
      <c r="H587" s="19"/>
      <c r="I587" s="19"/>
      <c r="J587" s="407"/>
    </row>
    <row r="588" spans="1:13" ht="37.5" customHeight="1">
      <c r="A588" s="17"/>
      <c r="B588" s="411"/>
      <c r="C588" s="412"/>
      <c r="D588" s="412"/>
      <c r="E588" s="412"/>
      <c r="F588" s="412"/>
      <c r="G588" s="413"/>
      <c r="H588" s="150"/>
      <c r="I588" s="150"/>
      <c r="J588" s="19"/>
    </row>
    <row r="589" spans="1:13">
      <c r="A589" s="17"/>
      <c r="B589" s="414" t="s">
        <v>995</v>
      </c>
      <c r="C589" s="415"/>
      <c r="D589" s="415"/>
      <c r="E589" s="415"/>
      <c r="F589" s="415"/>
      <c r="G589" s="416"/>
      <c r="H589" s="150"/>
      <c r="I589" s="150"/>
      <c r="J589" s="150"/>
    </row>
    <row r="590" spans="1:13">
      <c r="A590" s="17"/>
      <c r="B590" s="417"/>
      <c r="C590" s="415"/>
      <c r="D590" s="415"/>
      <c r="E590" s="415"/>
      <c r="F590" s="415"/>
      <c r="G590" s="416"/>
      <c r="H590" s="150"/>
      <c r="I590" s="150"/>
      <c r="J590" s="150"/>
    </row>
    <row r="591" spans="1:13">
      <c r="A591" s="17"/>
      <c r="B591" s="393" t="s">
        <v>996</v>
      </c>
      <c r="C591" s="394"/>
      <c r="D591" s="394"/>
      <c r="E591" s="394"/>
      <c r="F591" s="394"/>
      <c r="G591" s="395"/>
      <c r="H591" s="150"/>
      <c r="I591" s="150"/>
      <c r="J591" s="150"/>
    </row>
    <row r="592" spans="1:13" ht="15.75" thickBot="1">
      <c r="A592" s="17"/>
      <c r="B592" s="151"/>
      <c r="C592" s="152"/>
      <c r="D592" s="152"/>
      <c r="E592" s="153"/>
      <c r="F592" s="154"/>
      <c r="G592" s="155"/>
      <c r="H592" s="150"/>
      <c r="I592" s="150"/>
      <c r="J592" s="150"/>
    </row>
    <row r="593" spans="1:10">
      <c r="A593" s="17"/>
      <c r="B593" s="149"/>
      <c r="C593" s="149"/>
      <c r="D593" s="149"/>
      <c r="E593" s="44"/>
      <c r="F593" s="17"/>
      <c r="G593" s="156"/>
      <c r="H593" s="150"/>
      <c r="I593" s="150"/>
      <c r="J593" s="150"/>
    </row>
  </sheetData>
  <protectedRanges>
    <protectedRange sqref="M211:M225 M401:M417 M25:M27 M31:M51 M19:M21 M158:M159 M77:M85 M383:M397 M183:M206 M55:M74 M550:M582 H1:J593 M90:M143 M147:M154 M164:M178 M230:M295 M300:M309 M313:M348 M352:M379 M422:M545" name="Intervalo1"/>
  </protectedRanges>
  <mergeCells count="7">
    <mergeCell ref="B591:G591"/>
    <mergeCell ref="H585:I585"/>
    <mergeCell ref="B1:J3"/>
    <mergeCell ref="B12:J12"/>
    <mergeCell ref="J586:J587"/>
    <mergeCell ref="B587:G588"/>
    <mergeCell ref="B589:G590"/>
  </mergeCells>
  <conditionalFormatting sqref="G89 I22 G580:I580">
    <cfRule type="cellIs" dxfId="1858" priority="49" stopIfTrue="1" operator="equal">
      <formula>0</formula>
    </cfRule>
  </conditionalFormatting>
  <conditionalFormatting sqref="I28">
    <cfRule type="cellIs" dxfId="1857" priority="48" stopIfTrue="1" operator="equal">
      <formula>0</formula>
    </cfRule>
  </conditionalFormatting>
  <conditionalFormatting sqref="I52">
    <cfRule type="cellIs" dxfId="1856" priority="47" stopIfTrue="1" operator="equal">
      <formula>0</formula>
    </cfRule>
  </conditionalFormatting>
  <conditionalFormatting sqref="I86">
    <cfRule type="cellIs" dxfId="1855" priority="45" stopIfTrue="1" operator="equal">
      <formula>0</formula>
    </cfRule>
  </conditionalFormatting>
  <conditionalFormatting sqref="I144">
    <cfRule type="cellIs" dxfId="1854" priority="44" stopIfTrue="1" operator="equal">
      <formula>0</formula>
    </cfRule>
  </conditionalFormatting>
  <conditionalFormatting sqref="I155">
    <cfRule type="cellIs" dxfId="1853" priority="43" stopIfTrue="1" operator="equal">
      <formula>0</formula>
    </cfRule>
  </conditionalFormatting>
  <conditionalFormatting sqref="I160">
    <cfRule type="cellIs" dxfId="1852" priority="42" stopIfTrue="1" operator="equal">
      <formula>0</formula>
    </cfRule>
  </conditionalFormatting>
  <conditionalFormatting sqref="I179">
    <cfRule type="cellIs" dxfId="1851" priority="41" stopIfTrue="1" operator="equal">
      <formula>0</formula>
    </cfRule>
  </conditionalFormatting>
  <conditionalFormatting sqref="I207">
    <cfRule type="cellIs" dxfId="1850" priority="40" stopIfTrue="1" operator="equal">
      <formula>0</formula>
    </cfRule>
  </conditionalFormatting>
  <conditionalFormatting sqref="I226">
    <cfRule type="cellIs" dxfId="1849" priority="39" stopIfTrue="1" operator="equal">
      <formula>0</formula>
    </cfRule>
  </conditionalFormatting>
  <conditionalFormatting sqref="I296">
    <cfRule type="cellIs" dxfId="1848" priority="38" stopIfTrue="1" operator="equal">
      <formula>0</formula>
    </cfRule>
  </conditionalFormatting>
  <conditionalFormatting sqref="I310">
    <cfRule type="cellIs" dxfId="1847" priority="37" stopIfTrue="1" operator="equal">
      <formula>0</formula>
    </cfRule>
  </conditionalFormatting>
  <conditionalFormatting sqref="I349">
    <cfRule type="cellIs" dxfId="1846" priority="36" stopIfTrue="1" operator="equal">
      <formula>0</formula>
    </cfRule>
  </conditionalFormatting>
  <conditionalFormatting sqref="I418">
    <cfRule type="cellIs" dxfId="1845" priority="35" stopIfTrue="1" operator="equal">
      <formula>0</formula>
    </cfRule>
  </conditionalFormatting>
  <conditionalFormatting sqref="I485">
    <cfRule type="cellIs" dxfId="1844" priority="34" stopIfTrue="1" operator="equal">
      <formula>0</formula>
    </cfRule>
  </conditionalFormatting>
  <conditionalFormatting sqref="I492">
    <cfRule type="cellIs" dxfId="1843" priority="33" stopIfTrue="1" operator="equal">
      <formula>0</formula>
    </cfRule>
  </conditionalFormatting>
  <conditionalFormatting sqref="I523:I524 I530 I547">
    <cfRule type="cellIs" dxfId="1842" priority="32" stopIfTrue="1" operator="equal">
      <formula>0</formula>
    </cfRule>
  </conditionalFormatting>
  <conditionalFormatting sqref="I583">
    <cfRule type="cellIs" dxfId="1841" priority="31" stopIfTrue="1" operator="equal">
      <formula>0</formula>
    </cfRule>
  </conditionalFormatting>
  <conditionalFormatting sqref="G548:I548">
    <cfRule type="cellIs" dxfId="1840" priority="30" stopIfTrue="1" operator="equal">
      <formula>0</formula>
    </cfRule>
  </conditionalFormatting>
  <conditionalFormatting sqref="I573:I574">
    <cfRule type="cellIs" dxfId="1839" priority="29" stopIfTrue="1" operator="equal">
      <formula>0</formula>
    </cfRule>
  </conditionalFormatting>
  <conditionalFormatting sqref="I380:I381">
    <cfRule type="cellIs" dxfId="1838" priority="28" stopIfTrue="1" operator="equal">
      <formula>0</formula>
    </cfRule>
  </conditionalFormatting>
  <conditionalFormatting sqref="G16">
    <cfRule type="cellIs" dxfId="1837" priority="27" stopIfTrue="1" operator="equal">
      <formula>0</formula>
    </cfRule>
  </conditionalFormatting>
  <conditionalFormatting sqref="H16:I16">
    <cfRule type="cellIs" dxfId="1836" priority="26" stopIfTrue="1" operator="equal">
      <formula>0</formula>
    </cfRule>
  </conditionalFormatting>
  <conditionalFormatting sqref="I398">
    <cfRule type="cellIs" dxfId="1835" priority="25" stopIfTrue="1" operator="equal">
      <formula>0</formula>
    </cfRule>
  </conditionalFormatting>
  <conditionalFormatting sqref="G525:I525">
    <cfRule type="cellIs" dxfId="1834" priority="24" stopIfTrue="1" operator="equal">
      <formula>0</formula>
    </cfRule>
  </conditionalFormatting>
  <conditionalFormatting sqref="I529">
    <cfRule type="cellIs" dxfId="1833" priority="23" stopIfTrue="1" operator="equal">
      <formula>0</formula>
    </cfRule>
  </conditionalFormatting>
  <conditionalFormatting sqref="G531:I531">
    <cfRule type="cellIs" dxfId="1832" priority="22" stopIfTrue="1" operator="equal">
      <formula>0</formula>
    </cfRule>
  </conditionalFormatting>
  <conditionalFormatting sqref="I546">
    <cfRule type="cellIs" dxfId="1831" priority="21" stopIfTrue="1" operator="equal">
      <formula>0</formula>
    </cfRule>
  </conditionalFormatting>
  <conditionalFormatting sqref="G575:I575">
    <cfRule type="cellIs" dxfId="1830" priority="20" stopIfTrue="1" operator="equal">
      <formula>0</formula>
    </cfRule>
  </conditionalFormatting>
  <conditionalFormatting sqref="I578">
    <cfRule type="cellIs" dxfId="1829" priority="19" stopIfTrue="1" operator="equal">
      <formula>0</formula>
    </cfRule>
  </conditionalFormatting>
  <conditionalFormatting sqref="M525">
    <cfRule type="cellIs" dxfId="1828" priority="4" stopIfTrue="1" operator="equal">
      <formula>0</formula>
    </cfRule>
  </conditionalFormatting>
  <conditionalFormatting sqref="M531">
    <cfRule type="cellIs" dxfId="1827" priority="3" stopIfTrue="1" operator="equal">
      <formula>0</formula>
    </cfRule>
  </conditionalFormatting>
  <conditionalFormatting sqref="M580">
    <cfRule type="cellIs" dxfId="1826" priority="2" stopIfTrue="1" operator="equal">
      <formula>0</formula>
    </cfRule>
  </conditionalFormatting>
  <conditionalFormatting sqref="M575">
    <cfRule type="cellIs" dxfId="1825" priority="1" stopIfTrue="1" operator="equal">
      <formula>0</formula>
    </cfRule>
  </conditionalFormatting>
  <printOptions horizontalCentered="1"/>
  <pageMargins left="0.511811023622047" right="0.511811023622047" top="1.5" bottom="1.5" header="1.5" footer="1.5"/>
  <pageSetup paperSize="9" scale="51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0"/>
  <sheetViews>
    <sheetView topLeftCell="A84" zoomScaleNormal="100" workbookViewId="0">
      <selection activeCell="E84" sqref="E84"/>
    </sheetView>
  </sheetViews>
  <sheetFormatPr defaultColWidth="8.85546875" defaultRowHeight="15"/>
  <cols>
    <col min="1" max="1" width="1.42578125" customWidth="1"/>
    <col min="2" max="2" width="9.42578125" customWidth="1"/>
    <col min="3" max="3" width="14.85546875" customWidth="1"/>
    <col min="4" max="4" width="12.7109375" customWidth="1"/>
    <col min="5" max="5" width="73.140625" customWidth="1"/>
    <col min="6" max="6" width="7.28515625" customWidth="1"/>
    <col min="7" max="7" width="12.85546875" customWidth="1"/>
    <col min="8" max="9" width="15.140625" customWidth="1"/>
    <col min="10" max="10" width="19.140625" customWidth="1"/>
    <col min="13" max="13" width="13.42578125" customWidth="1"/>
    <col min="15" max="15" width="14.28515625" bestFit="1" customWidth="1"/>
  </cols>
  <sheetData>
    <row r="1" spans="1:15" ht="20.25">
      <c r="A1" s="1"/>
      <c r="B1" s="398" t="s">
        <v>0</v>
      </c>
      <c r="C1" s="399"/>
      <c r="D1" s="399"/>
      <c r="E1" s="399"/>
      <c r="F1" s="399"/>
      <c r="G1" s="399"/>
      <c r="H1" s="399"/>
      <c r="I1" s="399"/>
      <c r="J1" s="400"/>
    </row>
    <row r="2" spans="1:15">
      <c r="A2" s="2"/>
      <c r="B2" s="401"/>
      <c r="C2" s="402"/>
      <c r="D2" s="402"/>
      <c r="E2" s="402"/>
      <c r="F2" s="402"/>
      <c r="G2" s="402"/>
      <c r="H2" s="402"/>
      <c r="I2" s="402"/>
      <c r="J2" s="403"/>
    </row>
    <row r="3" spans="1:15">
      <c r="A3" s="2"/>
      <c r="B3" s="401"/>
      <c r="C3" s="402"/>
      <c r="D3" s="402"/>
      <c r="E3" s="402"/>
      <c r="F3" s="402"/>
      <c r="G3" s="402"/>
      <c r="H3" s="402"/>
      <c r="I3" s="402"/>
      <c r="J3" s="403"/>
    </row>
    <row r="4" spans="1:15">
      <c r="A4" s="3"/>
      <c r="B4" s="4"/>
      <c r="C4" s="5"/>
      <c r="D4" s="5"/>
      <c r="E4" s="3"/>
      <c r="F4" s="3"/>
      <c r="G4" s="6"/>
      <c r="H4" s="7"/>
      <c r="I4" s="7"/>
      <c r="J4" s="8"/>
    </row>
    <row r="5" spans="1:15">
      <c r="A5" s="9"/>
      <c r="B5" s="10" t="s">
        <v>1</v>
      </c>
      <c r="C5" s="11"/>
      <c r="D5" s="11"/>
      <c r="E5" s="12"/>
      <c r="F5" s="13"/>
      <c r="G5" s="14"/>
      <c r="H5" s="15"/>
      <c r="I5" s="15"/>
      <c r="J5" s="16"/>
    </row>
    <row r="6" spans="1:15">
      <c r="A6" s="9"/>
      <c r="B6" s="10" t="s">
        <v>2</v>
      </c>
      <c r="C6" s="11"/>
      <c r="D6" s="11"/>
      <c r="E6" s="230" t="s">
        <v>1505</v>
      </c>
      <c r="F6" s="13"/>
      <c r="G6" s="14"/>
      <c r="H6" s="15"/>
      <c r="I6" s="15"/>
      <c r="J6" s="16"/>
    </row>
    <row r="7" spans="1:15">
      <c r="A7" s="9"/>
      <c r="B7" s="10"/>
      <c r="C7" s="11"/>
      <c r="D7" s="11"/>
      <c r="E7" s="230" t="s">
        <v>1030</v>
      </c>
      <c r="F7" s="13"/>
      <c r="G7" s="14"/>
      <c r="H7" s="15"/>
      <c r="I7" s="15"/>
      <c r="J7" s="16"/>
      <c r="M7" t="s">
        <v>1515</v>
      </c>
      <c r="O7" s="384">
        <f>J22+J28+J52+J73+J86+J97+J102+J121+J124+J130+J140+J163+J181+J184+J186</f>
        <v>769364.04999999993</v>
      </c>
    </row>
    <row r="8" spans="1:15">
      <c r="A8" s="9"/>
      <c r="B8" s="10"/>
      <c r="C8" s="11"/>
      <c r="D8" s="11"/>
      <c r="E8" s="230" t="s">
        <v>1479</v>
      </c>
      <c r="F8" s="13"/>
      <c r="G8" s="14"/>
      <c r="H8" s="15"/>
      <c r="I8" s="15"/>
      <c r="J8" s="16"/>
      <c r="M8" t="s">
        <v>1516</v>
      </c>
      <c r="O8" s="384">
        <f>769496.13-O7</f>
        <v>132.08000000007451</v>
      </c>
    </row>
    <row r="9" spans="1:15">
      <c r="A9" s="9"/>
      <c r="B9" s="10"/>
      <c r="C9" s="11"/>
      <c r="D9" s="11"/>
      <c r="E9" s="230" t="s">
        <v>1029</v>
      </c>
      <c r="F9" s="13"/>
      <c r="G9" s="14"/>
      <c r="H9" s="15"/>
      <c r="I9" s="15"/>
      <c r="J9" s="16"/>
    </row>
    <row r="10" spans="1:15">
      <c r="A10" s="9"/>
      <c r="B10" s="10"/>
      <c r="C10" s="11"/>
      <c r="D10" s="11"/>
      <c r="E10" s="230" t="s">
        <v>1174</v>
      </c>
      <c r="F10" s="13"/>
      <c r="G10" s="14"/>
      <c r="H10" s="15"/>
      <c r="I10" s="15"/>
      <c r="J10" s="16"/>
    </row>
    <row r="11" spans="1:15">
      <c r="A11" s="17"/>
      <c r="B11" s="10" t="s">
        <v>3</v>
      </c>
      <c r="C11" s="11"/>
      <c r="D11" s="11"/>
      <c r="E11" s="12"/>
      <c r="F11" s="13"/>
      <c r="G11" s="18" t="s">
        <v>4</v>
      </c>
      <c r="H11" s="19"/>
      <c r="I11" s="20" t="s">
        <v>5</v>
      </c>
      <c r="J11" s="21">
        <v>0.22589999999999999</v>
      </c>
    </row>
    <row r="12" spans="1:15" ht="15.75">
      <c r="A12" s="22"/>
      <c r="B12" s="404" t="s">
        <v>6</v>
      </c>
      <c r="C12" s="405"/>
      <c r="D12" s="405"/>
      <c r="E12" s="405"/>
      <c r="F12" s="405"/>
      <c r="G12" s="405"/>
      <c r="H12" s="405"/>
      <c r="I12" s="405"/>
      <c r="J12" s="406"/>
    </row>
    <row r="13" spans="1:15" ht="15.75" thickBot="1">
      <c r="A13" s="17"/>
      <c r="B13" s="23"/>
      <c r="C13" s="24"/>
      <c r="D13" s="24"/>
      <c r="E13" s="25"/>
      <c r="F13" s="26"/>
      <c r="G13" s="27"/>
      <c r="H13" s="28"/>
      <c r="I13" s="28"/>
      <c r="J13" s="29"/>
    </row>
    <row r="14" spans="1:15">
      <c r="A14" s="30"/>
      <c r="B14" s="31"/>
      <c r="C14" s="31"/>
      <c r="D14" s="31"/>
      <c r="E14" s="32" t="s">
        <v>7</v>
      </c>
      <c r="F14" s="31"/>
      <c r="G14" s="33"/>
      <c r="H14" s="34"/>
      <c r="I14" s="34"/>
      <c r="J14" s="34"/>
    </row>
    <row r="15" spans="1:15" ht="15.75" thickBot="1">
      <c r="A15" s="30"/>
      <c r="B15" s="30"/>
      <c r="C15" s="30"/>
      <c r="D15" s="30"/>
      <c r="E15" s="9"/>
      <c r="F15" s="30"/>
      <c r="G15" s="35"/>
      <c r="H15" s="36"/>
      <c r="I15" s="36"/>
      <c r="J15" s="36"/>
    </row>
    <row r="16" spans="1:15" ht="15.75" thickBot="1">
      <c r="A16" s="37"/>
      <c r="B16" s="38" t="s">
        <v>8</v>
      </c>
      <c r="C16" s="39" t="s">
        <v>9</v>
      </c>
      <c r="D16" s="39" t="s">
        <v>10</v>
      </c>
      <c r="E16" s="39" t="s">
        <v>11</v>
      </c>
      <c r="F16" s="40" t="s">
        <v>12</v>
      </c>
      <c r="G16" s="41" t="s">
        <v>13</v>
      </c>
      <c r="H16" s="42" t="s">
        <v>14</v>
      </c>
      <c r="I16" s="42" t="s">
        <v>15</v>
      </c>
      <c r="J16" s="43" t="s">
        <v>16</v>
      </c>
    </row>
    <row r="17" spans="1:13">
      <c r="A17" s="17"/>
      <c r="B17" s="17"/>
      <c r="C17" s="17"/>
      <c r="D17" s="17"/>
      <c r="E17" s="44"/>
      <c r="F17" s="17"/>
      <c r="G17" s="45"/>
      <c r="H17" s="19"/>
      <c r="I17" s="19"/>
      <c r="J17" s="19"/>
    </row>
    <row r="18" spans="1:13">
      <c r="A18" s="17"/>
      <c r="B18" s="46">
        <v>1</v>
      </c>
      <c r="C18" s="46"/>
      <c r="D18" s="46"/>
      <c r="E18" s="47" t="s">
        <v>19</v>
      </c>
      <c r="F18" s="47"/>
      <c r="G18" s="48"/>
      <c r="H18" s="49"/>
      <c r="I18" s="49"/>
      <c r="J18" s="49"/>
    </row>
    <row r="19" spans="1:13" s="234" customFormat="1">
      <c r="A19" s="231"/>
      <c r="B19" s="235" t="s">
        <v>20</v>
      </c>
      <c r="C19" s="235">
        <v>103689</v>
      </c>
      <c r="D19" s="236" t="s">
        <v>21</v>
      </c>
      <c r="E19" s="237" t="s">
        <v>22</v>
      </c>
      <c r="F19" s="235" t="s">
        <v>23</v>
      </c>
      <c r="G19" s="52">
        <f>'MEMORIAL DE CÁLCULO'!K19</f>
        <v>10</v>
      </c>
      <c r="H19" s="53">
        <f>M19</f>
        <v>494.71</v>
      </c>
      <c r="I19" s="54">
        <f>TRUNC(G19*H19,2)</f>
        <v>4947.1000000000004</v>
      </c>
      <c r="J19" s="54">
        <f>TRUNC((G19*H19)*J$11+I19,2)</f>
        <v>6064.64</v>
      </c>
      <c r="M19" s="53">
        <v>494.71</v>
      </c>
    </row>
    <row r="20" spans="1:13" s="234" customFormat="1" ht="58.5" customHeight="1">
      <c r="A20" s="231"/>
      <c r="B20" s="235" t="s">
        <v>1155</v>
      </c>
      <c r="C20" s="238">
        <v>20232</v>
      </c>
      <c r="D20" s="239" t="s">
        <v>105</v>
      </c>
      <c r="E20" s="240" t="s">
        <v>1051</v>
      </c>
      <c r="F20" s="235" t="s">
        <v>31</v>
      </c>
      <c r="G20" s="52">
        <f>'MEMORIAL DE CÁLCULO'!K21</f>
        <v>2.52</v>
      </c>
      <c r="H20" s="53">
        <f t="shared" ref="H20:H21" si="0">M20</f>
        <v>322.43</v>
      </c>
      <c r="I20" s="54">
        <f>TRUNC(G20*H20,2)</f>
        <v>812.52</v>
      </c>
      <c r="J20" s="54">
        <f>TRUNC((G20*H20)*J$11+I20,2)</f>
        <v>996.06</v>
      </c>
      <c r="M20" s="53">
        <v>322.43</v>
      </c>
    </row>
    <row r="21" spans="1:13" s="234" customFormat="1">
      <c r="A21" s="231"/>
      <c r="B21" s="235" t="s">
        <v>24</v>
      </c>
      <c r="C21" s="232">
        <v>98525</v>
      </c>
      <c r="D21" s="241" t="s">
        <v>21</v>
      </c>
      <c r="E21" s="242" t="s">
        <v>29</v>
      </c>
      <c r="F21" s="235" t="s">
        <v>23</v>
      </c>
      <c r="G21" s="52">
        <f>'MEMORIAL DE CÁLCULO'!K23</f>
        <v>2400</v>
      </c>
      <c r="H21" s="53">
        <f t="shared" si="0"/>
        <v>0.69</v>
      </c>
      <c r="I21" s="54">
        <f>TRUNC(G21*H21,2)</f>
        <v>1656</v>
      </c>
      <c r="J21" s="54">
        <f>TRUNC((G21*H21)*J$11+I21,2)</f>
        <v>2030.09</v>
      </c>
      <c r="M21" s="53">
        <v>0.69</v>
      </c>
    </row>
    <row r="22" spans="1:13">
      <c r="A22" s="17"/>
      <c r="B22" s="63"/>
      <c r="C22" s="64"/>
      <c r="D22" s="64"/>
      <c r="E22" s="64"/>
      <c r="F22" s="64"/>
      <c r="G22" s="65" t="s">
        <v>32</v>
      </c>
      <c r="H22" s="66"/>
      <c r="I22" s="67"/>
      <c r="J22" s="67">
        <f>SUM(J19:J21)</f>
        <v>9090.7900000000009</v>
      </c>
    </row>
    <row r="23" spans="1:13">
      <c r="A23" s="17"/>
      <c r="B23" s="17"/>
      <c r="C23" s="17"/>
      <c r="D23" s="17"/>
      <c r="E23" s="44"/>
      <c r="F23" s="17"/>
      <c r="G23" s="45"/>
      <c r="H23" s="19"/>
      <c r="I23" s="19"/>
      <c r="J23" s="19"/>
    </row>
    <row r="24" spans="1:13">
      <c r="A24" s="17"/>
      <c r="B24" s="46">
        <v>2</v>
      </c>
      <c r="C24" s="46"/>
      <c r="D24" s="46"/>
      <c r="E24" s="47" t="s">
        <v>33</v>
      </c>
      <c r="F24" s="47"/>
      <c r="G24" s="48"/>
      <c r="H24" s="49"/>
      <c r="I24" s="49"/>
      <c r="J24" s="49"/>
    </row>
    <row r="25" spans="1:13" s="234" customFormat="1">
      <c r="A25" s="231"/>
      <c r="B25" s="346" t="s">
        <v>36</v>
      </c>
      <c r="C25" s="232"/>
      <c r="D25" s="232"/>
      <c r="E25" s="347" t="s">
        <v>40</v>
      </c>
      <c r="F25" s="232"/>
      <c r="G25" s="71"/>
      <c r="H25" s="53"/>
      <c r="I25" s="72">
        <f>SUM(I26:I27)</f>
        <v>160.38999999999999</v>
      </c>
      <c r="J25" s="72">
        <f>SUM(J26:J27)</f>
        <v>196.61</v>
      </c>
      <c r="M25" s="72"/>
    </row>
    <row r="26" spans="1:13" s="234" customFormat="1">
      <c r="A26" s="231"/>
      <c r="B26" s="232" t="s">
        <v>37</v>
      </c>
      <c r="C26" s="243">
        <v>101616</v>
      </c>
      <c r="D26" s="232" t="s">
        <v>21</v>
      </c>
      <c r="E26" s="233" t="s">
        <v>39</v>
      </c>
      <c r="F26" s="232" t="s">
        <v>31</v>
      </c>
      <c r="G26" s="52">
        <f>'MEMORIAL DE CÁLCULO'!K29</f>
        <v>12.96</v>
      </c>
      <c r="H26" s="53">
        <f>M26</f>
        <v>7.81</v>
      </c>
      <c r="I26" s="54">
        <f>TRUNC(G26*H26,2)</f>
        <v>101.21</v>
      </c>
      <c r="J26" s="54">
        <f>TRUNC((G26*H26)*J$11+I26,2)</f>
        <v>124.07</v>
      </c>
      <c r="M26" s="53">
        <v>7.81</v>
      </c>
    </row>
    <row r="27" spans="1:13" s="234" customFormat="1">
      <c r="A27" s="231"/>
      <c r="B27" s="232" t="s">
        <v>38</v>
      </c>
      <c r="C27" s="246">
        <v>93382</v>
      </c>
      <c r="D27" s="232" t="s">
        <v>21</v>
      </c>
      <c r="E27" s="233" t="s">
        <v>35</v>
      </c>
      <c r="F27" s="232" t="s">
        <v>30</v>
      </c>
      <c r="G27" s="52">
        <f>'MEMORIAL DE CÁLCULO'!K31</f>
        <v>2.31</v>
      </c>
      <c r="H27" s="53">
        <f>M27</f>
        <v>25.62</v>
      </c>
      <c r="I27" s="54">
        <f>TRUNC(G27*H27,2)</f>
        <v>59.18</v>
      </c>
      <c r="J27" s="54">
        <f>TRUNC((G27*H27)*J$11+I27,2)</f>
        <v>72.540000000000006</v>
      </c>
      <c r="M27" s="53">
        <v>25.62</v>
      </c>
    </row>
    <row r="28" spans="1:13" s="234" customFormat="1">
      <c r="A28" s="231"/>
      <c r="B28" s="385"/>
      <c r="C28" s="386"/>
      <c r="D28" s="386"/>
      <c r="E28" s="386"/>
      <c r="F28" s="386"/>
      <c r="G28" s="387" t="s">
        <v>32</v>
      </c>
      <c r="H28" s="66"/>
      <c r="I28" s="67"/>
      <c r="J28" s="67">
        <f>SUM(J26:J27)</f>
        <v>196.61</v>
      </c>
    </row>
    <row r="29" spans="1:13">
      <c r="A29" s="17"/>
      <c r="B29" s="17"/>
      <c r="C29" s="17"/>
      <c r="D29" s="17"/>
      <c r="E29" s="44"/>
      <c r="F29" s="17"/>
      <c r="G29" s="45"/>
      <c r="H29" s="19"/>
      <c r="I29" s="19"/>
      <c r="J29" s="19"/>
    </row>
    <row r="30" spans="1:13">
      <c r="A30" s="17"/>
      <c r="B30" s="46">
        <v>3</v>
      </c>
      <c r="C30" s="46"/>
      <c r="D30" s="46"/>
      <c r="E30" s="47" t="s">
        <v>41</v>
      </c>
      <c r="F30" s="47"/>
      <c r="G30" s="48"/>
      <c r="H30" s="49"/>
      <c r="I30" s="49"/>
      <c r="J30" s="49"/>
    </row>
    <row r="31" spans="1:13" s="234" customFormat="1">
      <c r="A31" s="231"/>
      <c r="B31" s="388" t="s">
        <v>42</v>
      </c>
      <c r="C31" s="232"/>
      <c r="D31" s="232"/>
      <c r="E31" s="347" t="s">
        <v>52</v>
      </c>
      <c r="F31" s="232"/>
      <c r="G31" s="52"/>
      <c r="H31" s="53"/>
      <c r="I31" s="72">
        <f>SUM(I32:I38)</f>
        <v>13277.54</v>
      </c>
      <c r="J31" s="72">
        <f>SUM(J32:J38)</f>
        <v>16276.91</v>
      </c>
      <c r="M31" s="53"/>
    </row>
    <row r="32" spans="1:13" s="234" customFormat="1">
      <c r="A32" s="231"/>
      <c r="B32" s="232" t="s">
        <v>1032</v>
      </c>
      <c r="C32" s="244">
        <v>95241</v>
      </c>
      <c r="D32" s="232" t="s">
        <v>21</v>
      </c>
      <c r="E32" s="237" t="s">
        <v>54</v>
      </c>
      <c r="F32" s="235" t="s">
        <v>31</v>
      </c>
      <c r="G32" s="52">
        <f>'MEMORIAL DE CÁLCULO'!K37</f>
        <v>12.96</v>
      </c>
      <c r="H32" s="53">
        <f>M32</f>
        <v>43.47</v>
      </c>
      <c r="I32" s="54">
        <f t="shared" ref="I32:I38" si="1">TRUNC(G32*H32,2)</f>
        <v>563.37</v>
      </c>
      <c r="J32" s="54">
        <f t="shared" ref="J32:J38" si="2">TRUNC((G32*H32)*J$11+I32,2)</f>
        <v>690.63</v>
      </c>
      <c r="M32" s="53">
        <v>43.47</v>
      </c>
    </row>
    <row r="33" spans="1:13" s="234" customFormat="1">
      <c r="A33" s="231"/>
      <c r="B33" s="232" t="s">
        <v>1033</v>
      </c>
      <c r="C33" s="235">
        <v>96534</v>
      </c>
      <c r="D33" s="232" t="s">
        <v>21</v>
      </c>
      <c r="E33" s="237" t="s">
        <v>43</v>
      </c>
      <c r="F33" s="235" t="s">
        <v>31</v>
      </c>
      <c r="G33" s="52">
        <f>'MEMORIAL DE CÁLCULO'!K39</f>
        <v>8.64</v>
      </c>
      <c r="H33" s="53">
        <f t="shared" ref="H33:H38" si="3">M33</f>
        <v>83.14</v>
      </c>
      <c r="I33" s="54">
        <f t="shared" si="1"/>
        <v>718.32</v>
      </c>
      <c r="J33" s="54">
        <f t="shared" si="2"/>
        <v>880.59</v>
      </c>
      <c r="M33" s="53">
        <v>83.14</v>
      </c>
    </row>
    <row r="34" spans="1:13" s="234" customFormat="1">
      <c r="A34" s="231"/>
      <c r="B34" s="232" t="s">
        <v>1034</v>
      </c>
      <c r="C34" s="245">
        <v>92919</v>
      </c>
      <c r="D34" s="246" t="s">
        <v>21</v>
      </c>
      <c r="E34" s="247" t="s">
        <v>47</v>
      </c>
      <c r="F34" s="235" t="s">
        <v>45</v>
      </c>
      <c r="G34" s="52">
        <f>'MEMORIAL DE CÁLCULO'!K41</f>
        <v>238.29</v>
      </c>
      <c r="H34" s="53">
        <f t="shared" si="3"/>
        <v>11.03</v>
      </c>
      <c r="I34" s="54">
        <f t="shared" si="1"/>
        <v>2628.33</v>
      </c>
      <c r="J34" s="54">
        <f t="shared" si="2"/>
        <v>3222.07</v>
      </c>
      <c r="M34" s="53">
        <v>11.03</v>
      </c>
    </row>
    <row r="35" spans="1:13" s="234" customFormat="1">
      <c r="A35" s="231"/>
      <c r="B35" s="232" t="s">
        <v>1035</v>
      </c>
      <c r="C35" s="235">
        <v>92921</v>
      </c>
      <c r="D35" s="232" t="s">
        <v>21</v>
      </c>
      <c r="E35" s="247" t="s">
        <v>48</v>
      </c>
      <c r="F35" s="235" t="s">
        <v>45</v>
      </c>
      <c r="G35" s="52">
        <f>'MEMORIAL DE CÁLCULO'!K43</f>
        <v>199.34</v>
      </c>
      <c r="H35" s="53">
        <f t="shared" si="3"/>
        <v>8.98</v>
      </c>
      <c r="I35" s="54">
        <f t="shared" si="1"/>
        <v>1790.07</v>
      </c>
      <c r="J35" s="54">
        <f t="shared" si="2"/>
        <v>2194.44</v>
      </c>
      <c r="M35" s="53">
        <v>8.98</v>
      </c>
    </row>
    <row r="36" spans="1:13" s="234" customFormat="1">
      <c r="A36" s="231"/>
      <c r="B36" s="232" t="s">
        <v>1036</v>
      </c>
      <c r="C36" s="235">
        <v>92924</v>
      </c>
      <c r="D36" s="232" t="s">
        <v>21</v>
      </c>
      <c r="E36" s="247" t="s">
        <v>55</v>
      </c>
      <c r="F36" s="235" t="s">
        <v>45</v>
      </c>
      <c r="G36" s="52">
        <f>'MEMORIAL DE CÁLCULO'!K45</f>
        <v>18.489999999999998</v>
      </c>
      <c r="H36" s="53">
        <f t="shared" si="3"/>
        <v>9.2100000000000009</v>
      </c>
      <c r="I36" s="54">
        <f t="shared" si="1"/>
        <v>170.29</v>
      </c>
      <c r="J36" s="54">
        <f t="shared" si="2"/>
        <v>208.75</v>
      </c>
      <c r="M36" s="53">
        <v>9.2100000000000009</v>
      </c>
    </row>
    <row r="37" spans="1:13" s="234" customFormat="1">
      <c r="A37" s="231"/>
      <c r="B37" s="232" t="s">
        <v>1037</v>
      </c>
      <c r="C37" s="245">
        <v>92915</v>
      </c>
      <c r="D37" s="246" t="s">
        <v>21</v>
      </c>
      <c r="E37" s="247" t="s">
        <v>56</v>
      </c>
      <c r="F37" s="235" t="s">
        <v>45</v>
      </c>
      <c r="G37" s="52">
        <f>'MEMORIAL DE CÁLCULO'!K47</f>
        <v>23.54</v>
      </c>
      <c r="H37" s="53">
        <f t="shared" si="3"/>
        <v>16.309999999999999</v>
      </c>
      <c r="I37" s="54">
        <f t="shared" si="1"/>
        <v>383.93</v>
      </c>
      <c r="J37" s="54">
        <f t="shared" si="2"/>
        <v>470.66</v>
      </c>
      <c r="M37" s="53">
        <v>16.309999999999999</v>
      </c>
    </row>
    <row r="38" spans="1:13" s="234" customFormat="1">
      <c r="A38" s="231"/>
      <c r="B38" s="232" t="s">
        <v>1038</v>
      </c>
      <c r="C38" s="245">
        <v>96558</v>
      </c>
      <c r="D38" s="232" t="s">
        <v>21</v>
      </c>
      <c r="E38" s="233" t="s">
        <v>50</v>
      </c>
      <c r="F38" s="235" t="s">
        <v>30</v>
      </c>
      <c r="G38" s="52">
        <f>'MEMORIAL DE CÁLCULO'!K49</f>
        <v>7.78</v>
      </c>
      <c r="H38" s="53">
        <f t="shared" si="3"/>
        <v>902.73</v>
      </c>
      <c r="I38" s="54">
        <f t="shared" si="1"/>
        <v>7023.23</v>
      </c>
      <c r="J38" s="54">
        <f t="shared" si="2"/>
        <v>8609.77</v>
      </c>
      <c r="M38" s="53">
        <v>902.73</v>
      </c>
    </row>
    <row r="39" spans="1:13" s="234" customFormat="1">
      <c r="A39" s="231"/>
      <c r="B39" s="388" t="s">
        <v>51</v>
      </c>
      <c r="C39" s="232"/>
      <c r="D39" s="232"/>
      <c r="E39" s="347" t="s">
        <v>57</v>
      </c>
      <c r="F39" s="232"/>
      <c r="G39" s="52"/>
      <c r="H39" s="53"/>
      <c r="I39" s="72">
        <f>SUM(I40:I44)</f>
        <v>3365.22</v>
      </c>
      <c r="J39" s="72">
        <f>SUM(J40:J44)</f>
        <v>4125.3999999999996</v>
      </c>
      <c r="M39" s="53"/>
    </row>
    <row r="40" spans="1:13" s="234" customFormat="1">
      <c r="A40" s="231"/>
      <c r="B40" s="232" t="s">
        <v>1039</v>
      </c>
      <c r="C40" s="235">
        <v>100899</v>
      </c>
      <c r="D40" s="232" t="s">
        <v>21</v>
      </c>
      <c r="E40" s="237" t="s">
        <v>1041</v>
      </c>
      <c r="F40" s="232" t="s">
        <v>53</v>
      </c>
      <c r="G40" s="52">
        <f>'MEMORIAL DE CÁLCULO'!K52</f>
        <v>21</v>
      </c>
      <c r="H40" s="53">
        <f>M40</f>
        <v>91.91</v>
      </c>
      <c r="I40" s="54">
        <f>TRUNC(G40*H40,2)</f>
        <v>1930.11</v>
      </c>
      <c r="J40" s="54">
        <f>TRUNC((G40*H40)*J$11+I40,2)</f>
        <v>2366.12</v>
      </c>
      <c r="M40" s="53">
        <v>91.91</v>
      </c>
    </row>
    <row r="41" spans="1:13" s="234" customFormat="1">
      <c r="A41" s="231"/>
      <c r="B41" s="232" t="s">
        <v>1040</v>
      </c>
      <c r="C41" s="389">
        <v>95241</v>
      </c>
      <c r="D41" s="232" t="s">
        <v>21</v>
      </c>
      <c r="E41" s="237" t="s">
        <v>58</v>
      </c>
      <c r="F41" s="235" t="s">
        <v>31</v>
      </c>
      <c r="G41" s="52">
        <f>'MEMORIAL DE CÁLCULO'!K54</f>
        <v>1.5</v>
      </c>
      <c r="H41" s="53">
        <f>M41</f>
        <v>43.47</v>
      </c>
      <c r="I41" s="54">
        <f>TRUNC(G41*H41,2)</f>
        <v>65.2</v>
      </c>
      <c r="J41" s="54">
        <f>TRUNC((G41*H41)*J$11+I41,2)</f>
        <v>79.92</v>
      </c>
      <c r="M41" s="53">
        <v>43.47</v>
      </c>
    </row>
    <row r="42" spans="1:13" s="234" customFormat="1">
      <c r="A42" s="231"/>
      <c r="B42" s="232" t="s">
        <v>1517</v>
      </c>
      <c r="C42" s="235">
        <v>96534</v>
      </c>
      <c r="D42" s="232" t="s">
        <v>21</v>
      </c>
      <c r="E42" s="237" t="s">
        <v>43</v>
      </c>
      <c r="F42" s="235" t="s">
        <v>31</v>
      </c>
      <c r="G42" s="52">
        <f>'MEMORIAL DE CÁLCULO'!K56</f>
        <v>6</v>
      </c>
      <c r="H42" s="53">
        <f t="shared" ref="H42:H44" si="4">M42</f>
        <v>83.14</v>
      </c>
      <c r="I42" s="54">
        <f>TRUNC(G42*H42,2)</f>
        <v>498.84</v>
      </c>
      <c r="J42" s="54">
        <f>TRUNC((G42*H42)*J$11+I42,2)</f>
        <v>611.52</v>
      </c>
      <c r="M42" s="53">
        <v>83.14</v>
      </c>
    </row>
    <row r="43" spans="1:13" s="234" customFormat="1">
      <c r="A43" s="231"/>
      <c r="B43" s="232" t="s">
        <v>1518</v>
      </c>
      <c r="C43" s="245">
        <v>92915</v>
      </c>
      <c r="D43" s="246" t="s">
        <v>21</v>
      </c>
      <c r="E43" s="247" t="s">
        <v>49</v>
      </c>
      <c r="F43" s="235" t="s">
        <v>45</v>
      </c>
      <c r="G43" s="52">
        <f>'MEMORIAL DE CÁLCULO'!K58</f>
        <v>12.23</v>
      </c>
      <c r="H43" s="53">
        <f t="shared" si="4"/>
        <v>16.309999999999999</v>
      </c>
      <c r="I43" s="54">
        <f>TRUNC(G43*H43,2)</f>
        <v>199.47</v>
      </c>
      <c r="J43" s="54">
        <f>TRUNC((G43*H43)*J$11+I43,2)</f>
        <v>244.53</v>
      </c>
      <c r="M43" s="53">
        <v>16.309999999999999</v>
      </c>
    </row>
    <row r="44" spans="1:13" s="234" customFormat="1">
      <c r="A44" s="231"/>
      <c r="B44" s="232" t="s">
        <v>1519</v>
      </c>
      <c r="C44" s="245">
        <v>96558</v>
      </c>
      <c r="D44" s="232" t="s">
        <v>21</v>
      </c>
      <c r="E44" s="233" t="s">
        <v>50</v>
      </c>
      <c r="F44" s="235" t="s">
        <v>30</v>
      </c>
      <c r="G44" s="52">
        <f>'MEMORIAL DE CÁLCULO'!K60</f>
        <v>0.75</v>
      </c>
      <c r="H44" s="53">
        <f t="shared" si="4"/>
        <v>895.47</v>
      </c>
      <c r="I44" s="54">
        <f>TRUNC(G44*H44,2)</f>
        <v>671.6</v>
      </c>
      <c r="J44" s="54">
        <f>TRUNC((G44*H44)*J$11+I44,2)</f>
        <v>823.31</v>
      </c>
      <c r="M44" s="53">
        <v>895.47</v>
      </c>
    </row>
    <row r="45" spans="1:13" s="234" customFormat="1">
      <c r="A45" s="231"/>
      <c r="B45" s="388" t="s">
        <v>1459</v>
      </c>
      <c r="C45" s="388"/>
      <c r="D45" s="388"/>
      <c r="E45" s="347" t="s">
        <v>63</v>
      </c>
      <c r="F45" s="252"/>
      <c r="G45" s="52"/>
      <c r="H45" s="53"/>
      <c r="I45" s="72">
        <f>SUM(I46:I51)</f>
        <v>7857.1</v>
      </c>
      <c r="J45" s="72">
        <f>SUM(J46:J51)</f>
        <v>9631.99</v>
      </c>
      <c r="M45" s="53"/>
    </row>
    <row r="46" spans="1:13" s="234" customFormat="1">
      <c r="A46" s="231"/>
      <c r="B46" s="235" t="s">
        <v>1460</v>
      </c>
      <c r="C46" s="244">
        <v>95241</v>
      </c>
      <c r="D46" s="232" t="s">
        <v>21</v>
      </c>
      <c r="E46" s="233" t="s">
        <v>54</v>
      </c>
      <c r="F46" s="235" t="s">
        <v>31</v>
      </c>
      <c r="G46" s="52">
        <f>'MEMORIAL DE CÁLCULO'!K63</f>
        <v>11.45</v>
      </c>
      <c r="H46" s="53">
        <f>M46</f>
        <v>42.74</v>
      </c>
      <c r="I46" s="54">
        <f t="shared" ref="I46:I51" si="5">TRUNC(G46*H46,2)</f>
        <v>489.37</v>
      </c>
      <c r="J46" s="54">
        <f t="shared" ref="J46:J51" si="6">TRUNC((G46*H46)*J$11+I46,2)</f>
        <v>599.91</v>
      </c>
      <c r="M46" s="53">
        <v>42.74</v>
      </c>
    </row>
    <row r="47" spans="1:13" s="234" customFormat="1" ht="25.5">
      <c r="A47" s="231"/>
      <c r="B47" s="235" t="s">
        <v>1461</v>
      </c>
      <c r="C47" s="244">
        <v>96622</v>
      </c>
      <c r="D47" s="232" t="s">
        <v>21</v>
      </c>
      <c r="E47" s="233" t="s">
        <v>1042</v>
      </c>
      <c r="F47" s="235" t="s">
        <v>30</v>
      </c>
      <c r="G47" s="52">
        <f>'MEMORIAL DE CÁLCULO'!K65</f>
        <v>1.48</v>
      </c>
      <c r="H47" s="53">
        <f t="shared" ref="H47:H51" si="7">M47</f>
        <v>297.08</v>
      </c>
      <c r="I47" s="54">
        <f t="shared" si="5"/>
        <v>439.67</v>
      </c>
      <c r="J47" s="54">
        <f t="shared" si="6"/>
        <v>538.99</v>
      </c>
      <c r="M47" s="53">
        <v>297.08</v>
      </c>
    </row>
    <row r="48" spans="1:13" s="234" customFormat="1">
      <c r="A48" s="231"/>
      <c r="B48" s="235" t="s">
        <v>1462</v>
      </c>
      <c r="C48" s="235">
        <v>96536</v>
      </c>
      <c r="D48" s="232" t="s">
        <v>21</v>
      </c>
      <c r="E48" s="237" t="s">
        <v>43</v>
      </c>
      <c r="F48" s="235" t="s">
        <v>31</v>
      </c>
      <c r="G48" s="52">
        <f>'MEMORIAL DE CÁLCULO'!K67</f>
        <v>36.64</v>
      </c>
      <c r="H48" s="53">
        <f t="shared" si="7"/>
        <v>73.34</v>
      </c>
      <c r="I48" s="54">
        <f t="shared" si="5"/>
        <v>2687.17</v>
      </c>
      <c r="J48" s="54">
        <f t="shared" si="6"/>
        <v>3294.2</v>
      </c>
      <c r="M48" s="53">
        <v>73.34</v>
      </c>
    </row>
    <row r="49" spans="1:13" s="234" customFormat="1">
      <c r="A49" s="231"/>
      <c r="B49" s="235" t="s">
        <v>1463</v>
      </c>
      <c r="C49" s="235">
        <v>92917</v>
      </c>
      <c r="D49" s="232" t="s">
        <v>21</v>
      </c>
      <c r="E49" s="247" t="s">
        <v>46</v>
      </c>
      <c r="F49" s="235" t="s">
        <v>45</v>
      </c>
      <c r="G49" s="52">
        <f>'MEMORIAL DE CÁLCULO'!K69</f>
        <v>78.87</v>
      </c>
      <c r="H49" s="53">
        <f t="shared" si="7"/>
        <v>12.67</v>
      </c>
      <c r="I49" s="54">
        <f t="shared" si="5"/>
        <v>999.28</v>
      </c>
      <c r="J49" s="54">
        <f t="shared" si="6"/>
        <v>1225.01</v>
      </c>
      <c r="M49" s="53">
        <v>12.67</v>
      </c>
    </row>
    <row r="50" spans="1:13" s="234" customFormat="1">
      <c r="A50" s="231"/>
      <c r="B50" s="235" t="s">
        <v>1464</v>
      </c>
      <c r="C50" s="245">
        <v>92915</v>
      </c>
      <c r="D50" s="246" t="s">
        <v>21</v>
      </c>
      <c r="E50" s="247" t="s">
        <v>49</v>
      </c>
      <c r="F50" s="235" t="s">
        <v>45</v>
      </c>
      <c r="G50" s="52">
        <f>'MEMORIAL DE CÁLCULO'!K71</f>
        <v>8.43</v>
      </c>
      <c r="H50" s="53">
        <f t="shared" si="7"/>
        <v>16.16</v>
      </c>
      <c r="I50" s="54">
        <f t="shared" si="5"/>
        <v>136.22</v>
      </c>
      <c r="J50" s="54">
        <f t="shared" si="6"/>
        <v>166.99</v>
      </c>
      <c r="M50" s="53">
        <v>16.16</v>
      </c>
    </row>
    <row r="51" spans="1:13" s="234" customFormat="1">
      <c r="A51" s="231"/>
      <c r="B51" s="235" t="s">
        <v>1465</v>
      </c>
      <c r="C51" s="245">
        <v>96558</v>
      </c>
      <c r="D51" s="232" t="s">
        <v>21</v>
      </c>
      <c r="E51" s="233" t="s">
        <v>50</v>
      </c>
      <c r="F51" s="235" t="s">
        <v>30</v>
      </c>
      <c r="G51" s="52">
        <f>'MEMORIAL DE CÁLCULO'!K73</f>
        <v>3.44</v>
      </c>
      <c r="H51" s="53">
        <f t="shared" si="7"/>
        <v>902.73</v>
      </c>
      <c r="I51" s="54">
        <f t="shared" si="5"/>
        <v>3105.39</v>
      </c>
      <c r="J51" s="54">
        <f t="shared" si="6"/>
        <v>3806.89</v>
      </c>
      <c r="M51" s="53">
        <v>902.73</v>
      </c>
    </row>
    <row r="52" spans="1:13" s="234" customFormat="1">
      <c r="A52" s="231"/>
      <c r="B52" s="385"/>
      <c r="C52" s="386"/>
      <c r="D52" s="386"/>
      <c r="E52" s="386"/>
      <c r="F52" s="386"/>
      <c r="G52" s="387" t="s">
        <v>32</v>
      </c>
      <c r="H52" s="66"/>
      <c r="I52" s="67"/>
      <c r="J52" s="67">
        <f>SUM(J31,J39,J45)</f>
        <v>30034.299999999996</v>
      </c>
    </row>
    <row r="53" spans="1:13">
      <c r="A53" s="17"/>
      <c r="B53" s="17"/>
      <c r="C53" s="17"/>
      <c r="D53" s="17"/>
      <c r="E53" s="44"/>
      <c r="F53" s="17"/>
      <c r="G53" s="45"/>
      <c r="H53" s="19"/>
      <c r="I53" s="19"/>
      <c r="J53" s="19"/>
    </row>
    <row r="54" spans="1:13">
      <c r="A54" s="17"/>
      <c r="B54" s="46">
        <v>4</v>
      </c>
      <c r="C54" s="46"/>
      <c r="D54" s="46"/>
      <c r="E54" s="47" t="s">
        <v>70</v>
      </c>
      <c r="F54" s="47"/>
      <c r="G54" s="82"/>
      <c r="H54" s="49"/>
      <c r="I54" s="49"/>
      <c r="J54" s="49"/>
    </row>
    <row r="55" spans="1:13" s="234" customFormat="1">
      <c r="A55" s="231"/>
      <c r="B55" s="388" t="s">
        <v>71</v>
      </c>
      <c r="C55" s="235"/>
      <c r="D55" s="235"/>
      <c r="E55" s="350" t="s">
        <v>84</v>
      </c>
      <c r="F55" s="235"/>
      <c r="G55" s="52"/>
      <c r="H55" s="53"/>
      <c r="I55" s="72">
        <f>SUM(I56:I59)</f>
        <v>1890.57</v>
      </c>
      <c r="J55" s="72">
        <f>SUM(J56:J59)</f>
        <v>2317.63</v>
      </c>
      <c r="M55" s="53"/>
    </row>
    <row r="56" spans="1:13" s="234" customFormat="1" ht="25.5">
      <c r="A56" s="231"/>
      <c r="B56" s="235" t="s">
        <v>72</v>
      </c>
      <c r="C56" s="245">
        <v>92443</v>
      </c>
      <c r="D56" s="246" t="s">
        <v>21</v>
      </c>
      <c r="E56" s="247" t="s">
        <v>73</v>
      </c>
      <c r="F56" s="235" t="s">
        <v>31</v>
      </c>
      <c r="G56" s="52">
        <f>'MEMORIAL DE CÁLCULO'!K79</f>
        <v>16.02</v>
      </c>
      <c r="H56" s="53">
        <f>M56</f>
        <v>57.58</v>
      </c>
      <c r="I56" s="54">
        <f>TRUNC(G56*H56,2)</f>
        <v>922.43</v>
      </c>
      <c r="J56" s="54">
        <f>TRUNC((G56*H56)*J$11+I56,2)</f>
        <v>1130.8</v>
      </c>
      <c r="M56" s="53">
        <v>57.58</v>
      </c>
    </row>
    <row r="57" spans="1:13" s="234" customFormat="1">
      <c r="A57" s="231"/>
      <c r="B57" s="235" t="s">
        <v>74</v>
      </c>
      <c r="C57" s="245">
        <v>92761</v>
      </c>
      <c r="D57" s="232" t="s">
        <v>21</v>
      </c>
      <c r="E57" s="247" t="s">
        <v>46</v>
      </c>
      <c r="F57" s="235" t="s">
        <v>45</v>
      </c>
      <c r="G57" s="52">
        <f>'MEMORIAL DE CÁLCULO'!K81</f>
        <v>41.19</v>
      </c>
      <c r="H57" s="53">
        <f>M57</f>
        <v>11.13</v>
      </c>
      <c r="I57" s="54">
        <f>TRUNC(G57*H57,2)</f>
        <v>458.44</v>
      </c>
      <c r="J57" s="54">
        <f>TRUNC((G57*H57)*J$11+I57,2)</f>
        <v>562</v>
      </c>
      <c r="M57" s="53">
        <v>11.13</v>
      </c>
    </row>
    <row r="58" spans="1:13" s="234" customFormat="1">
      <c r="A58" s="231"/>
      <c r="B58" s="235" t="s">
        <v>75</v>
      </c>
      <c r="C58" s="245">
        <v>92759</v>
      </c>
      <c r="D58" s="246" t="s">
        <v>21</v>
      </c>
      <c r="E58" s="247" t="s">
        <v>49</v>
      </c>
      <c r="F58" s="235" t="s">
        <v>45</v>
      </c>
      <c r="G58" s="52">
        <f>'MEMORIAL DE CÁLCULO'!K83</f>
        <v>9.1300000000000008</v>
      </c>
      <c r="H58" s="53">
        <f t="shared" ref="H58:H59" si="8">M58</f>
        <v>13.24</v>
      </c>
      <c r="I58" s="54">
        <f>TRUNC(G58*H58,2)</f>
        <v>120.88</v>
      </c>
      <c r="J58" s="54">
        <f>TRUNC((G58*H58)*J$11+I58,2)</f>
        <v>148.18</v>
      </c>
      <c r="M58" s="53">
        <v>13.24</v>
      </c>
    </row>
    <row r="59" spans="1:13" s="234" customFormat="1">
      <c r="A59" s="231"/>
      <c r="B59" s="235" t="s">
        <v>76</v>
      </c>
      <c r="C59" s="245">
        <v>60518</v>
      </c>
      <c r="D59" s="232" t="s">
        <v>105</v>
      </c>
      <c r="E59" s="234" t="s">
        <v>1043</v>
      </c>
      <c r="F59" s="235" t="s">
        <v>30</v>
      </c>
      <c r="G59" s="52">
        <f>'MEMORIAL DE CÁLCULO'!K85</f>
        <v>0.66</v>
      </c>
      <c r="H59" s="53">
        <f t="shared" si="8"/>
        <v>589.13</v>
      </c>
      <c r="I59" s="54">
        <f>TRUNC(G59*H59,2)</f>
        <v>388.82</v>
      </c>
      <c r="J59" s="54">
        <f>TRUNC((G59*H59)*J$11+I59,2)</f>
        <v>476.65</v>
      </c>
      <c r="M59" s="53">
        <v>589.13</v>
      </c>
    </row>
    <row r="60" spans="1:13" s="234" customFormat="1">
      <c r="A60" s="231"/>
      <c r="B60" s="388" t="s">
        <v>77</v>
      </c>
      <c r="C60" s="235"/>
      <c r="D60" s="235"/>
      <c r="E60" s="350" t="s">
        <v>1023</v>
      </c>
      <c r="F60" s="235"/>
      <c r="G60" s="52"/>
      <c r="H60" s="53"/>
      <c r="I60" s="72">
        <f>SUM(I61:I66)</f>
        <v>3212.1</v>
      </c>
      <c r="J60" s="72">
        <f>SUM(J61:J66)</f>
        <v>3937.69</v>
      </c>
      <c r="M60" s="53"/>
    </row>
    <row r="61" spans="1:13" s="234" customFormat="1" ht="25.5">
      <c r="A61" s="231"/>
      <c r="B61" s="235" t="s">
        <v>78</v>
      </c>
      <c r="C61" s="245">
        <v>92434</v>
      </c>
      <c r="D61" s="246" t="s">
        <v>21</v>
      </c>
      <c r="E61" s="247" t="s">
        <v>73</v>
      </c>
      <c r="F61" s="235" t="s">
        <v>31</v>
      </c>
      <c r="G61" s="52">
        <f>'MEMORIAL DE CÁLCULO'!K88</f>
        <v>22.66</v>
      </c>
      <c r="H61" s="53">
        <f>M61</f>
        <v>58.48</v>
      </c>
      <c r="I61" s="54">
        <f t="shared" ref="I61:I66" si="9">TRUNC(G61*H61,2)</f>
        <v>1325.15</v>
      </c>
      <c r="J61" s="54">
        <f t="shared" ref="J61:J66" si="10">TRUNC((G61*H61)*J$11+I61,2)</f>
        <v>1624.5</v>
      </c>
      <c r="M61" s="53">
        <v>58.48</v>
      </c>
    </row>
    <row r="62" spans="1:13" s="234" customFormat="1" ht="15.75" customHeight="1">
      <c r="A62" s="231"/>
      <c r="B62" s="235" t="s">
        <v>79</v>
      </c>
      <c r="C62" s="245">
        <v>92769</v>
      </c>
      <c r="D62" s="232" t="s">
        <v>21</v>
      </c>
      <c r="E62" s="247" t="s">
        <v>44</v>
      </c>
      <c r="F62" s="235" t="s">
        <v>45</v>
      </c>
      <c r="G62" s="52">
        <f>'MEMORIAL DE CÁLCULO'!K90</f>
        <v>18.52</v>
      </c>
      <c r="H62" s="53">
        <f t="shared" ref="H62:H64" si="11">M62</f>
        <v>11.54</v>
      </c>
      <c r="I62" s="54">
        <f t="shared" si="9"/>
        <v>213.72</v>
      </c>
      <c r="J62" s="54">
        <f t="shared" si="10"/>
        <v>261.99</v>
      </c>
      <c r="M62" s="53">
        <v>11.54</v>
      </c>
    </row>
    <row r="63" spans="1:13" s="234" customFormat="1">
      <c r="A63" s="231"/>
      <c r="B63" s="235" t="s">
        <v>80</v>
      </c>
      <c r="C63" s="245">
        <v>92761</v>
      </c>
      <c r="D63" s="232" t="s">
        <v>21</v>
      </c>
      <c r="E63" s="247" t="s">
        <v>46</v>
      </c>
      <c r="F63" s="235" t="s">
        <v>45</v>
      </c>
      <c r="G63" s="52">
        <f>'MEMORIAL DE CÁLCULO'!K92</f>
        <v>19.5</v>
      </c>
      <c r="H63" s="53">
        <f t="shared" si="11"/>
        <v>11.31</v>
      </c>
      <c r="I63" s="54">
        <f t="shared" si="9"/>
        <v>220.54</v>
      </c>
      <c r="J63" s="54">
        <f t="shared" si="10"/>
        <v>270.36</v>
      </c>
      <c r="M63" s="53">
        <v>11.31</v>
      </c>
    </row>
    <row r="64" spans="1:13" s="234" customFormat="1">
      <c r="A64" s="231"/>
      <c r="B64" s="235" t="s">
        <v>81</v>
      </c>
      <c r="C64" s="245">
        <v>92762</v>
      </c>
      <c r="D64" s="246" t="s">
        <v>21</v>
      </c>
      <c r="E64" s="247" t="s">
        <v>47</v>
      </c>
      <c r="F64" s="235" t="s">
        <v>45</v>
      </c>
      <c r="G64" s="52">
        <f>'MEMORIAL DE CÁLCULO'!K94</f>
        <v>33.61</v>
      </c>
      <c r="H64" s="53">
        <f t="shared" si="11"/>
        <v>9.9700000000000006</v>
      </c>
      <c r="I64" s="54">
        <f t="shared" si="9"/>
        <v>335.09</v>
      </c>
      <c r="J64" s="54">
        <f t="shared" si="10"/>
        <v>410.78</v>
      </c>
      <c r="M64" s="53">
        <v>9.9700000000000006</v>
      </c>
    </row>
    <row r="65" spans="1:13" s="234" customFormat="1">
      <c r="A65" s="231"/>
      <c r="B65" s="235" t="s">
        <v>82</v>
      </c>
      <c r="C65" s="245">
        <v>92759</v>
      </c>
      <c r="D65" s="246" t="s">
        <v>21</v>
      </c>
      <c r="E65" s="247" t="s">
        <v>49</v>
      </c>
      <c r="F65" s="235" t="s">
        <v>45</v>
      </c>
      <c r="G65" s="52">
        <f>'MEMORIAL DE CÁLCULO'!K96</f>
        <v>19.23</v>
      </c>
      <c r="H65" s="53">
        <f>M65</f>
        <v>13.39</v>
      </c>
      <c r="I65" s="54">
        <f t="shared" si="9"/>
        <v>257.48</v>
      </c>
      <c r="J65" s="54">
        <f t="shared" si="10"/>
        <v>315.64</v>
      </c>
      <c r="M65" s="53">
        <v>13.39</v>
      </c>
    </row>
    <row r="66" spans="1:13" s="234" customFormat="1">
      <c r="A66" s="231"/>
      <c r="B66" s="235" t="s">
        <v>83</v>
      </c>
      <c r="C66" s="245">
        <v>60518</v>
      </c>
      <c r="D66" s="232" t="s">
        <v>105</v>
      </c>
      <c r="E66" s="234" t="s">
        <v>1043</v>
      </c>
      <c r="F66" s="235" t="s">
        <v>30</v>
      </c>
      <c r="G66" s="52">
        <f>'MEMORIAL DE CÁLCULO'!K98</f>
        <v>1.46</v>
      </c>
      <c r="H66" s="53">
        <f>M66</f>
        <v>589.13</v>
      </c>
      <c r="I66" s="54">
        <f t="shared" si="9"/>
        <v>860.12</v>
      </c>
      <c r="J66" s="54">
        <f t="shared" si="10"/>
        <v>1054.42</v>
      </c>
      <c r="M66" s="53">
        <v>589.13</v>
      </c>
    </row>
    <row r="67" spans="1:13" s="234" customFormat="1">
      <c r="A67" s="231"/>
      <c r="B67" s="390" t="s">
        <v>1085</v>
      </c>
      <c r="C67" s="235"/>
      <c r="D67" s="235"/>
      <c r="E67" s="350" t="s">
        <v>1022</v>
      </c>
      <c r="F67" s="235"/>
      <c r="G67" s="52"/>
      <c r="H67" s="53"/>
      <c r="I67" s="72">
        <f>SUM(I68:I72)</f>
        <v>31550.370000000003</v>
      </c>
      <c r="J67" s="72">
        <f>SUM(J68:J72)</f>
        <v>38677.589999999997</v>
      </c>
      <c r="M67" s="229"/>
    </row>
    <row r="68" spans="1:13" s="234" customFormat="1">
      <c r="A68" s="231"/>
      <c r="B68" s="248" t="s">
        <v>1086</v>
      </c>
      <c r="C68" s="245">
        <v>92761</v>
      </c>
      <c r="D68" s="232" t="s">
        <v>21</v>
      </c>
      <c r="E68" s="247" t="s">
        <v>46</v>
      </c>
      <c r="F68" s="235" t="s">
        <v>45</v>
      </c>
      <c r="G68" s="52">
        <f>'MEMORIAL DE CÁLCULO'!K101</f>
        <v>265.89</v>
      </c>
      <c r="H68" s="53">
        <f>M68</f>
        <v>11.31</v>
      </c>
      <c r="I68" s="54">
        <f t="shared" ref="I68:I72" si="12">TRUNC(G68*H68,2)</f>
        <v>3007.21</v>
      </c>
      <c r="J68" s="54">
        <f t="shared" ref="J68:J72" si="13">TRUNC((G68*H68)*J$11+I68,2)</f>
        <v>3686.54</v>
      </c>
      <c r="M68" s="53">
        <v>11.31</v>
      </c>
    </row>
    <row r="69" spans="1:13" s="234" customFormat="1">
      <c r="A69" s="231"/>
      <c r="B69" s="248" t="s">
        <v>1088</v>
      </c>
      <c r="C69" s="245">
        <v>92762</v>
      </c>
      <c r="D69" s="246" t="s">
        <v>21</v>
      </c>
      <c r="E69" s="247" t="s">
        <v>47</v>
      </c>
      <c r="F69" s="235" t="s">
        <v>45</v>
      </c>
      <c r="G69" s="52">
        <f>'MEMORIAL DE CÁLCULO'!K103</f>
        <v>48.84</v>
      </c>
      <c r="H69" s="53">
        <f t="shared" ref="H69:H72" si="14">M69</f>
        <v>9.9700000000000006</v>
      </c>
      <c r="I69" s="54">
        <f t="shared" si="12"/>
        <v>486.93</v>
      </c>
      <c r="J69" s="54">
        <f t="shared" si="13"/>
        <v>596.91999999999996</v>
      </c>
      <c r="M69" s="53">
        <v>9.9700000000000006</v>
      </c>
    </row>
    <row r="70" spans="1:13" s="234" customFormat="1">
      <c r="A70" s="231"/>
      <c r="B70" s="248" t="s">
        <v>1089</v>
      </c>
      <c r="C70" s="245">
        <v>92759</v>
      </c>
      <c r="D70" s="246" t="s">
        <v>21</v>
      </c>
      <c r="E70" s="247" t="s">
        <v>49</v>
      </c>
      <c r="F70" s="235" t="s">
        <v>45</v>
      </c>
      <c r="G70" s="52">
        <f>'MEMORIAL DE CÁLCULO'!K105</f>
        <v>85.93</v>
      </c>
      <c r="H70" s="53">
        <f t="shared" si="14"/>
        <v>13.39</v>
      </c>
      <c r="I70" s="54">
        <f t="shared" si="12"/>
        <v>1150.5999999999999</v>
      </c>
      <c r="J70" s="54">
        <f t="shared" si="13"/>
        <v>1410.52</v>
      </c>
      <c r="M70" s="53">
        <v>13.39</v>
      </c>
    </row>
    <row r="71" spans="1:13" s="234" customFormat="1">
      <c r="A71" s="231"/>
      <c r="B71" s="248" t="s">
        <v>1090</v>
      </c>
      <c r="C71" s="245">
        <v>60518</v>
      </c>
      <c r="D71" s="232" t="s">
        <v>105</v>
      </c>
      <c r="E71" s="234" t="s">
        <v>1043</v>
      </c>
      <c r="F71" s="235" t="s">
        <v>30</v>
      </c>
      <c r="G71" s="52">
        <f>'MEMORIAL DE CÁLCULO'!K107</f>
        <v>5.1199999999999992</v>
      </c>
      <c r="H71" s="53">
        <f t="shared" si="14"/>
        <v>589.13</v>
      </c>
      <c r="I71" s="54">
        <f t="shared" si="12"/>
        <v>3016.34</v>
      </c>
      <c r="J71" s="54">
        <f t="shared" si="13"/>
        <v>3697.73</v>
      </c>
      <c r="M71" s="53">
        <v>589.13</v>
      </c>
    </row>
    <row r="72" spans="1:13" s="234" customFormat="1">
      <c r="A72" s="231"/>
      <c r="B72" s="248" t="s">
        <v>1087</v>
      </c>
      <c r="C72" s="245">
        <v>102073</v>
      </c>
      <c r="D72" s="232" t="s">
        <v>21</v>
      </c>
      <c r="E72" s="247" t="s">
        <v>1024</v>
      </c>
      <c r="F72" s="235" t="s">
        <v>30</v>
      </c>
      <c r="G72" s="227">
        <f>'MEMORIAL DE CÁLCULO'!K109</f>
        <v>5.85</v>
      </c>
      <c r="H72" s="53">
        <f t="shared" si="14"/>
        <v>4083.64</v>
      </c>
      <c r="I72" s="54">
        <f t="shared" si="12"/>
        <v>23889.29</v>
      </c>
      <c r="J72" s="54">
        <f t="shared" si="13"/>
        <v>29285.88</v>
      </c>
      <c r="M72" s="53">
        <v>4083.64</v>
      </c>
    </row>
    <row r="73" spans="1:13" s="234" customFormat="1">
      <c r="A73" s="231"/>
      <c r="B73" s="385"/>
      <c r="C73" s="386"/>
      <c r="D73" s="386"/>
      <c r="E73" s="386"/>
      <c r="F73" s="386"/>
      <c r="G73" s="387" t="s">
        <v>32</v>
      </c>
      <c r="H73" s="66"/>
      <c r="I73" s="54"/>
      <c r="J73" s="72">
        <f>SUM(J55,J60,J67)</f>
        <v>44932.909999999996</v>
      </c>
      <c r="M73" s="53"/>
    </row>
    <row r="74" spans="1:13">
      <c r="A74" s="17"/>
      <c r="B74" s="17"/>
      <c r="C74" s="17"/>
      <c r="D74" s="17"/>
      <c r="E74" s="44"/>
      <c r="F74" s="17"/>
      <c r="G74" s="45"/>
      <c r="H74" s="19"/>
      <c r="I74" s="19"/>
      <c r="J74" s="19"/>
      <c r="M74" s="53"/>
    </row>
    <row r="75" spans="1:13">
      <c r="A75" s="17"/>
      <c r="B75" s="46">
        <v>5</v>
      </c>
      <c r="C75" s="46"/>
      <c r="D75" s="46"/>
      <c r="E75" s="47" t="s">
        <v>85</v>
      </c>
      <c r="F75" s="47"/>
      <c r="G75" s="82"/>
      <c r="H75" s="49"/>
      <c r="I75" s="49"/>
      <c r="J75" s="49"/>
    </row>
    <row r="76" spans="1:13" s="234" customFormat="1">
      <c r="A76" s="231"/>
      <c r="B76" s="346" t="s">
        <v>86</v>
      </c>
      <c r="C76" s="346"/>
      <c r="D76" s="346"/>
      <c r="E76" s="347" t="s">
        <v>87</v>
      </c>
      <c r="F76" s="232"/>
      <c r="G76" s="52"/>
      <c r="H76" s="53"/>
      <c r="I76" s="72">
        <f>I77</f>
        <v>1590.63</v>
      </c>
      <c r="J76" s="72">
        <f>J77</f>
        <v>1949.95</v>
      </c>
    </row>
    <row r="77" spans="1:13" s="234" customFormat="1" ht="38.25">
      <c r="A77" s="231"/>
      <c r="B77" s="232" t="s">
        <v>88</v>
      </c>
      <c r="C77" s="232">
        <v>101161</v>
      </c>
      <c r="D77" s="232" t="s">
        <v>21</v>
      </c>
      <c r="E77" s="233" t="s">
        <v>1044</v>
      </c>
      <c r="F77" s="232" t="s">
        <v>31</v>
      </c>
      <c r="G77" s="52">
        <f>'MEMORIAL DE CÁLCULO'!K115</f>
        <v>6.1</v>
      </c>
      <c r="H77" s="53">
        <f>M77</f>
        <v>260.76</v>
      </c>
      <c r="I77" s="54">
        <f>TRUNC(G77*H77,2)</f>
        <v>1590.63</v>
      </c>
      <c r="J77" s="54">
        <f>TRUNC((G77*H77)*J$11+I77,2)</f>
        <v>1949.95</v>
      </c>
      <c r="M77" s="53">
        <v>260.76</v>
      </c>
    </row>
    <row r="78" spans="1:13" s="234" customFormat="1">
      <c r="A78" s="231"/>
      <c r="B78" s="346" t="s">
        <v>89</v>
      </c>
      <c r="C78" s="346"/>
      <c r="D78" s="346"/>
      <c r="E78" s="347" t="s">
        <v>90</v>
      </c>
      <c r="F78" s="232"/>
      <c r="G78" s="52"/>
      <c r="H78" s="53"/>
      <c r="I78" s="72">
        <f>SUM(I79:I81)</f>
        <v>10506.55</v>
      </c>
      <c r="J78" s="72">
        <f>SUM(J79:J81)</f>
        <v>12879.96</v>
      </c>
      <c r="M78" s="53"/>
    </row>
    <row r="79" spans="1:13" s="234" customFormat="1" ht="25.5">
      <c r="A79" s="231"/>
      <c r="B79" s="232" t="s">
        <v>1156</v>
      </c>
      <c r="C79" s="232">
        <v>101159</v>
      </c>
      <c r="D79" s="232" t="s">
        <v>21</v>
      </c>
      <c r="E79" s="233" t="s">
        <v>92</v>
      </c>
      <c r="F79" s="232" t="s">
        <v>31</v>
      </c>
      <c r="G79" s="52">
        <f>'MEMORIAL DE CÁLCULO'!K118</f>
        <v>13.02</v>
      </c>
      <c r="H79" s="53">
        <f>M79</f>
        <v>163.49</v>
      </c>
      <c r="I79" s="54">
        <f>TRUNC(G79*H79,2)</f>
        <v>2128.63</v>
      </c>
      <c r="J79" s="54">
        <f>TRUNC((G79*H79)*J$11+I79,2)</f>
        <v>2609.48</v>
      </c>
      <c r="M79" s="53">
        <v>163.49</v>
      </c>
    </row>
    <row r="80" spans="1:13" s="234" customFormat="1" ht="25.5">
      <c r="A80" s="231"/>
      <c r="B80" s="232" t="s">
        <v>1157</v>
      </c>
      <c r="C80" s="246" t="s">
        <v>94</v>
      </c>
      <c r="D80" s="246" t="s">
        <v>25</v>
      </c>
      <c r="E80" s="233" t="s">
        <v>95</v>
      </c>
      <c r="F80" s="232" t="s">
        <v>31</v>
      </c>
      <c r="G80" s="52">
        <f>'MEMORIAL DE CÁLCULO'!K120</f>
        <v>15.72</v>
      </c>
      <c r="H80" s="53">
        <f>M80</f>
        <v>472.42</v>
      </c>
      <c r="I80" s="54">
        <f>TRUNC(G80*H80,2)</f>
        <v>7426.44</v>
      </c>
      <c r="J80" s="54">
        <f>TRUNC((G80*H80)*J$11+I80,2)</f>
        <v>9104.07</v>
      </c>
      <c r="M80" s="53">
        <v>472.42</v>
      </c>
    </row>
    <row r="81" spans="1:15" s="234" customFormat="1">
      <c r="A81" s="231"/>
      <c r="B81" s="232" t="s">
        <v>1158</v>
      </c>
      <c r="C81" s="232">
        <v>96361</v>
      </c>
      <c r="D81" s="232" t="s">
        <v>21</v>
      </c>
      <c r="E81" s="233" t="s">
        <v>97</v>
      </c>
      <c r="F81" s="232" t="s">
        <v>31</v>
      </c>
      <c r="G81" s="52">
        <f>'MEMORIAL DE CÁLCULO'!K122</f>
        <v>7.2</v>
      </c>
      <c r="H81" s="53">
        <f>M81</f>
        <v>132.15</v>
      </c>
      <c r="I81" s="54">
        <f>TRUNC(G81*H81,2)</f>
        <v>951.48</v>
      </c>
      <c r="J81" s="54">
        <f>TRUNC((G81*H81)*J$11+I81,2)</f>
        <v>1166.4100000000001</v>
      </c>
      <c r="M81" s="53">
        <v>132.15</v>
      </c>
    </row>
    <row r="82" spans="1:15" s="234" customFormat="1">
      <c r="A82" s="231"/>
      <c r="B82" s="346" t="s">
        <v>98</v>
      </c>
      <c r="C82" s="232"/>
      <c r="D82" s="232"/>
      <c r="E82" s="347" t="s">
        <v>99</v>
      </c>
      <c r="F82" s="232"/>
      <c r="G82" s="52"/>
      <c r="H82" s="53"/>
      <c r="I82" s="72">
        <f>I83</f>
        <v>3660.24</v>
      </c>
      <c r="J82" s="72">
        <f>J83</f>
        <v>4487.09</v>
      </c>
      <c r="M82" s="53"/>
    </row>
    <row r="83" spans="1:15" s="234" customFormat="1" ht="25.5">
      <c r="A83" s="231"/>
      <c r="B83" s="232" t="s">
        <v>100</v>
      </c>
      <c r="C83" s="232">
        <v>103368</v>
      </c>
      <c r="D83" s="232" t="s">
        <v>21</v>
      </c>
      <c r="E83" s="233" t="s">
        <v>101</v>
      </c>
      <c r="F83" s="232" t="s">
        <v>31</v>
      </c>
      <c r="G83" s="52">
        <f>'MEMORIAL DE CÁLCULO'!K125</f>
        <v>42.84</v>
      </c>
      <c r="H83" s="53">
        <f>M83</f>
        <v>85.44</v>
      </c>
      <c r="I83" s="54">
        <f>TRUNC(G83*H83,2)</f>
        <v>3660.24</v>
      </c>
      <c r="J83" s="54">
        <f>TRUNC((G83*H83)*J$11+I83,2)</f>
        <v>4487.09</v>
      </c>
      <c r="M83" s="53">
        <v>85.44</v>
      </c>
    </row>
    <row r="84" spans="1:15" s="234" customFormat="1">
      <c r="A84" s="231"/>
      <c r="B84" s="346" t="s">
        <v>102</v>
      </c>
      <c r="C84" s="232"/>
      <c r="D84" s="232"/>
      <c r="E84" s="347" t="s">
        <v>103</v>
      </c>
      <c r="F84" s="232"/>
      <c r="G84" s="52"/>
      <c r="H84" s="53"/>
      <c r="I84" s="72">
        <f>SUM(I85:I85)</f>
        <v>69168.88</v>
      </c>
      <c r="J84" s="72">
        <f>SUM(J85:J85)</f>
        <v>84794.13</v>
      </c>
      <c r="M84" s="53"/>
    </row>
    <row r="85" spans="1:15" s="234" customFormat="1" ht="32.25" customHeight="1">
      <c r="A85" s="231"/>
      <c r="B85" s="232" t="s">
        <v>104</v>
      </c>
      <c r="C85" s="351" t="str">
        <f>CPU!A423</f>
        <v>PMC 1</v>
      </c>
      <c r="D85" s="232" t="s">
        <v>27</v>
      </c>
      <c r="E85" s="240" t="str">
        <f>CPU!B423</f>
        <v>MURO DE ALVENARIA TIJOLO FURADO 1/2 VEZ ( H=2,00M) COM FUNDAÇÃO - SEM REVESTIMENTOS (PADRÃO GOINFRA) - ATUALIZAÇÃO GOINFRA 270310</v>
      </c>
      <c r="F85" s="258" t="s">
        <v>31</v>
      </c>
      <c r="G85" s="52">
        <f>'MEMORIAL DE CÁLCULO'!K128</f>
        <v>462.02399999999994</v>
      </c>
      <c r="H85" s="53">
        <f>M85</f>
        <v>149.70842299999998</v>
      </c>
      <c r="I85" s="54">
        <f>TRUNC(G85*H85,2)</f>
        <v>69168.88</v>
      </c>
      <c r="J85" s="54">
        <f>TRUNC((G85*H85)*J$11+I85,2)</f>
        <v>84794.13</v>
      </c>
      <c r="M85" s="53">
        <f>CPU!G448</f>
        <v>149.70842299999998</v>
      </c>
      <c r="O85" s="352">
        <v>53501</v>
      </c>
    </row>
    <row r="86" spans="1:15" s="234" customFormat="1">
      <c r="A86" s="231"/>
      <c r="B86" s="385"/>
      <c r="C86" s="386"/>
      <c r="D86" s="386"/>
      <c r="E86" s="386"/>
      <c r="F86" s="386"/>
      <c r="G86" s="387" t="s">
        <v>32</v>
      </c>
      <c r="H86" s="66"/>
      <c r="I86" s="67"/>
      <c r="J86" s="67">
        <f>SUM(J76,J78,J82,J84)</f>
        <v>104111.13</v>
      </c>
    </row>
    <row r="87" spans="1:15">
      <c r="A87" s="17"/>
      <c r="B87" s="17"/>
      <c r="C87" s="17"/>
      <c r="D87" s="17"/>
      <c r="E87" s="44"/>
      <c r="F87" s="17"/>
      <c r="G87" s="45"/>
      <c r="H87" s="19"/>
      <c r="I87" s="19"/>
      <c r="J87" s="19"/>
    </row>
    <row r="88" spans="1:15">
      <c r="A88" s="17"/>
      <c r="B88" s="46">
        <v>6</v>
      </c>
      <c r="C88" s="83"/>
      <c r="D88" s="83"/>
      <c r="E88" s="47" t="s">
        <v>206</v>
      </c>
      <c r="F88" s="47"/>
      <c r="G88" s="82"/>
      <c r="H88" s="49"/>
      <c r="I88" s="49"/>
      <c r="J88" s="49"/>
    </row>
    <row r="89" spans="1:15" s="234" customFormat="1" ht="28.5" customHeight="1">
      <c r="A89" s="231"/>
      <c r="B89" s="232" t="s">
        <v>108</v>
      </c>
      <c r="C89" s="232">
        <v>160971</v>
      </c>
      <c r="D89" s="232" t="s">
        <v>105</v>
      </c>
      <c r="E89" s="233" t="s">
        <v>1058</v>
      </c>
      <c r="F89" s="232" t="s">
        <v>31</v>
      </c>
      <c r="G89" s="52">
        <f>'MEMORIAL DE CÁLCULO'!K239</f>
        <v>532.03</v>
      </c>
      <c r="H89" s="53">
        <f>M89</f>
        <v>187.17</v>
      </c>
      <c r="I89" s="54">
        <f t="shared" ref="I89:I96" si="15">TRUNC(G89*H89,2)</f>
        <v>99580.05</v>
      </c>
      <c r="J89" s="54">
        <f t="shared" ref="J89:J96" si="16">TRUNC((G89*H89)*J$11+I89,2)</f>
        <v>122075.18</v>
      </c>
      <c r="M89" s="53">
        <v>187.17</v>
      </c>
    </row>
    <row r="90" spans="1:15" s="234" customFormat="1">
      <c r="A90" s="231"/>
      <c r="B90" s="232" t="s">
        <v>122</v>
      </c>
      <c r="C90" s="232">
        <v>160964</v>
      </c>
      <c r="D90" s="232" t="s">
        <v>105</v>
      </c>
      <c r="E90" s="233" t="s">
        <v>1057</v>
      </c>
      <c r="F90" s="232" t="s">
        <v>53</v>
      </c>
      <c r="G90" s="52">
        <f>'MEMORIAL DE CÁLCULO'!K241</f>
        <v>53.13</v>
      </c>
      <c r="H90" s="53">
        <f>M90</f>
        <v>54.59</v>
      </c>
      <c r="I90" s="54">
        <f t="shared" si="15"/>
        <v>2900.36</v>
      </c>
      <c r="J90" s="54">
        <f t="shared" si="16"/>
        <v>3555.55</v>
      </c>
      <c r="M90" s="53">
        <v>54.59</v>
      </c>
    </row>
    <row r="91" spans="1:15" s="234" customFormat="1">
      <c r="A91" s="231"/>
      <c r="B91" s="232" t="s">
        <v>129</v>
      </c>
      <c r="C91" s="232">
        <v>94228</v>
      </c>
      <c r="D91" s="381" t="s">
        <v>21</v>
      </c>
      <c r="E91" s="233" t="s">
        <v>210</v>
      </c>
      <c r="F91" s="232" t="s">
        <v>31</v>
      </c>
      <c r="G91" s="52">
        <f>'MEMORIAL DE CÁLCULO'!K243</f>
        <v>115.14</v>
      </c>
      <c r="H91" s="53">
        <f>M91</f>
        <v>73.58</v>
      </c>
      <c r="I91" s="54">
        <f t="shared" si="15"/>
        <v>8472</v>
      </c>
      <c r="J91" s="54">
        <f t="shared" si="16"/>
        <v>10385.82</v>
      </c>
      <c r="M91" s="53">
        <v>73.58</v>
      </c>
    </row>
    <row r="92" spans="1:15" s="234" customFormat="1">
      <c r="A92" s="231"/>
      <c r="B92" s="232" t="s">
        <v>145</v>
      </c>
      <c r="C92" s="232">
        <v>94231</v>
      </c>
      <c r="D92" s="381" t="s">
        <v>21</v>
      </c>
      <c r="E92" s="233" t="s">
        <v>212</v>
      </c>
      <c r="F92" s="232" t="s">
        <v>53</v>
      </c>
      <c r="G92" s="52">
        <f>'MEMORIAL DE CÁLCULO'!K245</f>
        <v>139.80000000000001</v>
      </c>
      <c r="H92" s="53">
        <f t="shared" ref="H92:H96" si="17">M92</f>
        <v>44.43</v>
      </c>
      <c r="I92" s="54">
        <f t="shared" si="15"/>
        <v>6211.31</v>
      </c>
      <c r="J92" s="54">
        <f t="shared" si="16"/>
        <v>7614.44</v>
      </c>
      <c r="M92" s="53">
        <v>44.43</v>
      </c>
    </row>
    <row r="93" spans="1:15" s="234" customFormat="1">
      <c r="A93" s="231"/>
      <c r="B93" s="232" t="s">
        <v>150</v>
      </c>
      <c r="C93" s="232">
        <v>94231</v>
      </c>
      <c r="D93" s="381" t="s">
        <v>21</v>
      </c>
      <c r="E93" s="233" t="s">
        <v>214</v>
      </c>
      <c r="F93" s="232" t="s">
        <v>53</v>
      </c>
      <c r="G93" s="52">
        <f>'MEMORIAL DE CÁLCULO'!K247</f>
        <v>66.150000000000006</v>
      </c>
      <c r="H93" s="53">
        <f t="shared" si="17"/>
        <v>44.36</v>
      </c>
      <c r="I93" s="54">
        <f t="shared" si="15"/>
        <v>2934.41</v>
      </c>
      <c r="J93" s="54">
        <f t="shared" si="16"/>
        <v>3597.29</v>
      </c>
      <c r="M93" s="53">
        <v>44.36</v>
      </c>
    </row>
    <row r="94" spans="1:15" s="234" customFormat="1">
      <c r="A94" s="231"/>
      <c r="B94" s="232" t="s">
        <v>186</v>
      </c>
      <c r="C94" s="232">
        <v>94231</v>
      </c>
      <c r="D94" s="381" t="s">
        <v>21</v>
      </c>
      <c r="E94" s="233" t="s">
        <v>216</v>
      </c>
      <c r="F94" s="232" t="s">
        <v>53</v>
      </c>
      <c r="G94" s="52">
        <f>'MEMORIAL DE CÁLCULO'!K249</f>
        <v>108.8</v>
      </c>
      <c r="H94" s="53">
        <f t="shared" si="17"/>
        <v>44.36</v>
      </c>
      <c r="I94" s="54">
        <f t="shared" si="15"/>
        <v>4826.3599999999997</v>
      </c>
      <c r="J94" s="54">
        <f t="shared" si="16"/>
        <v>5916.63</v>
      </c>
      <c r="M94" s="53">
        <v>44.36</v>
      </c>
    </row>
    <row r="95" spans="1:15" s="234" customFormat="1" ht="25.5">
      <c r="A95" s="231"/>
      <c r="B95" s="232" t="s">
        <v>196</v>
      </c>
      <c r="C95" s="232">
        <v>201410</v>
      </c>
      <c r="D95" s="232" t="s">
        <v>105</v>
      </c>
      <c r="E95" s="233" t="s">
        <v>1059</v>
      </c>
      <c r="F95" s="232" t="s">
        <v>31</v>
      </c>
      <c r="G95" s="52">
        <f>'MEMORIAL DE CÁLCULO'!K251</f>
        <v>43.833000000000006</v>
      </c>
      <c r="H95" s="53">
        <f t="shared" si="17"/>
        <v>79.12</v>
      </c>
      <c r="I95" s="54">
        <f t="shared" si="15"/>
        <v>3468.06</v>
      </c>
      <c r="J95" s="54">
        <f t="shared" si="16"/>
        <v>4251.49</v>
      </c>
      <c r="M95" s="53">
        <v>79.12</v>
      </c>
    </row>
    <row r="96" spans="1:15" s="234" customFormat="1">
      <c r="A96" s="231"/>
      <c r="B96" s="232" t="s">
        <v>1520</v>
      </c>
      <c r="C96" s="232">
        <v>160602</v>
      </c>
      <c r="D96" s="232" t="s">
        <v>105</v>
      </c>
      <c r="E96" s="233" t="s">
        <v>219</v>
      </c>
      <c r="F96" s="232" t="s">
        <v>53</v>
      </c>
      <c r="G96" s="52">
        <f>'MEMORIAL DE CÁLCULO'!K253</f>
        <v>162</v>
      </c>
      <c r="H96" s="53">
        <f t="shared" si="17"/>
        <v>43.33</v>
      </c>
      <c r="I96" s="54">
        <f t="shared" si="15"/>
        <v>7019.46</v>
      </c>
      <c r="J96" s="54">
        <f t="shared" si="16"/>
        <v>8605.15</v>
      </c>
      <c r="M96" s="53">
        <v>43.33</v>
      </c>
    </row>
    <row r="97" spans="1:13" s="234" customFormat="1">
      <c r="A97" s="231"/>
      <c r="B97" s="385"/>
      <c r="C97" s="386"/>
      <c r="D97" s="386"/>
      <c r="E97" s="386"/>
      <c r="F97" s="386"/>
      <c r="G97" s="387" t="s">
        <v>32</v>
      </c>
      <c r="H97" s="66"/>
      <c r="I97" s="67"/>
      <c r="J97" s="67">
        <f>SUM(J89:J96)</f>
        <v>166001.54999999999</v>
      </c>
    </row>
    <row r="98" spans="1:13">
      <c r="A98" s="17"/>
      <c r="B98" s="17"/>
      <c r="C98" s="17"/>
      <c r="D98" s="17"/>
      <c r="E98" s="44"/>
      <c r="F98" s="17"/>
      <c r="G98" s="45"/>
      <c r="H98" s="19"/>
      <c r="I98" s="19"/>
      <c r="J98" s="19"/>
    </row>
    <row r="99" spans="1:13">
      <c r="A99" s="17"/>
      <c r="B99" s="46">
        <v>7</v>
      </c>
      <c r="C99" s="46"/>
      <c r="D99" s="46"/>
      <c r="E99" s="47" t="s">
        <v>220</v>
      </c>
      <c r="F99" s="47"/>
      <c r="G99" s="82"/>
      <c r="H99" s="49"/>
      <c r="I99" s="49"/>
      <c r="J99" s="49"/>
    </row>
    <row r="100" spans="1:13" s="234" customFormat="1" ht="25.5">
      <c r="A100" s="231"/>
      <c r="B100" s="232" t="s">
        <v>1161</v>
      </c>
      <c r="C100" s="232">
        <v>120903</v>
      </c>
      <c r="D100" s="232" t="s">
        <v>105</v>
      </c>
      <c r="E100" s="233" t="s">
        <v>1066</v>
      </c>
      <c r="F100" s="232" t="s">
        <v>31</v>
      </c>
      <c r="G100" s="52">
        <f>'MEMORIAL DE CÁLCULO'!K258</f>
        <v>5.3900000000000006</v>
      </c>
      <c r="H100" s="53">
        <f>M100</f>
        <v>15.89</v>
      </c>
      <c r="I100" s="54">
        <f>TRUNC(G100*H100,2)</f>
        <v>85.64</v>
      </c>
      <c r="J100" s="54">
        <f>TRUNC((G100*H100)*J$11+I100,2)</f>
        <v>104.98</v>
      </c>
      <c r="M100" s="53">
        <v>15.89</v>
      </c>
    </row>
    <row r="101" spans="1:13" s="234" customFormat="1" ht="38.25">
      <c r="A101" s="231"/>
      <c r="B101" s="232" t="s">
        <v>207</v>
      </c>
      <c r="C101" s="232">
        <v>121105</v>
      </c>
      <c r="D101" s="232" t="s">
        <v>105</v>
      </c>
      <c r="E101" s="233" t="s">
        <v>1067</v>
      </c>
      <c r="F101" s="232" t="s">
        <v>31</v>
      </c>
      <c r="G101" s="52">
        <f>'MEMORIAL DE CÁLCULO'!K260</f>
        <v>9.2399999999999984</v>
      </c>
      <c r="H101" s="53">
        <f>M101</f>
        <v>15.39</v>
      </c>
      <c r="I101" s="54">
        <f>TRUNC(G101*H101,2)</f>
        <v>142.19999999999999</v>
      </c>
      <c r="J101" s="54">
        <f>TRUNC((G101*H101)*J$11+I101,2)</f>
        <v>174.32</v>
      </c>
      <c r="M101" s="53">
        <v>15.39</v>
      </c>
    </row>
    <row r="102" spans="1:13" s="234" customFormat="1">
      <c r="A102" s="231"/>
      <c r="B102" s="385"/>
      <c r="C102" s="386"/>
      <c r="D102" s="386"/>
      <c r="E102" s="386"/>
      <c r="F102" s="386"/>
      <c r="G102" s="387" t="s">
        <v>32</v>
      </c>
      <c r="H102" s="66"/>
      <c r="I102" s="67"/>
      <c r="J102" s="67">
        <f>SUM(J100:J101)</f>
        <v>279.3</v>
      </c>
    </row>
    <row r="103" spans="1:13">
      <c r="A103" s="17"/>
      <c r="B103" s="17"/>
      <c r="C103" s="17"/>
      <c r="D103" s="17"/>
      <c r="E103" s="44"/>
      <c r="F103" s="17"/>
      <c r="G103" s="45"/>
      <c r="H103" s="19"/>
      <c r="I103" s="19"/>
      <c r="J103" s="19"/>
    </row>
    <row r="104" spans="1:13">
      <c r="A104" s="17"/>
      <c r="B104" s="46">
        <v>8</v>
      </c>
      <c r="C104" s="83"/>
      <c r="D104" s="83"/>
      <c r="E104" s="47" t="s">
        <v>223</v>
      </c>
      <c r="F104" s="47"/>
      <c r="G104" s="89"/>
      <c r="H104" s="49"/>
      <c r="I104" s="49"/>
      <c r="J104" s="49"/>
    </row>
    <row r="105" spans="1:13" s="234" customFormat="1">
      <c r="A105" s="231"/>
      <c r="B105" s="388" t="s">
        <v>221</v>
      </c>
      <c r="C105" s="391"/>
      <c r="D105" s="391"/>
      <c r="E105" s="350" t="s">
        <v>34</v>
      </c>
      <c r="F105" s="350"/>
      <c r="G105" s="91"/>
      <c r="H105" s="72"/>
      <c r="I105" s="72">
        <f>SUM(I106:I114)</f>
        <v>189918.1</v>
      </c>
      <c r="J105" s="72">
        <f>SUM(J106:J114)</f>
        <v>232820.57</v>
      </c>
    </row>
    <row r="106" spans="1:13" s="234" customFormat="1" ht="25.5">
      <c r="A106" s="231"/>
      <c r="B106" s="232" t="s">
        <v>1521</v>
      </c>
      <c r="C106" s="382">
        <v>87543</v>
      </c>
      <c r="D106" s="232" t="s">
        <v>21</v>
      </c>
      <c r="E106" s="233" t="s">
        <v>228</v>
      </c>
      <c r="F106" s="232" t="s">
        <v>31</v>
      </c>
      <c r="G106" s="52">
        <f>'MEMORIAL DE CÁLCULO'!K266</f>
        <v>39.340000000000003</v>
      </c>
      <c r="H106" s="53">
        <f>M106</f>
        <v>26.21</v>
      </c>
      <c r="I106" s="54">
        <f t="shared" ref="I106:I114" si="18">TRUNC(G106*H106,2)</f>
        <v>1031.0999999999999</v>
      </c>
      <c r="J106" s="54">
        <f t="shared" ref="J106:J114" si="19">TRUNC((G106*H106)*J$11+I106,2)</f>
        <v>1264.02</v>
      </c>
      <c r="M106" s="53">
        <v>26.21</v>
      </c>
    </row>
    <row r="107" spans="1:13" s="234" customFormat="1" ht="25.5">
      <c r="A107" s="231"/>
      <c r="B107" s="232" t="s">
        <v>1522</v>
      </c>
      <c r="C107" s="232">
        <v>87273</v>
      </c>
      <c r="D107" s="232" t="s">
        <v>21</v>
      </c>
      <c r="E107" s="233" t="s">
        <v>230</v>
      </c>
      <c r="F107" s="232" t="s">
        <v>31</v>
      </c>
      <c r="G107" s="52">
        <f>'MEMORIAL DE CÁLCULO'!K268</f>
        <v>671.71</v>
      </c>
      <c r="H107" s="53">
        <f t="shared" ref="H107:H114" si="20">M107</f>
        <v>67.459999999999994</v>
      </c>
      <c r="I107" s="54">
        <f t="shared" si="18"/>
        <v>45313.55</v>
      </c>
      <c r="J107" s="54">
        <f t="shared" si="19"/>
        <v>55549.88</v>
      </c>
      <c r="M107" s="53">
        <v>67.459999999999994</v>
      </c>
    </row>
    <row r="108" spans="1:13" s="234" customFormat="1" ht="25.5">
      <c r="A108" s="231"/>
      <c r="B108" s="232" t="s">
        <v>1523</v>
      </c>
      <c r="C108" s="232">
        <v>87265</v>
      </c>
      <c r="D108" s="232" t="s">
        <v>21</v>
      </c>
      <c r="E108" s="233" t="s">
        <v>232</v>
      </c>
      <c r="F108" s="232" t="s">
        <v>31</v>
      </c>
      <c r="G108" s="52">
        <f>'MEMORIAL DE CÁLCULO'!K270</f>
        <v>8.3000000000000007</v>
      </c>
      <c r="H108" s="53">
        <f t="shared" si="20"/>
        <v>60.05</v>
      </c>
      <c r="I108" s="54">
        <f t="shared" si="18"/>
        <v>498.41</v>
      </c>
      <c r="J108" s="54">
        <f t="shared" si="19"/>
        <v>611</v>
      </c>
      <c r="M108" s="53">
        <v>60.05</v>
      </c>
    </row>
    <row r="109" spans="1:13" s="234" customFormat="1" ht="25.5">
      <c r="A109" s="231"/>
      <c r="B109" s="232" t="s">
        <v>1524</v>
      </c>
      <c r="C109" s="232">
        <v>87265</v>
      </c>
      <c r="D109" s="232" t="s">
        <v>21</v>
      </c>
      <c r="E109" s="233" t="s">
        <v>234</v>
      </c>
      <c r="F109" s="232" t="s">
        <v>31</v>
      </c>
      <c r="G109" s="52">
        <f>'MEMORIAL DE CÁLCULO'!K272</f>
        <v>8.7799999999999994</v>
      </c>
      <c r="H109" s="53">
        <f t="shared" si="20"/>
        <v>60.05</v>
      </c>
      <c r="I109" s="54">
        <f t="shared" si="18"/>
        <v>527.23</v>
      </c>
      <c r="J109" s="54">
        <f t="shared" si="19"/>
        <v>646.33000000000004</v>
      </c>
      <c r="M109" s="53">
        <v>60.05</v>
      </c>
    </row>
    <row r="110" spans="1:13" s="234" customFormat="1" ht="25.5">
      <c r="A110" s="231"/>
      <c r="B110" s="232" t="s">
        <v>1525</v>
      </c>
      <c r="C110" s="232">
        <v>87265</v>
      </c>
      <c r="D110" s="232" t="s">
        <v>21</v>
      </c>
      <c r="E110" s="233" t="s">
        <v>236</v>
      </c>
      <c r="F110" s="232" t="s">
        <v>31</v>
      </c>
      <c r="G110" s="52">
        <f>'MEMORIAL DE CÁLCULO'!K274</f>
        <v>17.25</v>
      </c>
      <c r="H110" s="53">
        <f t="shared" si="20"/>
        <v>60.05</v>
      </c>
      <c r="I110" s="54">
        <f t="shared" si="18"/>
        <v>1035.8599999999999</v>
      </c>
      <c r="J110" s="54">
        <f t="shared" si="19"/>
        <v>1269.8599999999999</v>
      </c>
      <c r="M110" s="53">
        <v>60.05</v>
      </c>
    </row>
    <row r="111" spans="1:13" s="234" customFormat="1" ht="25.5">
      <c r="A111" s="231"/>
      <c r="B111" s="232" t="s">
        <v>1526</v>
      </c>
      <c r="C111" s="232">
        <v>87265</v>
      </c>
      <c r="D111" s="232" t="s">
        <v>21</v>
      </c>
      <c r="E111" s="233" t="s">
        <v>238</v>
      </c>
      <c r="F111" s="232" t="s">
        <v>31</v>
      </c>
      <c r="G111" s="52">
        <f>'MEMORIAL DE CÁLCULO'!K276</f>
        <v>166.07</v>
      </c>
      <c r="H111" s="53">
        <f t="shared" si="20"/>
        <v>60.05</v>
      </c>
      <c r="I111" s="54">
        <f t="shared" si="18"/>
        <v>9972.5</v>
      </c>
      <c r="J111" s="54">
        <f t="shared" si="19"/>
        <v>12225.28</v>
      </c>
      <c r="M111" s="53">
        <v>60.05</v>
      </c>
    </row>
    <row r="112" spans="1:13" s="234" customFormat="1">
      <c r="A112" s="231"/>
      <c r="B112" s="232" t="s">
        <v>1527</v>
      </c>
      <c r="C112" s="232" t="s">
        <v>1047</v>
      </c>
      <c r="D112" s="232" t="s">
        <v>1046</v>
      </c>
      <c r="E112" s="233" t="s">
        <v>240</v>
      </c>
      <c r="F112" s="232" t="s">
        <v>53</v>
      </c>
      <c r="G112" s="52">
        <f>'MEMORIAL DE CÁLCULO'!K278</f>
        <v>238.6</v>
      </c>
      <c r="H112" s="53">
        <f t="shared" si="20"/>
        <v>30.53</v>
      </c>
      <c r="I112" s="54">
        <f t="shared" si="18"/>
        <v>7284.45</v>
      </c>
      <c r="J112" s="54">
        <f t="shared" si="19"/>
        <v>8930</v>
      </c>
      <c r="M112" s="53">
        <v>30.53</v>
      </c>
    </row>
    <row r="113" spans="1:13" s="234" customFormat="1">
      <c r="A113" s="231"/>
      <c r="B113" s="232" t="s">
        <v>1528</v>
      </c>
      <c r="C113" s="232" t="s">
        <v>242</v>
      </c>
      <c r="D113" s="232" t="s">
        <v>25</v>
      </c>
      <c r="E113" s="233" t="s">
        <v>243</v>
      </c>
      <c r="F113" s="232" t="s">
        <v>31</v>
      </c>
      <c r="G113" s="52">
        <f>'MEMORIAL DE CÁLCULO'!K280</f>
        <v>495.39</v>
      </c>
      <c r="H113" s="53">
        <f t="shared" si="20"/>
        <v>71.94</v>
      </c>
      <c r="I113" s="54">
        <f t="shared" si="18"/>
        <v>35638.35</v>
      </c>
      <c r="J113" s="54">
        <f t="shared" si="19"/>
        <v>43689.05</v>
      </c>
      <c r="M113" s="53">
        <v>71.94</v>
      </c>
    </row>
    <row r="114" spans="1:13" s="234" customFormat="1" ht="25.5">
      <c r="A114" s="231"/>
      <c r="B114" s="232" t="s">
        <v>1529</v>
      </c>
      <c r="C114" s="232" t="s">
        <v>245</v>
      </c>
      <c r="D114" s="232" t="s">
        <v>25</v>
      </c>
      <c r="E114" s="233" t="s">
        <v>246</v>
      </c>
      <c r="F114" s="232" t="s">
        <v>31</v>
      </c>
      <c r="G114" s="52">
        <f>'MEMORIAL DE CÁLCULO'!K282</f>
        <v>734.92</v>
      </c>
      <c r="H114" s="53">
        <f t="shared" si="20"/>
        <v>120.58</v>
      </c>
      <c r="I114" s="54">
        <f t="shared" si="18"/>
        <v>88616.65</v>
      </c>
      <c r="J114" s="54">
        <f t="shared" si="19"/>
        <v>108635.15</v>
      </c>
      <c r="M114" s="53">
        <v>120.58</v>
      </c>
    </row>
    <row r="115" spans="1:13" s="234" customFormat="1">
      <c r="A115" s="231"/>
      <c r="B115" s="388" t="s">
        <v>222</v>
      </c>
      <c r="C115" s="391"/>
      <c r="D115" s="391"/>
      <c r="E115" s="350" t="s">
        <v>248</v>
      </c>
      <c r="F115" s="350"/>
      <c r="G115" s="91"/>
      <c r="H115" s="72"/>
      <c r="I115" s="72">
        <f>SUM(I116:I117)</f>
        <v>4511.47</v>
      </c>
      <c r="J115" s="72">
        <f>SUM(J116:J117)</f>
        <v>5530.6</v>
      </c>
      <c r="M115" s="72"/>
    </row>
    <row r="116" spans="1:13" s="234" customFormat="1">
      <c r="A116" s="231"/>
      <c r="B116" s="232" t="s">
        <v>1530</v>
      </c>
      <c r="C116" s="232">
        <v>87878</v>
      </c>
      <c r="D116" s="232" t="s">
        <v>21</v>
      </c>
      <c r="E116" s="233" t="s">
        <v>225</v>
      </c>
      <c r="F116" s="232" t="s">
        <v>31</v>
      </c>
      <c r="G116" s="52">
        <f>'MEMORIAL DE CÁLCULO'!K285</f>
        <v>91.79</v>
      </c>
      <c r="H116" s="53">
        <f>M116</f>
        <v>5.37</v>
      </c>
      <c r="I116" s="54">
        <f>TRUNC(G116*H116,2)</f>
        <v>492.91</v>
      </c>
      <c r="J116" s="54">
        <f>TRUNC((G116*H116)*J$11+I116,2)</f>
        <v>604.25</v>
      </c>
      <c r="M116" s="53">
        <v>5.37</v>
      </c>
    </row>
    <row r="117" spans="1:13" s="234" customFormat="1" ht="25.5">
      <c r="A117" s="231"/>
      <c r="B117" s="232" t="s">
        <v>1531</v>
      </c>
      <c r="C117" s="232">
        <v>87792</v>
      </c>
      <c r="D117" s="232" t="s">
        <v>21</v>
      </c>
      <c r="E117" s="233" t="s">
        <v>226</v>
      </c>
      <c r="F117" s="232" t="s">
        <v>31</v>
      </c>
      <c r="G117" s="52">
        <f>'MEMORIAL DE CÁLCULO'!K287</f>
        <v>91.79</v>
      </c>
      <c r="H117" s="53">
        <f t="shared" ref="H117" si="21">M117</f>
        <v>43.78</v>
      </c>
      <c r="I117" s="54">
        <f>TRUNC(G117*H117,2)</f>
        <v>4018.56</v>
      </c>
      <c r="J117" s="54">
        <f>TRUNC((G117*H117)*J$11+I117,2)</f>
        <v>4926.3500000000004</v>
      </c>
      <c r="M117" s="53">
        <v>43.78</v>
      </c>
    </row>
    <row r="118" spans="1:13" s="234" customFormat="1">
      <c r="A118" s="231"/>
      <c r="B118" s="388" t="s">
        <v>1532</v>
      </c>
      <c r="C118" s="391"/>
      <c r="D118" s="391"/>
      <c r="E118" s="350" t="s">
        <v>252</v>
      </c>
      <c r="F118" s="350"/>
      <c r="G118" s="91"/>
      <c r="H118" s="72"/>
      <c r="I118" s="72">
        <f>SUM(I119:I120)</f>
        <v>45416.95</v>
      </c>
      <c r="J118" s="72">
        <f>SUM(J119:J120)</f>
        <v>55676.63</v>
      </c>
      <c r="M118" s="72"/>
    </row>
    <row r="119" spans="1:13" s="234" customFormat="1">
      <c r="A119" s="231"/>
      <c r="B119" s="232" t="s">
        <v>1533</v>
      </c>
      <c r="C119" s="232">
        <v>87878</v>
      </c>
      <c r="D119" s="232" t="s">
        <v>21</v>
      </c>
      <c r="E119" s="233" t="s">
        <v>225</v>
      </c>
      <c r="F119" s="232" t="s">
        <v>31</v>
      </c>
      <c r="G119" s="52">
        <f>'MEMORIAL DE CÁLCULO'!K290</f>
        <v>924.04799999999989</v>
      </c>
      <c r="H119" s="53">
        <f>M119</f>
        <v>5.37</v>
      </c>
      <c r="I119" s="54">
        <f>TRUNC(G119*H119,2)</f>
        <v>4962.13</v>
      </c>
      <c r="J119" s="54">
        <f>TRUNC((G119*H119)*J$11+I119,2)</f>
        <v>6083.07</v>
      </c>
      <c r="M119" s="53">
        <v>5.37</v>
      </c>
    </row>
    <row r="120" spans="1:13" s="234" customFormat="1" ht="25.5">
      <c r="A120" s="231"/>
      <c r="B120" s="232" t="s">
        <v>1534</v>
      </c>
      <c r="C120" s="232">
        <v>87792</v>
      </c>
      <c r="D120" s="232" t="s">
        <v>21</v>
      </c>
      <c r="E120" s="233" t="s">
        <v>226</v>
      </c>
      <c r="F120" s="232" t="s">
        <v>31</v>
      </c>
      <c r="G120" s="52">
        <f>'MEMORIAL DE CÁLCULO'!K292</f>
        <v>924.04799999999989</v>
      </c>
      <c r="H120" s="53">
        <f t="shared" ref="H120" si="22">M120</f>
        <v>43.78</v>
      </c>
      <c r="I120" s="54">
        <f>TRUNC(G120*H120,2)</f>
        <v>40454.82</v>
      </c>
      <c r="J120" s="54">
        <f>TRUNC((G120*H120)*J$11+I120,2)</f>
        <v>49593.56</v>
      </c>
      <c r="M120" s="53">
        <v>43.78</v>
      </c>
    </row>
    <row r="121" spans="1:13" s="234" customFormat="1">
      <c r="A121" s="231"/>
      <c r="B121" s="385"/>
      <c r="C121" s="386"/>
      <c r="D121" s="386"/>
      <c r="E121" s="386"/>
      <c r="F121" s="386"/>
      <c r="G121" s="387" t="s">
        <v>32</v>
      </c>
      <c r="H121" s="66"/>
      <c r="I121" s="67"/>
      <c r="J121" s="67">
        <f>SUM(J105,J115,J118)</f>
        <v>294027.8</v>
      </c>
    </row>
    <row r="122" spans="1:13">
      <c r="A122" s="17"/>
      <c r="B122" s="17"/>
      <c r="C122" s="17"/>
      <c r="D122" s="17"/>
      <c r="E122" s="44"/>
      <c r="F122" s="17"/>
      <c r="G122" s="45"/>
      <c r="H122" s="19"/>
      <c r="I122" s="19"/>
      <c r="J122" s="19"/>
    </row>
    <row r="123" spans="1:13">
      <c r="A123" s="17"/>
      <c r="B123" s="46">
        <v>9</v>
      </c>
      <c r="C123" s="46"/>
      <c r="D123" s="46"/>
      <c r="E123" s="47" t="s">
        <v>257</v>
      </c>
      <c r="F123" s="47"/>
      <c r="G123" s="82"/>
      <c r="H123" s="49"/>
      <c r="I123" s="49"/>
      <c r="J123" s="49"/>
    </row>
    <row r="124" spans="1:13">
      <c r="A124" s="17"/>
      <c r="B124" s="68" t="s">
        <v>224</v>
      </c>
      <c r="C124" s="59"/>
      <c r="D124" s="59"/>
      <c r="E124" s="75" t="s">
        <v>1454</v>
      </c>
      <c r="F124" s="59"/>
      <c r="G124" s="52"/>
      <c r="H124" s="53"/>
      <c r="I124" s="72">
        <f>SUM(I125:I126)</f>
        <v>1477.97</v>
      </c>
      <c r="J124" s="72">
        <f>SUM(J125:J126)</f>
        <v>1811.84</v>
      </c>
      <c r="M124" s="53"/>
    </row>
    <row r="125" spans="1:13" s="234" customFormat="1" ht="25.5">
      <c r="A125" s="231"/>
      <c r="B125" s="232" t="s">
        <v>1162</v>
      </c>
      <c r="C125" s="232">
        <v>40880</v>
      </c>
      <c r="D125" s="232" t="s">
        <v>1455</v>
      </c>
      <c r="E125" s="233" t="s">
        <v>1456</v>
      </c>
      <c r="F125" s="232" t="s">
        <v>31</v>
      </c>
      <c r="G125" s="52">
        <f>'MEMORIAL DE CÁLCULO'!K340</f>
        <v>104.52500000000001</v>
      </c>
      <c r="H125" s="53">
        <f>M125</f>
        <v>0.79</v>
      </c>
      <c r="I125" s="54">
        <f t="shared" ref="I125:I126" si="23">TRUNC(G125*H125,2)</f>
        <v>82.57</v>
      </c>
      <c r="J125" s="54">
        <f t="shared" ref="J125:J126" si="24">TRUNC((G125*H125)*J$11+I125,2)</f>
        <v>101.22</v>
      </c>
      <c r="M125" s="53">
        <v>0.79</v>
      </c>
    </row>
    <row r="126" spans="1:13" s="234" customFormat="1">
      <c r="A126" s="231"/>
      <c r="B126" s="232" t="s">
        <v>1163</v>
      </c>
      <c r="C126" s="232">
        <v>98504</v>
      </c>
      <c r="D126" s="232" t="s">
        <v>21</v>
      </c>
      <c r="E126" s="233" t="s">
        <v>303</v>
      </c>
      <c r="F126" s="232" t="s">
        <v>31</v>
      </c>
      <c r="G126" s="52">
        <f>'MEMORIAL DE CÁLCULO'!K342</f>
        <v>104.52500000000001</v>
      </c>
      <c r="H126" s="53">
        <f t="shared" ref="H126" si="25">M126</f>
        <v>13.35</v>
      </c>
      <c r="I126" s="54">
        <f t="shared" si="23"/>
        <v>1395.4</v>
      </c>
      <c r="J126" s="54">
        <f t="shared" si="24"/>
        <v>1710.62</v>
      </c>
      <c r="M126" s="53">
        <v>13.35</v>
      </c>
    </row>
    <row r="127" spans="1:13">
      <c r="A127" s="17"/>
      <c r="B127" s="63"/>
      <c r="C127" s="64"/>
      <c r="D127" s="64"/>
      <c r="E127" s="64"/>
      <c r="F127" s="64"/>
      <c r="G127" s="65" t="s">
        <v>32</v>
      </c>
      <c r="H127" s="66"/>
      <c r="I127" s="67"/>
      <c r="J127" s="67">
        <f>J124</f>
        <v>1811.84</v>
      </c>
    </row>
    <row r="128" spans="1:13">
      <c r="A128" s="17"/>
      <c r="B128" s="17"/>
      <c r="C128" s="17"/>
      <c r="D128" s="17"/>
      <c r="E128" s="44"/>
      <c r="F128" s="17"/>
      <c r="G128" s="45"/>
      <c r="H128" s="19"/>
      <c r="I128" s="19"/>
      <c r="J128" s="19"/>
    </row>
    <row r="129" spans="1:13">
      <c r="A129" s="17"/>
      <c r="B129" s="46">
        <v>10</v>
      </c>
      <c r="C129" s="46"/>
      <c r="D129" s="46"/>
      <c r="E129" s="47" t="s">
        <v>306</v>
      </c>
      <c r="F129" s="47"/>
      <c r="G129" s="82"/>
      <c r="H129" s="49"/>
      <c r="I129" s="49"/>
      <c r="J129" s="49"/>
    </row>
    <row r="130" spans="1:13" s="234" customFormat="1">
      <c r="A130" s="231"/>
      <c r="B130" s="348" t="s">
        <v>258</v>
      </c>
      <c r="C130" s="232"/>
      <c r="D130" s="349"/>
      <c r="E130" s="350" t="s">
        <v>252</v>
      </c>
      <c r="F130" s="232"/>
      <c r="G130" s="52"/>
      <c r="H130" s="53"/>
      <c r="I130" s="72">
        <f>SUM(I131:I132)</f>
        <v>14535.259999999998</v>
      </c>
      <c r="J130" s="72">
        <f>SUM(J131:J132)</f>
        <v>17818.77</v>
      </c>
      <c r="M130" s="53"/>
    </row>
    <row r="131" spans="1:13" s="234" customFormat="1">
      <c r="A131" s="231"/>
      <c r="B131" s="250" t="s">
        <v>1165</v>
      </c>
      <c r="C131" s="232">
        <v>88485</v>
      </c>
      <c r="D131" s="232" t="s">
        <v>21</v>
      </c>
      <c r="E131" s="233" t="s">
        <v>332</v>
      </c>
      <c r="F131" s="232" t="s">
        <v>31</v>
      </c>
      <c r="G131" s="52">
        <f>'MEMORIAL DE CÁLCULO'!K372</f>
        <v>924.04799999999989</v>
      </c>
      <c r="H131" s="53">
        <f t="shared" ref="H131:H132" si="26">M131</f>
        <v>4.58</v>
      </c>
      <c r="I131" s="54">
        <f>TRUNC(G131*H131,2)</f>
        <v>4232.13</v>
      </c>
      <c r="J131" s="54">
        <f>TRUNC((G131*H131)*J$11+I131,2)</f>
        <v>5188.17</v>
      </c>
      <c r="M131" s="53">
        <v>4.58</v>
      </c>
    </row>
    <row r="132" spans="1:13" s="234" customFormat="1">
      <c r="A132" s="231"/>
      <c r="B132" s="250" t="s">
        <v>1166</v>
      </c>
      <c r="C132" s="232">
        <v>261307</v>
      </c>
      <c r="D132" s="232" t="s">
        <v>105</v>
      </c>
      <c r="E132" s="233" t="s">
        <v>334</v>
      </c>
      <c r="F132" s="232" t="s">
        <v>31</v>
      </c>
      <c r="G132" s="52">
        <f>'MEMORIAL DE CÁLCULO'!K374</f>
        <v>924.04799999999989</v>
      </c>
      <c r="H132" s="53">
        <f t="shared" si="26"/>
        <v>11.15</v>
      </c>
      <c r="I132" s="54">
        <f>TRUNC(G132*H132,2)</f>
        <v>10303.129999999999</v>
      </c>
      <c r="J132" s="54">
        <f>TRUNC((G132*H132)*J$11+I132,2)</f>
        <v>12630.6</v>
      </c>
      <c r="M132" s="53">
        <v>11.15</v>
      </c>
    </row>
    <row r="133" spans="1:13">
      <c r="A133" s="17"/>
      <c r="B133" s="63"/>
      <c r="C133" s="64"/>
      <c r="D133" s="64"/>
      <c r="E133" s="64"/>
      <c r="F133" s="64"/>
      <c r="G133" s="65" t="s">
        <v>32</v>
      </c>
      <c r="H133" s="66"/>
      <c r="I133" s="67"/>
      <c r="J133" s="67">
        <f>SUM(J130)</f>
        <v>17818.77</v>
      </c>
    </row>
    <row r="134" spans="1:13">
      <c r="A134" s="17"/>
      <c r="B134" s="17"/>
      <c r="C134" s="17"/>
      <c r="D134" s="17"/>
      <c r="E134" s="44"/>
      <c r="F134" s="17"/>
      <c r="G134" s="45"/>
      <c r="H134" s="19"/>
      <c r="I134" s="19"/>
      <c r="J134" s="19"/>
    </row>
    <row r="135" spans="1:13">
      <c r="A135" s="17"/>
      <c r="B135" s="46">
        <v>11</v>
      </c>
      <c r="C135" s="46"/>
      <c r="D135" s="46"/>
      <c r="E135" s="47" t="s">
        <v>335</v>
      </c>
      <c r="F135" s="47"/>
      <c r="G135" s="82"/>
      <c r="H135" s="49"/>
      <c r="I135" s="49"/>
      <c r="J135" s="49"/>
    </row>
    <row r="136" spans="1:13">
      <c r="A136" s="17"/>
      <c r="B136" s="99" t="s">
        <v>307</v>
      </c>
      <c r="C136" s="99"/>
      <c r="D136" s="50"/>
      <c r="E136" s="100" t="s">
        <v>337</v>
      </c>
      <c r="F136" s="55"/>
      <c r="G136" s="101"/>
      <c r="H136" s="53"/>
      <c r="I136" s="72">
        <f>SUM(I137:I139)</f>
        <v>107.85</v>
      </c>
      <c r="J136" s="72">
        <f>SUM(J137:J139)</f>
        <v>132.19999999999999</v>
      </c>
    </row>
    <row r="137" spans="1:13" s="234" customFormat="1">
      <c r="A137" s="231"/>
      <c r="B137" s="235" t="s">
        <v>308</v>
      </c>
      <c r="C137" s="235">
        <v>89380</v>
      </c>
      <c r="D137" s="235" t="s">
        <v>21</v>
      </c>
      <c r="E137" s="251" t="s">
        <v>375</v>
      </c>
      <c r="F137" s="235" t="s">
        <v>26</v>
      </c>
      <c r="G137" s="52">
        <f>'MEMORIAL DE CÁLCULO'!K416</f>
        <v>4</v>
      </c>
      <c r="H137" s="53">
        <f t="shared" ref="H137:H139" si="27">M137</f>
        <v>10.85</v>
      </c>
      <c r="I137" s="54">
        <f t="shared" ref="I137:I139" si="28">TRUNC(G137*H137,2)</f>
        <v>43.4</v>
      </c>
      <c r="J137" s="54">
        <f t="shared" ref="J137:J139" si="29">TRUNC((G137*H137)*J$11+I137,2)</f>
        <v>53.2</v>
      </c>
      <c r="M137" s="53">
        <v>10.85</v>
      </c>
    </row>
    <row r="138" spans="1:13" s="234" customFormat="1">
      <c r="A138" s="231"/>
      <c r="B138" s="235" t="s">
        <v>310</v>
      </c>
      <c r="C138" s="235">
        <v>89622</v>
      </c>
      <c r="D138" s="235" t="s">
        <v>21</v>
      </c>
      <c r="E138" s="251" t="s">
        <v>435</v>
      </c>
      <c r="F138" s="235" t="s">
        <v>26</v>
      </c>
      <c r="G138" s="52">
        <f>'MEMORIAL DE CÁLCULO'!K474</f>
        <v>1</v>
      </c>
      <c r="H138" s="53">
        <f t="shared" si="27"/>
        <v>15.43</v>
      </c>
      <c r="I138" s="54">
        <f t="shared" si="28"/>
        <v>15.43</v>
      </c>
      <c r="J138" s="54">
        <f t="shared" si="29"/>
        <v>18.91</v>
      </c>
      <c r="M138" s="53">
        <v>15.43</v>
      </c>
    </row>
    <row r="139" spans="1:13" s="234" customFormat="1">
      <c r="A139" s="231"/>
      <c r="B139" s="235" t="s">
        <v>312</v>
      </c>
      <c r="C139" s="235">
        <v>90374</v>
      </c>
      <c r="D139" s="235" t="s">
        <v>21</v>
      </c>
      <c r="E139" s="251" t="s">
        <v>453</v>
      </c>
      <c r="F139" s="235" t="s">
        <v>26</v>
      </c>
      <c r="G139" s="52">
        <f>'MEMORIAL DE CÁLCULO'!K492</f>
        <v>2</v>
      </c>
      <c r="H139" s="53">
        <f t="shared" si="27"/>
        <v>24.51</v>
      </c>
      <c r="I139" s="54">
        <f t="shared" si="28"/>
        <v>49.02</v>
      </c>
      <c r="J139" s="54">
        <f t="shared" si="29"/>
        <v>60.09</v>
      </c>
      <c r="M139" s="53">
        <v>24.51</v>
      </c>
    </row>
    <row r="140" spans="1:13" s="234" customFormat="1">
      <c r="A140" s="231"/>
      <c r="B140" s="388" t="s">
        <v>327</v>
      </c>
      <c r="C140" s="235"/>
      <c r="D140" s="388"/>
      <c r="E140" s="350" t="s">
        <v>455</v>
      </c>
      <c r="F140" s="252"/>
      <c r="G140" s="52"/>
      <c r="H140" s="53"/>
      <c r="I140" s="72">
        <f>SUM(I141:I148)</f>
        <v>9176.39</v>
      </c>
      <c r="J140" s="72">
        <f>SUM(J141:J148)</f>
        <v>11249.29</v>
      </c>
      <c r="M140" s="53"/>
    </row>
    <row r="141" spans="1:13" s="234" customFormat="1">
      <c r="A141" s="231"/>
      <c r="B141" s="235" t="s">
        <v>328</v>
      </c>
      <c r="C141" s="235">
        <v>95248</v>
      </c>
      <c r="D141" s="235" t="s">
        <v>21</v>
      </c>
      <c r="E141" s="252" t="s">
        <v>457</v>
      </c>
      <c r="F141" s="235" t="s">
        <v>26</v>
      </c>
      <c r="G141" s="52">
        <f>'MEMORIAL DE CÁLCULO'!K495</f>
        <v>2</v>
      </c>
      <c r="H141" s="53">
        <f>M141</f>
        <v>53.61</v>
      </c>
      <c r="I141" s="54">
        <f t="shared" ref="I141:I148" si="30">TRUNC(G141*H141,2)</f>
        <v>107.22</v>
      </c>
      <c r="J141" s="54">
        <f t="shared" ref="J141:J148" si="31">TRUNC((G141*H141)*J$11+I141,2)</f>
        <v>131.44</v>
      </c>
      <c r="M141" s="53">
        <v>53.61</v>
      </c>
    </row>
    <row r="142" spans="1:13" s="234" customFormat="1">
      <c r="A142" s="231"/>
      <c r="B142" s="235" t="s">
        <v>329</v>
      </c>
      <c r="C142" s="235">
        <v>94498</v>
      </c>
      <c r="D142" s="235" t="s">
        <v>21</v>
      </c>
      <c r="E142" s="252" t="s">
        <v>459</v>
      </c>
      <c r="F142" s="235" t="s">
        <v>26</v>
      </c>
      <c r="G142" s="52">
        <f>'MEMORIAL DE CÁLCULO'!K497</f>
        <v>2</v>
      </c>
      <c r="H142" s="53">
        <f t="shared" ref="H142:H148" si="32">M142</f>
        <v>150.44</v>
      </c>
      <c r="I142" s="54">
        <f t="shared" si="30"/>
        <v>300.88</v>
      </c>
      <c r="J142" s="54">
        <f t="shared" si="31"/>
        <v>368.84</v>
      </c>
      <c r="M142" s="53">
        <v>150.44</v>
      </c>
    </row>
    <row r="143" spans="1:13" s="234" customFormat="1">
      <c r="A143" s="231"/>
      <c r="B143" s="235" t="s">
        <v>1535</v>
      </c>
      <c r="C143" s="235">
        <v>94500</v>
      </c>
      <c r="D143" s="235" t="s">
        <v>21</v>
      </c>
      <c r="E143" s="252" t="s">
        <v>461</v>
      </c>
      <c r="F143" s="235" t="s">
        <v>26</v>
      </c>
      <c r="G143" s="52">
        <f>'MEMORIAL DE CÁLCULO'!K499</f>
        <v>2</v>
      </c>
      <c r="H143" s="53">
        <f t="shared" si="32"/>
        <v>362.67</v>
      </c>
      <c r="I143" s="54">
        <f t="shared" si="30"/>
        <v>725.34</v>
      </c>
      <c r="J143" s="54">
        <f t="shared" si="31"/>
        <v>889.19</v>
      </c>
      <c r="M143" s="53">
        <v>362.67</v>
      </c>
    </row>
    <row r="144" spans="1:13" s="234" customFormat="1">
      <c r="A144" s="231"/>
      <c r="B144" s="235" t="s">
        <v>1536</v>
      </c>
      <c r="C144" s="235">
        <v>94501</v>
      </c>
      <c r="D144" s="235" t="s">
        <v>21</v>
      </c>
      <c r="E144" s="252" t="s">
        <v>463</v>
      </c>
      <c r="F144" s="235" t="s">
        <v>26</v>
      </c>
      <c r="G144" s="52">
        <f>'MEMORIAL DE CÁLCULO'!K501</f>
        <v>2</v>
      </c>
      <c r="H144" s="53">
        <f t="shared" si="32"/>
        <v>731.18</v>
      </c>
      <c r="I144" s="54">
        <f t="shared" si="30"/>
        <v>1462.36</v>
      </c>
      <c r="J144" s="54">
        <f t="shared" si="31"/>
        <v>1792.7</v>
      </c>
      <c r="M144" s="53">
        <v>731.18</v>
      </c>
    </row>
    <row r="145" spans="1:13" s="234" customFormat="1">
      <c r="A145" s="231"/>
      <c r="B145" s="235" t="s">
        <v>1537</v>
      </c>
      <c r="C145" s="235">
        <v>94792</v>
      </c>
      <c r="D145" s="235" t="s">
        <v>21</v>
      </c>
      <c r="E145" s="252" t="s">
        <v>465</v>
      </c>
      <c r="F145" s="235" t="s">
        <v>26</v>
      </c>
      <c r="G145" s="52">
        <f>'MEMORIAL DE CÁLCULO'!K503</f>
        <v>1</v>
      </c>
      <c r="H145" s="53">
        <f t="shared" si="32"/>
        <v>118.23</v>
      </c>
      <c r="I145" s="54">
        <f t="shared" si="30"/>
        <v>118.23</v>
      </c>
      <c r="J145" s="54">
        <f t="shared" si="31"/>
        <v>144.93</v>
      </c>
      <c r="M145" s="53">
        <v>118.23</v>
      </c>
    </row>
    <row r="146" spans="1:13" s="234" customFormat="1">
      <c r="A146" s="231"/>
      <c r="B146" s="235" t="s">
        <v>1538</v>
      </c>
      <c r="C146" s="235">
        <v>94794</v>
      </c>
      <c r="D146" s="235" t="s">
        <v>21</v>
      </c>
      <c r="E146" s="252" t="s">
        <v>467</v>
      </c>
      <c r="F146" s="235" t="s">
        <v>26</v>
      </c>
      <c r="G146" s="52">
        <f>'MEMORIAL DE CÁLCULO'!K505</f>
        <v>12</v>
      </c>
      <c r="H146" s="53">
        <f t="shared" si="32"/>
        <v>171.77</v>
      </c>
      <c r="I146" s="54">
        <f t="shared" si="30"/>
        <v>2061.2399999999998</v>
      </c>
      <c r="J146" s="54">
        <f t="shared" si="31"/>
        <v>2526.87</v>
      </c>
      <c r="M146" s="53">
        <v>171.77</v>
      </c>
    </row>
    <row r="147" spans="1:13" s="234" customFormat="1">
      <c r="A147" s="231"/>
      <c r="B147" s="235" t="s">
        <v>1539</v>
      </c>
      <c r="C147" s="235">
        <v>89987</v>
      </c>
      <c r="D147" s="235" t="s">
        <v>21</v>
      </c>
      <c r="E147" s="252" t="s">
        <v>469</v>
      </c>
      <c r="F147" s="235" t="s">
        <v>26</v>
      </c>
      <c r="G147" s="52">
        <f>'MEMORIAL DE CÁLCULO'!K507</f>
        <v>33</v>
      </c>
      <c r="H147" s="53">
        <f t="shared" si="32"/>
        <v>97.05</v>
      </c>
      <c r="I147" s="54">
        <f t="shared" si="30"/>
        <v>3202.65</v>
      </c>
      <c r="J147" s="54">
        <f t="shared" si="31"/>
        <v>3926.12</v>
      </c>
      <c r="M147" s="53">
        <v>97.05</v>
      </c>
    </row>
    <row r="148" spans="1:13" s="234" customFormat="1">
      <c r="A148" s="231"/>
      <c r="B148" s="235" t="s">
        <v>1540</v>
      </c>
      <c r="C148" s="235">
        <v>89985</v>
      </c>
      <c r="D148" s="235" t="s">
        <v>21</v>
      </c>
      <c r="E148" s="252" t="s">
        <v>471</v>
      </c>
      <c r="F148" s="235" t="s">
        <v>26</v>
      </c>
      <c r="G148" s="52">
        <f>'MEMORIAL DE CÁLCULO'!K509</f>
        <v>13</v>
      </c>
      <c r="H148" s="53">
        <f t="shared" si="32"/>
        <v>92.19</v>
      </c>
      <c r="I148" s="54">
        <f t="shared" si="30"/>
        <v>1198.47</v>
      </c>
      <c r="J148" s="54">
        <f t="shared" si="31"/>
        <v>1469.2</v>
      </c>
      <c r="M148" s="53">
        <v>92.19</v>
      </c>
    </row>
    <row r="149" spans="1:13">
      <c r="A149" s="17"/>
      <c r="B149" s="63"/>
      <c r="C149" s="64"/>
      <c r="D149" s="64"/>
      <c r="E149" s="64"/>
      <c r="F149" s="64"/>
      <c r="G149" s="65" t="s">
        <v>32</v>
      </c>
      <c r="H149" s="66"/>
      <c r="I149" s="67"/>
      <c r="J149" s="67">
        <f>SUM(J136,J140)</f>
        <v>11381.490000000002</v>
      </c>
    </row>
    <row r="150" spans="1:13">
      <c r="A150" s="17"/>
      <c r="B150" s="17"/>
      <c r="C150" s="17"/>
      <c r="D150" s="17"/>
      <c r="E150" s="44"/>
      <c r="F150" s="17"/>
      <c r="G150" s="45"/>
      <c r="H150" s="19"/>
      <c r="I150" s="19"/>
      <c r="J150" s="19"/>
    </row>
    <row r="151" spans="1:13">
      <c r="A151" s="17"/>
      <c r="B151" s="103">
        <v>12</v>
      </c>
      <c r="C151" s="103"/>
      <c r="D151" s="103"/>
      <c r="E151" s="104" t="s">
        <v>472</v>
      </c>
      <c r="F151" s="105"/>
      <c r="G151" s="106"/>
      <c r="H151" s="107"/>
      <c r="I151" s="107"/>
      <c r="J151" s="49"/>
    </row>
    <row r="152" spans="1:13" s="234" customFormat="1">
      <c r="A152" s="231"/>
      <c r="B152" s="388" t="s">
        <v>336</v>
      </c>
      <c r="C152" s="388"/>
      <c r="D152" s="388"/>
      <c r="E152" s="350" t="s">
        <v>474</v>
      </c>
      <c r="F152" s="252"/>
      <c r="G152" s="71"/>
      <c r="H152" s="53"/>
      <c r="I152" s="72">
        <f>SUM(I153:I157)</f>
        <v>3386.3900000000003</v>
      </c>
      <c r="J152" s="72">
        <f>SUM(J153:J157)</f>
        <v>4151.3499999999995</v>
      </c>
    </row>
    <row r="153" spans="1:13" s="234" customFormat="1">
      <c r="A153" s="231"/>
      <c r="B153" s="235" t="s">
        <v>338</v>
      </c>
      <c r="C153" s="235">
        <v>89848</v>
      </c>
      <c r="D153" s="235" t="s">
        <v>21</v>
      </c>
      <c r="E153" s="251" t="s">
        <v>476</v>
      </c>
      <c r="F153" s="235" t="s">
        <v>53</v>
      </c>
      <c r="G153" s="52">
        <f>'MEMORIAL DE CÁLCULO'!K515</f>
        <v>22</v>
      </c>
      <c r="H153" s="53">
        <f>M153</f>
        <v>29.95</v>
      </c>
      <c r="I153" s="54">
        <f>TRUNC(G153*H153,2)</f>
        <v>658.9</v>
      </c>
      <c r="J153" s="54">
        <f>TRUNC((G153*H153)*J$11+I153,2)</f>
        <v>807.74</v>
      </c>
      <c r="M153" s="53">
        <v>29.95</v>
      </c>
    </row>
    <row r="154" spans="1:13" s="234" customFormat="1">
      <c r="A154" s="231"/>
      <c r="B154" s="235" t="s">
        <v>340</v>
      </c>
      <c r="C154" s="235">
        <v>89849</v>
      </c>
      <c r="D154" s="235" t="s">
        <v>21</v>
      </c>
      <c r="E154" s="251" t="s">
        <v>478</v>
      </c>
      <c r="F154" s="235" t="s">
        <v>53</v>
      </c>
      <c r="G154" s="52">
        <f>'MEMORIAL DE CÁLCULO'!K517</f>
        <v>28</v>
      </c>
      <c r="H154" s="53">
        <f t="shared" ref="H154:H160" si="33">M154</f>
        <v>61.93</v>
      </c>
      <c r="I154" s="54">
        <f>TRUNC(G154*H154,2)</f>
        <v>1734.04</v>
      </c>
      <c r="J154" s="54">
        <f>TRUNC((G154*H154)*J$11+I154,2)</f>
        <v>2125.75</v>
      </c>
      <c r="M154" s="53">
        <v>61.93</v>
      </c>
    </row>
    <row r="155" spans="1:13" s="234" customFormat="1">
      <c r="A155" s="231"/>
      <c r="B155" s="235" t="s">
        <v>342</v>
      </c>
      <c r="C155" s="235">
        <v>89746</v>
      </c>
      <c r="D155" s="235" t="s">
        <v>21</v>
      </c>
      <c r="E155" s="251" t="s">
        <v>480</v>
      </c>
      <c r="F155" s="235" t="s">
        <v>26</v>
      </c>
      <c r="G155" s="52">
        <f>'MEMORIAL DE CÁLCULO'!K519</f>
        <v>3</v>
      </c>
      <c r="H155" s="53">
        <f t="shared" si="33"/>
        <v>31.23</v>
      </c>
      <c r="I155" s="54">
        <f>TRUNC(G155*H155,2)</f>
        <v>93.69</v>
      </c>
      <c r="J155" s="54">
        <f>TRUNC((G155*H155)*J$11+I155,2)</f>
        <v>114.85</v>
      </c>
      <c r="M155" s="53">
        <v>31.23</v>
      </c>
    </row>
    <row r="156" spans="1:13" s="234" customFormat="1">
      <c r="A156" s="231"/>
      <c r="B156" s="235" t="s">
        <v>344</v>
      </c>
      <c r="C156" s="235">
        <v>89744</v>
      </c>
      <c r="D156" s="235" t="s">
        <v>21</v>
      </c>
      <c r="E156" s="251" t="s">
        <v>482</v>
      </c>
      <c r="F156" s="235" t="s">
        <v>26</v>
      </c>
      <c r="G156" s="52">
        <f>'MEMORIAL DE CÁLCULO'!K521</f>
        <v>21</v>
      </c>
      <c r="H156" s="53">
        <f t="shared" si="33"/>
        <v>30.3</v>
      </c>
      <c r="I156" s="54">
        <f>TRUNC(G156*H156,2)</f>
        <v>636.29999999999995</v>
      </c>
      <c r="J156" s="54">
        <f>TRUNC((G156*H156)*J$11+I156,2)</f>
        <v>780.04</v>
      </c>
      <c r="M156" s="53">
        <v>30.3</v>
      </c>
    </row>
    <row r="157" spans="1:13" s="234" customFormat="1">
      <c r="A157" s="231"/>
      <c r="B157" s="235" t="s">
        <v>346</v>
      </c>
      <c r="C157" s="235">
        <v>89567</v>
      </c>
      <c r="D157" s="235" t="s">
        <v>21</v>
      </c>
      <c r="E157" s="251" t="s">
        <v>484</v>
      </c>
      <c r="F157" s="235" t="s">
        <v>26</v>
      </c>
      <c r="G157" s="52">
        <f>'MEMORIAL DE CÁLCULO'!K523</f>
        <v>3</v>
      </c>
      <c r="H157" s="53">
        <f t="shared" si="33"/>
        <v>87.82</v>
      </c>
      <c r="I157" s="54">
        <f>TRUNC(G157*H157,2)</f>
        <v>263.45999999999998</v>
      </c>
      <c r="J157" s="54">
        <f>TRUNC((G157*H157)*J$11+I157,2)</f>
        <v>322.97000000000003</v>
      </c>
      <c r="M157" s="53">
        <v>87.82</v>
      </c>
    </row>
    <row r="158" spans="1:13" s="234" customFormat="1">
      <c r="A158" s="231"/>
      <c r="B158" s="388" t="s">
        <v>454</v>
      </c>
      <c r="C158" s="388"/>
      <c r="D158" s="388"/>
      <c r="E158" s="350" t="s">
        <v>486</v>
      </c>
      <c r="F158" s="252"/>
      <c r="G158" s="52"/>
      <c r="H158" s="53"/>
      <c r="I158" s="72">
        <f>SUM(I159:I160)</f>
        <v>2232.34</v>
      </c>
      <c r="J158" s="72">
        <f>SUM(J159:J160)</f>
        <v>2736.62</v>
      </c>
      <c r="M158" s="53"/>
    </row>
    <row r="159" spans="1:13" s="234" customFormat="1">
      <c r="A159" s="231"/>
      <c r="B159" s="235" t="s">
        <v>456</v>
      </c>
      <c r="C159" s="235">
        <v>4283</v>
      </c>
      <c r="D159" s="235" t="s">
        <v>1172</v>
      </c>
      <c r="E159" s="251" t="s">
        <v>1173</v>
      </c>
      <c r="F159" s="235" t="s">
        <v>26</v>
      </c>
      <c r="G159" s="52">
        <f>'MEMORIAL DE CÁLCULO'!K526</f>
        <v>23</v>
      </c>
      <c r="H159" s="53">
        <f t="shared" si="33"/>
        <v>43.56</v>
      </c>
      <c r="I159" s="54">
        <f>TRUNC(G159*H159,2)</f>
        <v>1001.88</v>
      </c>
      <c r="J159" s="54">
        <f>TRUNC((G159*H159)*J$11+I159,2)</f>
        <v>1228.2</v>
      </c>
      <c r="M159" s="53">
        <v>43.56</v>
      </c>
    </row>
    <row r="160" spans="1:13" s="234" customFormat="1">
      <c r="A160" s="231"/>
      <c r="B160" s="235" t="s">
        <v>458</v>
      </c>
      <c r="C160" s="235">
        <v>99253</v>
      </c>
      <c r="D160" s="235" t="s">
        <v>21</v>
      </c>
      <c r="E160" s="237" t="s">
        <v>490</v>
      </c>
      <c r="F160" s="235" t="s">
        <v>26</v>
      </c>
      <c r="G160" s="52">
        <f>'MEMORIAL DE CÁLCULO'!K528</f>
        <v>2</v>
      </c>
      <c r="H160" s="53">
        <f t="shared" si="33"/>
        <v>615.23</v>
      </c>
      <c r="I160" s="54">
        <f>TRUNC(G160*H160,2)</f>
        <v>1230.46</v>
      </c>
      <c r="J160" s="54">
        <f>TRUNC((G160*H160)*J$11+I160,2)</f>
        <v>1508.42</v>
      </c>
      <c r="M160" s="53">
        <v>615.23</v>
      </c>
    </row>
    <row r="161" spans="1:13" s="234" customFormat="1">
      <c r="A161" s="231"/>
      <c r="B161" s="388" t="s">
        <v>1541</v>
      </c>
      <c r="C161" s="388"/>
      <c r="D161" s="388"/>
      <c r="E161" s="350" t="s">
        <v>1480</v>
      </c>
      <c r="F161" s="252"/>
      <c r="G161" s="52"/>
      <c r="H161" s="53"/>
      <c r="I161" s="72">
        <f>SUM(I162:I163)</f>
        <v>6681.63</v>
      </c>
      <c r="J161" s="72">
        <f>SUM(J162)</f>
        <v>8191.01</v>
      </c>
      <c r="M161" s="53"/>
    </row>
    <row r="162" spans="1:13" s="234" customFormat="1" ht="38.25">
      <c r="A162" s="231"/>
      <c r="B162" s="235" t="s">
        <v>1542</v>
      </c>
      <c r="C162" s="235">
        <v>102722</v>
      </c>
      <c r="D162" s="235" t="s">
        <v>21</v>
      </c>
      <c r="E162" s="251" t="s">
        <v>1483</v>
      </c>
      <c r="F162" s="235" t="s">
        <v>53</v>
      </c>
      <c r="G162" s="52">
        <f>'MEMORIAL DE CÁLCULO'!K531</f>
        <v>127.53636363636362</v>
      </c>
      <c r="H162" s="53">
        <f>M162</f>
        <v>52.39</v>
      </c>
      <c r="I162" s="54">
        <f>TRUNC(G162*H162,2)</f>
        <v>6681.63</v>
      </c>
      <c r="J162" s="54">
        <f>TRUNC((G162*H162)*J$11+I162,2)</f>
        <v>8191.01</v>
      </c>
      <c r="M162" s="53">
        <v>52.39</v>
      </c>
    </row>
    <row r="163" spans="1:13">
      <c r="A163" s="17"/>
      <c r="B163" s="63"/>
      <c r="C163" s="64"/>
      <c r="D163" s="64"/>
      <c r="E163" s="64"/>
      <c r="F163" s="64"/>
      <c r="G163" s="65" t="s">
        <v>32</v>
      </c>
      <c r="H163" s="66"/>
      <c r="I163" s="67"/>
      <c r="J163" s="67">
        <f>SUM(J152,J158,J161)</f>
        <v>15078.98</v>
      </c>
    </row>
    <row r="164" spans="1:13">
      <c r="A164" s="17"/>
      <c r="B164" s="111"/>
      <c r="C164" s="111"/>
      <c r="D164" s="111"/>
      <c r="E164" s="111"/>
      <c r="F164" s="111"/>
      <c r="G164" s="111"/>
      <c r="H164" s="20"/>
      <c r="I164" s="112"/>
      <c r="J164" s="112"/>
    </row>
    <row r="165" spans="1:13">
      <c r="A165" s="17"/>
      <c r="B165" s="46">
        <v>13</v>
      </c>
      <c r="C165" s="82"/>
      <c r="D165" s="82"/>
      <c r="E165" s="47" t="s">
        <v>626</v>
      </c>
      <c r="F165" s="47"/>
      <c r="G165" s="82"/>
      <c r="H165" s="49"/>
      <c r="I165" s="49"/>
      <c r="J165" s="49"/>
    </row>
    <row r="166" spans="1:13" s="234" customFormat="1">
      <c r="A166" s="231"/>
      <c r="B166" s="235" t="s">
        <v>473</v>
      </c>
      <c r="C166" s="235">
        <v>94970</v>
      </c>
      <c r="D166" s="235" t="s">
        <v>21</v>
      </c>
      <c r="E166" s="233" t="s">
        <v>628</v>
      </c>
      <c r="F166" s="235" t="s">
        <v>30</v>
      </c>
      <c r="G166" s="52">
        <f>'MEMORIAL DE CÁLCULO'!K670</f>
        <v>2.44</v>
      </c>
      <c r="H166" s="53">
        <f>M166</f>
        <v>561.5</v>
      </c>
      <c r="I166" s="54">
        <f t="shared" ref="I166:I180" si="34">TRUNC(G166*H166,2)</f>
        <v>1370.06</v>
      </c>
      <c r="J166" s="54">
        <f t="shared" ref="J166:J180" si="35">TRUNC((G166*H166)*J$11+I166,2)</f>
        <v>1679.55</v>
      </c>
      <c r="M166" s="53">
        <v>561.5</v>
      </c>
    </row>
    <row r="167" spans="1:13" s="234" customFormat="1">
      <c r="A167" s="231"/>
      <c r="B167" s="235" t="s">
        <v>485</v>
      </c>
      <c r="C167" s="232">
        <v>91341</v>
      </c>
      <c r="D167" s="235" t="s">
        <v>21</v>
      </c>
      <c r="E167" s="233" t="s">
        <v>630</v>
      </c>
      <c r="F167" s="235" t="s">
        <v>31</v>
      </c>
      <c r="G167" s="52">
        <f>'MEMORIAL DE CÁLCULO'!K672</f>
        <v>0.24</v>
      </c>
      <c r="H167" s="53">
        <f t="shared" ref="H167:H180" si="36">M167</f>
        <v>683.54</v>
      </c>
      <c r="I167" s="54">
        <f t="shared" si="34"/>
        <v>164.04</v>
      </c>
      <c r="J167" s="54">
        <f t="shared" si="35"/>
        <v>201.09</v>
      </c>
      <c r="M167" s="53">
        <v>683.54</v>
      </c>
    </row>
    <row r="168" spans="1:13" s="234" customFormat="1">
      <c r="A168" s="231"/>
      <c r="B168" s="235" t="s">
        <v>1481</v>
      </c>
      <c r="C168" s="235">
        <v>92688</v>
      </c>
      <c r="D168" s="235" t="s">
        <v>21</v>
      </c>
      <c r="E168" s="233" t="s">
        <v>632</v>
      </c>
      <c r="F168" s="235" t="s">
        <v>53</v>
      </c>
      <c r="G168" s="52">
        <f>'MEMORIAL DE CÁLCULO'!K674</f>
        <v>45.8</v>
      </c>
      <c r="H168" s="53">
        <f t="shared" si="36"/>
        <v>38.96</v>
      </c>
      <c r="I168" s="54">
        <f t="shared" si="34"/>
        <v>1784.36</v>
      </c>
      <c r="J168" s="54">
        <f t="shared" si="35"/>
        <v>2187.44</v>
      </c>
      <c r="M168" s="53">
        <v>38.96</v>
      </c>
    </row>
    <row r="169" spans="1:13" s="234" customFormat="1">
      <c r="A169" s="231"/>
      <c r="B169" s="235" t="s">
        <v>1543</v>
      </c>
      <c r="C169" s="235" t="s">
        <v>1182</v>
      </c>
      <c r="D169" s="235" t="s">
        <v>27</v>
      </c>
      <c r="E169" s="233" t="s">
        <v>1183</v>
      </c>
      <c r="F169" s="235" t="s">
        <v>1184</v>
      </c>
      <c r="G169" s="52">
        <f>'MEMORIAL DE CÁLCULO'!K676</f>
        <v>1</v>
      </c>
      <c r="H169" s="53">
        <f t="shared" si="36"/>
        <v>15.84</v>
      </c>
      <c r="I169" s="54">
        <f t="shared" si="34"/>
        <v>15.84</v>
      </c>
      <c r="J169" s="54">
        <f t="shared" si="35"/>
        <v>19.41</v>
      </c>
      <c r="M169" s="53">
        <v>15.84</v>
      </c>
    </row>
    <row r="170" spans="1:13" s="234" customFormat="1">
      <c r="A170" s="231"/>
      <c r="B170" s="235" t="s">
        <v>1544</v>
      </c>
      <c r="C170" s="235" t="s">
        <v>1185</v>
      </c>
      <c r="D170" s="235" t="s">
        <v>27</v>
      </c>
      <c r="E170" s="233" t="s">
        <v>1186</v>
      </c>
      <c r="F170" s="235" t="s">
        <v>1184</v>
      </c>
      <c r="G170" s="52">
        <f>'MEMORIAL DE CÁLCULO'!K678</f>
        <v>4</v>
      </c>
      <c r="H170" s="53">
        <f t="shared" si="36"/>
        <v>20.95</v>
      </c>
      <c r="I170" s="54">
        <f t="shared" si="34"/>
        <v>83.8</v>
      </c>
      <c r="J170" s="54">
        <f t="shared" si="35"/>
        <v>102.73</v>
      </c>
      <c r="M170" s="53">
        <v>20.95</v>
      </c>
    </row>
    <row r="171" spans="1:13" s="234" customFormat="1" ht="27.75" customHeight="1">
      <c r="A171" s="231"/>
      <c r="B171" s="235" t="s">
        <v>1545</v>
      </c>
      <c r="C171" s="235">
        <v>95248</v>
      </c>
      <c r="D171" s="235" t="s">
        <v>21</v>
      </c>
      <c r="E171" s="233" t="s">
        <v>1187</v>
      </c>
      <c r="F171" s="235" t="s">
        <v>1184</v>
      </c>
      <c r="G171" s="52">
        <f>'MEMORIAL DE CÁLCULO'!K680</f>
        <v>2</v>
      </c>
      <c r="H171" s="53">
        <f t="shared" si="36"/>
        <v>53.61</v>
      </c>
      <c r="I171" s="54">
        <f t="shared" si="34"/>
        <v>107.22</v>
      </c>
      <c r="J171" s="54">
        <f t="shared" si="35"/>
        <v>131.44</v>
      </c>
      <c r="M171" s="53">
        <v>53.61</v>
      </c>
    </row>
    <row r="172" spans="1:13" s="234" customFormat="1" ht="27.75" customHeight="1">
      <c r="A172" s="231"/>
      <c r="B172" s="235" t="s">
        <v>1546</v>
      </c>
      <c r="C172" s="235">
        <v>95249</v>
      </c>
      <c r="D172" s="235" t="s">
        <v>21</v>
      </c>
      <c r="E172" s="233" t="s">
        <v>1188</v>
      </c>
      <c r="F172" s="235" t="s">
        <v>1184</v>
      </c>
      <c r="G172" s="52">
        <f>'MEMORIAL DE CÁLCULO'!K682</f>
        <v>4</v>
      </c>
      <c r="H172" s="53">
        <f t="shared" si="36"/>
        <v>63.3</v>
      </c>
      <c r="I172" s="54">
        <f t="shared" si="34"/>
        <v>253.2</v>
      </c>
      <c r="J172" s="54">
        <f t="shared" si="35"/>
        <v>310.39</v>
      </c>
      <c r="M172" s="53">
        <v>63.3</v>
      </c>
    </row>
    <row r="173" spans="1:13" s="234" customFormat="1" ht="45" customHeight="1">
      <c r="A173" s="231"/>
      <c r="B173" s="235" t="s">
        <v>1547</v>
      </c>
      <c r="C173" s="235">
        <v>92705</v>
      </c>
      <c r="D173" s="235" t="s">
        <v>21</v>
      </c>
      <c r="E173" s="233" t="s">
        <v>1189</v>
      </c>
      <c r="F173" s="235" t="s">
        <v>1184</v>
      </c>
      <c r="G173" s="52">
        <f>'MEMORIAL DE CÁLCULO'!K684</f>
        <v>1</v>
      </c>
      <c r="H173" s="53">
        <f t="shared" si="36"/>
        <v>44.14</v>
      </c>
      <c r="I173" s="54">
        <f t="shared" si="34"/>
        <v>44.14</v>
      </c>
      <c r="J173" s="54">
        <f t="shared" si="35"/>
        <v>54.11</v>
      </c>
      <c r="M173" s="53">
        <v>44.14</v>
      </c>
    </row>
    <row r="174" spans="1:13" s="234" customFormat="1" ht="45" customHeight="1">
      <c r="A174" s="231"/>
      <c r="B174" s="235" t="s">
        <v>1548</v>
      </c>
      <c r="C174" s="235">
        <v>92695</v>
      </c>
      <c r="D174" s="235" t="s">
        <v>21</v>
      </c>
      <c r="E174" s="233" t="s">
        <v>1190</v>
      </c>
      <c r="F174" s="235" t="s">
        <v>1184</v>
      </c>
      <c r="G174" s="52">
        <f>'MEMORIAL DE CÁLCULO'!K686</f>
        <v>8</v>
      </c>
      <c r="H174" s="53">
        <f t="shared" si="36"/>
        <v>23.81</v>
      </c>
      <c r="I174" s="54">
        <f t="shared" si="34"/>
        <v>190.48</v>
      </c>
      <c r="J174" s="54">
        <f t="shared" si="35"/>
        <v>233.5</v>
      </c>
      <c r="M174" s="53">
        <v>23.81</v>
      </c>
    </row>
    <row r="175" spans="1:13" s="234" customFormat="1" ht="45" customHeight="1">
      <c r="A175" s="231"/>
      <c r="B175" s="235" t="s">
        <v>1549</v>
      </c>
      <c r="C175" s="235">
        <v>97548</v>
      </c>
      <c r="D175" s="235" t="s">
        <v>21</v>
      </c>
      <c r="E175" s="233" t="s">
        <v>1191</v>
      </c>
      <c r="F175" s="235" t="s">
        <v>1184</v>
      </c>
      <c r="G175" s="52">
        <f>'MEMORIAL DE CÁLCULO'!K688</f>
        <v>2</v>
      </c>
      <c r="H175" s="53">
        <f t="shared" si="36"/>
        <v>50.91</v>
      </c>
      <c r="I175" s="54">
        <f t="shared" si="34"/>
        <v>101.82</v>
      </c>
      <c r="J175" s="54">
        <f t="shared" si="35"/>
        <v>124.82</v>
      </c>
      <c r="M175" s="53">
        <v>50.91</v>
      </c>
    </row>
    <row r="176" spans="1:13" s="234" customFormat="1" ht="45" customHeight="1">
      <c r="A176" s="231"/>
      <c r="B176" s="235" t="s">
        <v>1550</v>
      </c>
      <c r="C176" s="235">
        <v>97549</v>
      </c>
      <c r="D176" s="235" t="s">
        <v>21</v>
      </c>
      <c r="E176" s="233" t="s">
        <v>1192</v>
      </c>
      <c r="F176" s="235" t="s">
        <v>1184</v>
      </c>
      <c r="G176" s="52">
        <f>'MEMORIAL DE CÁLCULO'!K690</f>
        <v>6</v>
      </c>
      <c r="H176" s="53">
        <f t="shared" si="36"/>
        <v>50.91</v>
      </c>
      <c r="I176" s="54">
        <f t="shared" si="34"/>
        <v>305.45999999999998</v>
      </c>
      <c r="J176" s="54">
        <f t="shared" si="35"/>
        <v>374.46</v>
      </c>
      <c r="M176" s="53">
        <v>50.91</v>
      </c>
    </row>
    <row r="177" spans="1:13" s="234" customFormat="1" ht="45" customHeight="1">
      <c r="A177" s="231"/>
      <c r="B177" s="235" t="s">
        <v>1551</v>
      </c>
      <c r="C177" s="235">
        <v>97547</v>
      </c>
      <c r="D177" s="235" t="s">
        <v>21</v>
      </c>
      <c r="E177" s="233" t="s">
        <v>1193</v>
      </c>
      <c r="F177" s="235" t="s">
        <v>1184</v>
      </c>
      <c r="G177" s="52">
        <f>'MEMORIAL DE CÁLCULO'!K692</f>
        <v>2</v>
      </c>
      <c r="H177" s="53">
        <f t="shared" si="36"/>
        <v>34.31</v>
      </c>
      <c r="I177" s="54">
        <f t="shared" si="34"/>
        <v>68.62</v>
      </c>
      <c r="J177" s="54">
        <f t="shared" si="35"/>
        <v>84.12</v>
      </c>
      <c r="M177" s="53">
        <v>34.31</v>
      </c>
    </row>
    <row r="178" spans="1:13" s="234" customFormat="1">
      <c r="A178" s="231"/>
      <c r="B178" s="235" t="s">
        <v>1552</v>
      </c>
      <c r="C178" s="235" t="s">
        <v>1141</v>
      </c>
      <c r="D178" s="235" t="s">
        <v>27</v>
      </c>
      <c r="E178" s="233" t="s">
        <v>1140</v>
      </c>
      <c r="F178" s="235" t="s">
        <v>26</v>
      </c>
      <c r="G178" s="52">
        <f>'MEMORIAL DE CÁLCULO'!K694</f>
        <v>1</v>
      </c>
      <c r="H178" s="53">
        <f t="shared" si="36"/>
        <v>636.86</v>
      </c>
      <c r="I178" s="54">
        <f t="shared" si="34"/>
        <v>636.86</v>
      </c>
      <c r="J178" s="54">
        <f t="shared" si="35"/>
        <v>780.72</v>
      </c>
      <c r="M178" s="53">
        <v>636.86</v>
      </c>
    </row>
    <row r="179" spans="1:13" s="234" customFormat="1" ht="25.5">
      <c r="A179" s="231"/>
      <c r="B179" s="235" t="s">
        <v>1553</v>
      </c>
      <c r="C179" s="235">
        <v>103029</v>
      </c>
      <c r="D179" s="235" t="s">
        <v>21</v>
      </c>
      <c r="E179" s="233" t="s">
        <v>1142</v>
      </c>
      <c r="F179" s="235" t="s">
        <v>26</v>
      </c>
      <c r="G179" s="52">
        <f>'MEMORIAL DE CÁLCULO'!K696</f>
        <v>2</v>
      </c>
      <c r="H179" s="53">
        <f t="shared" si="36"/>
        <v>46.66</v>
      </c>
      <c r="I179" s="54">
        <f t="shared" si="34"/>
        <v>93.32</v>
      </c>
      <c r="J179" s="54">
        <f t="shared" si="35"/>
        <v>114.4</v>
      </c>
      <c r="M179" s="53">
        <v>46.66</v>
      </c>
    </row>
    <row r="180" spans="1:13" s="234" customFormat="1" ht="25.5">
      <c r="A180" s="231"/>
      <c r="B180" s="235" t="s">
        <v>1554</v>
      </c>
      <c r="C180" s="235">
        <v>91046</v>
      </c>
      <c r="D180" s="235" t="s">
        <v>105</v>
      </c>
      <c r="E180" s="233" t="s">
        <v>1143</v>
      </c>
      <c r="F180" s="235" t="s">
        <v>26</v>
      </c>
      <c r="G180" s="52">
        <f>'MEMORIAL DE CÁLCULO'!K698</f>
        <v>2</v>
      </c>
      <c r="H180" s="53">
        <f t="shared" si="36"/>
        <v>57.44</v>
      </c>
      <c r="I180" s="54">
        <f t="shared" si="34"/>
        <v>114.88</v>
      </c>
      <c r="J180" s="54">
        <f t="shared" si="35"/>
        <v>140.83000000000001</v>
      </c>
      <c r="M180" s="53">
        <v>57.44</v>
      </c>
    </row>
    <row r="181" spans="1:13" s="234" customFormat="1">
      <c r="A181" s="231"/>
      <c r="B181" s="385"/>
      <c r="C181" s="386"/>
      <c r="D181" s="386"/>
      <c r="E181" s="386"/>
      <c r="F181" s="386"/>
      <c r="G181" s="387" t="s">
        <v>32</v>
      </c>
      <c r="H181" s="66"/>
      <c r="I181" s="67"/>
      <c r="J181" s="67">
        <f>SUM(J166:J180)</f>
        <v>6539.0099999999984</v>
      </c>
    </row>
    <row r="182" spans="1:13">
      <c r="A182" s="17"/>
      <c r="B182" s="111"/>
      <c r="C182" s="111"/>
      <c r="D182" s="111"/>
      <c r="E182" s="111"/>
      <c r="F182" s="111"/>
      <c r="G182" s="111"/>
      <c r="H182" s="20"/>
      <c r="I182" s="112"/>
      <c r="J182" s="112"/>
    </row>
    <row r="183" spans="1:13">
      <c r="A183" s="17"/>
      <c r="B183" s="46">
        <v>14</v>
      </c>
      <c r="C183" s="46"/>
      <c r="D183" s="46"/>
      <c r="E183" s="47" t="s">
        <v>932</v>
      </c>
      <c r="F183" s="47"/>
      <c r="G183" s="82"/>
      <c r="H183" s="49"/>
      <c r="I183" s="49"/>
      <c r="J183" s="49"/>
    </row>
    <row r="184" spans="1:13" s="234" customFormat="1">
      <c r="A184" s="231"/>
      <c r="B184" s="346" t="s">
        <v>1091</v>
      </c>
      <c r="C184" s="232"/>
      <c r="D184" s="235"/>
      <c r="E184" s="347" t="s">
        <v>1467</v>
      </c>
      <c r="F184" s="232"/>
      <c r="G184" s="52"/>
      <c r="H184" s="53"/>
      <c r="I184" s="54"/>
      <c r="J184" s="72">
        <f>SUM(J185)</f>
        <v>26216.74</v>
      </c>
      <c r="M184" s="392"/>
    </row>
    <row r="185" spans="1:13" s="234" customFormat="1" ht="30">
      <c r="A185" s="231"/>
      <c r="B185" s="248" t="s">
        <v>1555</v>
      </c>
      <c r="C185" s="245">
        <v>180340</v>
      </c>
      <c r="D185" s="232" t="s">
        <v>105</v>
      </c>
      <c r="E185" s="240" t="s">
        <v>1466</v>
      </c>
      <c r="F185" s="235" t="s">
        <v>31</v>
      </c>
      <c r="G185" s="52">
        <f>'MEMORIAL DE CÁLCULO'!K1005</f>
        <v>62.7</v>
      </c>
      <c r="H185" s="53">
        <f t="shared" ref="H185" si="37">M185</f>
        <v>341.08</v>
      </c>
      <c r="I185" s="54">
        <f t="shared" ref="I185" si="38">TRUNC(G185*H185,2)</f>
        <v>21385.71</v>
      </c>
      <c r="J185" s="54">
        <f t="shared" ref="J185" si="39">TRUNC((G185*H185)*J$11+I185,2)</f>
        <v>26216.74</v>
      </c>
      <c r="M185" s="53">
        <v>341.08</v>
      </c>
    </row>
    <row r="186" spans="1:13" s="234" customFormat="1">
      <c r="A186" s="231"/>
      <c r="B186" s="346" t="s">
        <v>492</v>
      </c>
      <c r="C186" s="232"/>
      <c r="D186" s="235"/>
      <c r="E186" s="347" t="s">
        <v>1451</v>
      </c>
      <c r="F186" s="232"/>
      <c r="G186" s="52"/>
      <c r="H186" s="53"/>
      <c r="I186" s="54"/>
      <c r="J186" s="72">
        <f>SUM(J187:J189)</f>
        <v>41975.03</v>
      </c>
      <c r="M186" s="392"/>
    </row>
    <row r="187" spans="1:13" s="234" customFormat="1">
      <c r="A187" s="231"/>
      <c r="B187" s="248" t="s">
        <v>1556</v>
      </c>
      <c r="C187" s="245">
        <v>220104</v>
      </c>
      <c r="D187" s="232" t="s">
        <v>105</v>
      </c>
      <c r="E187" s="234" t="s">
        <v>1452</v>
      </c>
      <c r="F187" s="235" t="s">
        <v>31</v>
      </c>
      <c r="G187" s="52">
        <f>'MEMORIAL DE CÁLCULO'!K1008</f>
        <v>137.5</v>
      </c>
      <c r="H187" s="234">
        <v>55.11</v>
      </c>
      <c r="I187" s="54">
        <f>TRUNC(G187*H187,2)</f>
        <v>7577.62</v>
      </c>
      <c r="J187" s="54">
        <f>TRUNC((G187*H187)*J$11+I187,2)</f>
        <v>9289.4</v>
      </c>
      <c r="M187" s="53">
        <v>247.66</v>
      </c>
    </row>
    <row r="188" spans="1:13" s="234" customFormat="1">
      <c r="A188" s="231"/>
      <c r="B188" s="248" t="s">
        <v>1557</v>
      </c>
      <c r="C188" s="232">
        <v>98504</v>
      </c>
      <c r="D188" s="232" t="s">
        <v>21</v>
      </c>
      <c r="E188" s="233" t="s">
        <v>303</v>
      </c>
      <c r="F188" s="232" t="s">
        <v>31</v>
      </c>
      <c r="G188" s="52">
        <f>'MEMORIAL DE CÁLCULO'!K1010</f>
        <v>970.5</v>
      </c>
      <c r="H188" s="53">
        <f t="shared" ref="H188:H189" si="40">M188</f>
        <v>13.35</v>
      </c>
      <c r="I188" s="54">
        <f t="shared" ref="I188" si="41">TRUNC(G188*H188,2)</f>
        <v>12956.17</v>
      </c>
      <c r="J188" s="54">
        <f>TRUNC((G188*H188)*J$11+I188,2)</f>
        <v>15882.96</v>
      </c>
      <c r="M188" s="53">
        <v>13.35</v>
      </c>
    </row>
    <row r="189" spans="1:13" s="234" customFormat="1">
      <c r="A189" s="231"/>
      <c r="B189" s="248" t="s">
        <v>1558</v>
      </c>
      <c r="C189" s="245">
        <v>270702</v>
      </c>
      <c r="D189" s="232" t="s">
        <v>105</v>
      </c>
      <c r="E189" s="247" t="s">
        <v>1027</v>
      </c>
      <c r="F189" s="235" t="s">
        <v>53</v>
      </c>
      <c r="G189" s="52">
        <f>'MEMORIAL DE CÁLCULO'!K1012</f>
        <v>60</v>
      </c>
      <c r="H189" s="228">
        <f t="shared" si="40"/>
        <v>228.44</v>
      </c>
      <c r="I189" s="54">
        <f>TRUNC(G189*H189,2)</f>
        <v>13706.4</v>
      </c>
      <c r="J189" s="54">
        <f>TRUNC((G189*H189)*J$11+I189,2)</f>
        <v>16802.669999999998</v>
      </c>
      <c r="M189" s="53">
        <v>228.44</v>
      </c>
    </row>
    <row r="190" spans="1:13">
      <c r="A190" s="17"/>
      <c r="B190" s="129"/>
      <c r="C190" s="130"/>
      <c r="D190" s="130"/>
      <c r="E190" s="130"/>
      <c r="F190" s="130"/>
      <c r="G190" s="131" t="s">
        <v>32</v>
      </c>
      <c r="H190" s="132"/>
      <c r="I190" s="133"/>
      <c r="J190" s="133">
        <f>SUM(J184,J186)</f>
        <v>68191.77</v>
      </c>
      <c r="M190" s="132"/>
    </row>
    <row r="191" spans="1:13">
      <c r="A191" s="17"/>
      <c r="B191" s="63"/>
      <c r="C191" s="64"/>
      <c r="D191" s="64"/>
      <c r="E191" s="64"/>
      <c r="F191" s="64"/>
      <c r="G191" s="134"/>
      <c r="H191" s="135"/>
      <c r="I191" s="136"/>
      <c r="J191" s="137"/>
      <c r="M191" s="135"/>
    </row>
    <row r="192" spans="1:13">
      <c r="A192" s="17"/>
      <c r="B192" s="146"/>
      <c r="C192" s="147"/>
      <c r="D192" s="147"/>
      <c r="E192" s="147"/>
      <c r="F192" s="147"/>
      <c r="G192" s="147"/>
      <c r="H192" s="396" t="s">
        <v>993</v>
      </c>
      <c r="I192" s="397"/>
      <c r="J192" s="49">
        <v>769496.13</v>
      </c>
    </row>
    <row r="193" spans="1:10" ht="15.75" thickBot="1">
      <c r="A193" s="17"/>
      <c r="B193" s="149"/>
      <c r="C193" s="149"/>
      <c r="D193" s="149"/>
      <c r="E193" s="44"/>
      <c r="F193" s="17"/>
      <c r="G193" s="45"/>
      <c r="H193" s="19"/>
      <c r="I193" s="36"/>
      <c r="J193" s="407"/>
    </row>
    <row r="194" spans="1:10">
      <c r="A194" s="17"/>
      <c r="B194" s="408" t="s">
        <v>994</v>
      </c>
      <c r="C194" s="409"/>
      <c r="D194" s="409"/>
      <c r="E194" s="409"/>
      <c r="F194" s="409"/>
      <c r="G194" s="410"/>
      <c r="H194" s="19"/>
      <c r="I194" s="19"/>
      <c r="J194" s="407"/>
    </row>
    <row r="195" spans="1:10" ht="37.5" customHeight="1">
      <c r="A195" s="17"/>
      <c r="B195" s="411"/>
      <c r="C195" s="412"/>
      <c r="D195" s="412"/>
      <c r="E195" s="412"/>
      <c r="F195" s="412"/>
      <c r="G195" s="413"/>
      <c r="H195" s="150"/>
      <c r="I195" s="150"/>
      <c r="J195" s="19"/>
    </row>
    <row r="196" spans="1:10">
      <c r="A196" s="17"/>
      <c r="B196" s="414" t="s">
        <v>995</v>
      </c>
      <c r="C196" s="415"/>
      <c r="D196" s="415"/>
      <c r="E196" s="415"/>
      <c r="F196" s="415"/>
      <c r="G196" s="416"/>
      <c r="H196" s="150"/>
      <c r="I196" s="150"/>
      <c r="J196" s="150"/>
    </row>
    <row r="197" spans="1:10">
      <c r="A197" s="17"/>
      <c r="B197" s="417"/>
      <c r="C197" s="415"/>
      <c r="D197" s="415"/>
      <c r="E197" s="415"/>
      <c r="F197" s="415"/>
      <c r="G197" s="416"/>
      <c r="H197" s="150"/>
      <c r="I197" s="150"/>
      <c r="J197" s="150"/>
    </row>
    <row r="198" spans="1:10">
      <c r="A198" s="17"/>
      <c r="B198" s="393" t="s">
        <v>996</v>
      </c>
      <c r="C198" s="394"/>
      <c r="D198" s="394"/>
      <c r="E198" s="394"/>
      <c r="F198" s="394"/>
      <c r="G198" s="395"/>
      <c r="H198" s="150"/>
      <c r="I198" s="150"/>
      <c r="J198" s="150"/>
    </row>
    <row r="199" spans="1:10" ht="15.75" thickBot="1">
      <c r="A199" s="17"/>
      <c r="B199" s="151"/>
      <c r="C199" s="152"/>
      <c r="D199" s="152"/>
      <c r="E199" s="153"/>
      <c r="F199" s="154"/>
      <c r="G199" s="155"/>
      <c r="H199" s="150"/>
      <c r="I199" s="150"/>
      <c r="J199" s="150"/>
    </row>
    <row r="200" spans="1:10">
      <c r="A200" s="17"/>
      <c r="B200" s="149"/>
      <c r="C200" s="149"/>
      <c r="D200" s="149"/>
      <c r="E200" s="44"/>
      <c r="F200" s="17"/>
      <c r="G200" s="156"/>
      <c r="H200" s="150"/>
      <c r="I200" s="150"/>
      <c r="J200" s="150"/>
    </row>
  </sheetData>
  <protectedRanges>
    <protectedRange sqref="M130:M132 M25:M27 M31:M51 M19:M21 M100:M101 M77:M85 M166:M180 M124:M126 M55:M74 M89:M96 M106:M120 M153:M162 M137:M148 M184:M191 H1:J200" name="Intervalo1"/>
  </protectedRanges>
  <mergeCells count="7">
    <mergeCell ref="B198:G198"/>
    <mergeCell ref="B1:J3"/>
    <mergeCell ref="B12:J12"/>
    <mergeCell ref="H192:I192"/>
    <mergeCell ref="J193:J194"/>
    <mergeCell ref="B194:G195"/>
    <mergeCell ref="B196:G197"/>
  </mergeCells>
  <conditionalFormatting sqref="I22 I164">
    <cfRule type="cellIs" dxfId="1824" priority="34" stopIfTrue="1" operator="equal">
      <formula>0</formula>
    </cfRule>
  </conditionalFormatting>
  <conditionalFormatting sqref="I28">
    <cfRule type="cellIs" dxfId="1823" priority="33" stopIfTrue="1" operator="equal">
      <formula>0</formula>
    </cfRule>
  </conditionalFormatting>
  <conditionalFormatting sqref="I52">
    <cfRule type="cellIs" dxfId="1822" priority="32" stopIfTrue="1" operator="equal">
      <formula>0</formula>
    </cfRule>
  </conditionalFormatting>
  <conditionalFormatting sqref="I86">
    <cfRule type="cellIs" dxfId="1821" priority="31" stopIfTrue="1" operator="equal">
      <formula>0</formula>
    </cfRule>
  </conditionalFormatting>
  <conditionalFormatting sqref="I97">
    <cfRule type="cellIs" dxfId="1820" priority="29" stopIfTrue="1" operator="equal">
      <formula>0</formula>
    </cfRule>
  </conditionalFormatting>
  <conditionalFormatting sqref="I102">
    <cfRule type="cellIs" dxfId="1819" priority="28" stopIfTrue="1" operator="equal">
      <formula>0</formula>
    </cfRule>
  </conditionalFormatting>
  <conditionalFormatting sqref="I121">
    <cfRule type="cellIs" dxfId="1818" priority="27" stopIfTrue="1" operator="equal">
      <formula>0</formula>
    </cfRule>
  </conditionalFormatting>
  <conditionalFormatting sqref="I127">
    <cfRule type="cellIs" dxfId="1817" priority="26" stopIfTrue="1" operator="equal">
      <formula>0</formula>
    </cfRule>
  </conditionalFormatting>
  <conditionalFormatting sqref="I133">
    <cfRule type="cellIs" dxfId="1816" priority="25" stopIfTrue="1" operator="equal">
      <formula>0</formula>
    </cfRule>
  </conditionalFormatting>
  <conditionalFormatting sqref="I149">
    <cfRule type="cellIs" dxfId="1815" priority="24" stopIfTrue="1" operator="equal">
      <formula>0</formula>
    </cfRule>
  </conditionalFormatting>
  <conditionalFormatting sqref="I163">
    <cfRule type="cellIs" dxfId="1814" priority="23" stopIfTrue="1" operator="equal">
      <formula>0</formula>
    </cfRule>
  </conditionalFormatting>
  <conditionalFormatting sqref="I182">
    <cfRule type="cellIs" dxfId="1813" priority="18" stopIfTrue="1" operator="equal">
      <formula>0</formula>
    </cfRule>
  </conditionalFormatting>
  <conditionalFormatting sqref="G183:I183">
    <cfRule type="cellIs" dxfId="1812" priority="16" stopIfTrue="1" operator="equal">
      <formula>0</formula>
    </cfRule>
  </conditionalFormatting>
  <conditionalFormatting sqref="I190:I191">
    <cfRule type="cellIs" dxfId="1811" priority="15" stopIfTrue="1" operator="equal">
      <formula>0</formula>
    </cfRule>
  </conditionalFormatting>
  <conditionalFormatting sqref="G16">
    <cfRule type="cellIs" dxfId="1810" priority="13" stopIfTrue="1" operator="equal">
      <formula>0</formula>
    </cfRule>
  </conditionalFormatting>
  <conditionalFormatting sqref="H16:I16">
    <cfRule type="cellIs" dxfId="1809" priority="12" stopIfTrue="1" operator="equal">
      <formula>0</formula>
    </cfRule>
  </conditionalFormatting>
  <conditionalFormatting sqref="I181">
    <cfRule type="cellIs" dxfId="1808" priority="11" stopIfTrue="1" operator="equal">
      <formula>0</formula>
    </cfRule>
  </conditionalFormatting>
  <printOptions horizontalCentered="1"/>
  <pageMargins left="0.511811023622047" right="0.511811023622047" top="1.5" bottom="1.5" header="1.5" footer="1.5"/>
  <pageSetup paperSize="9" scale="51" fitToHeight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2"/>
  <sheetViews>
    <sheetView topLeftCell="A105" zoomScaleNormal="100" workbookViewId="0">
      <selection activeCell="E105" sqref="E105"/>
    </sheetView>
  </sheetViews>
  <sheetFormatPr defaultColWidth="8.85546875" defaultRowHeight="15"/>
  <cols>
    <col min="1" max="1" width="1.42578125" customWidth="1"/>
    <col min="2" max="2" width="9.42578125" customWidth="1"/>
    <col min="3" max="3" width="14.85546875" customWidth="1"/>
    <col min="4" max="4" width="12.7109375" customWidth="1"/>
    <col min="5" max="5" width="73.140625" customWidth="1"/>
    <col min="6" max="6" width="7.28515625" customWidth="1"/>
    <col min="7" max="7" width="12.85546875" customWidth="1"/>
    <col min="8" max="9" width="15.140625" customWidth="1"/>
    <col min="10" max="10" width="19.140625" customWidth="1"/>
    <col min="13" max="13" width="13.42578125" customWidth="1"/>
    <col min="15" max="15" width="14.28515625" bestFit="1" customWidth="1"/>
  </cols>
  <sheetData>
    <row r="1" spans="1:15" ht="20.25">
      <c r="A1" s="1"/>
      <c r="B1" s="398" t="s">
        <v>0</v>
      </c>
      <c r="C1" s="399"/>
      <c r="D1" s="399"/>
      <c r="E1" s="399"/>
      <c r="F1" s="399"/>
      <c r="G1" s="399"/>
      <c r="H1" s="399"/>
      <c r="I1" s="399"/>
      <c r="J1" s="400"/>
    </row>
    <row r="2" spans="1:15">
      <c r="A2" s="2"/>
      <c r="B2" s="401"/>
      <c r="C2" s="402"/>
      <c r="D2" s="402"/>
      <c r="E2" s="402"/>
      <c r="F2" s="402"/>
      <c r="G2" s="402"/>
      <c r="H2" s="402"/>
      <c r="I2" s="402"/>
      <c r="J2" s="403"/>
    </row>
    <row r="3" spans="1:15">
      <c r="A3" s="2"/>
      <c r="B3" s="401"/>
      <c r="C3" s="402"/>
      <c r="D3" s="402"/>
      <c r="E3" s="402"/>
      <c r="F3" s="402"/>
      <c r="G3" s="402"/>
      <c r="H3" s="402"/>
      <c r="I3" s="402"/>
      <c r="J3" s="403"/>
    </row>
    <row r="4" spans="1:15">
      <c r="A4" s="3"/>
      <c r="B4" s="4"/>
      <c r="C4" s="5"/>
      <c r="D4" s="5"/>
      <c r="E4" s="3"/>
      <c r="F4" s="3"/>
      <c r="G4" s="6"/>
      <c r="H4" s="7"/>
      <c r="I4" s="7"/>
      <c r="J4" s="8"/>
    </row>
    <row r="5" spans="1:15">
      <c r="A5" s="9"/>
      <c r="B5" s="10" t="s">
        <v>1</v>
      </c>
      <c r="C5" s="11"/>
      <c r="D5" s="11"/>
      <c r="E5" s="12"/>
      <c r="F5" s="13"/>
      <c r="G5" s="14"/>
      <c r="H5" s="15"/>
      <c r="I5" s="15"/>
      <c r="J5" s="16"/>
    </row>
    <row r="6" spans="1:15">
      <c r="A6" s="9"/>
      <c r="B6" s="10" t="s">
        <v>2</v>
      </c>
      <c r="C6" s="11"/>
      <c r="D6" s="11"/>
      <c r="E6" s="230" t="s">
        <v>1505</v>
      </c>
      <c r="F6" s="13"/>
      <c r="G6" s="14"/>
      <c r="H6" s="15"/>
      <c r="I6" s="15"/>
      <c r="J6" s="16"/>
    </row>
    <row r="7" spans="1:15">
      <c r="A7" s="9"/>
      <c r="B7" s="10"/>
      <c r="C7" s="11"/>
      <c r="D7" s="11"/>
      <c r="E7" s="230" t="s">
        <v>1030</v>
      </c>
      <c r="F7" s="13"/>
      <c r="G7" s="14"/>
      <c r="H7" s="15"/>
      <c r="I7" s="15"/>
      <c r="J7" s="16"/>
      <c r="M7" t="s">
        <v>1515</v>
      </c>
      <c r="O7" s="384" t="e">
        <f>#REF!+#REF!+#REF!+#REF!+#REF!+#REF!+#REF!+#REF!+#REF!+#REF!+#REF!+#REF!+#REF!+#REF!+#REF!</f>
        <v>#REF!</v>
      </c>
    </row>
    <row r="8" spans="1:15">
      <c r="A8" s="9"/>
      <c r="B8" s="10"/>
      <c r="C8" s="11"/>
      <c r="D8" s="11"/>
      <c r="E8" s="230" t="s">
        <v>1479</v>
      </c>
      <c r="F8" s="13"/>
      <c r="G8" s="14"/>
      <c r="H8" s="15"/>
      <c r="I8" s="15"/>
      <c r="J8" s="16"/>
      <c r="M8" t="s">
        <v>1516</v>
      </c>
      <c r="O8" s="384" t="e">
        <f>769496.13-O7</f>
        <v>#REF!</v>
      </c>
    </row>
    <row r="9" spans="1:15">
      <c r="A9" s="9"/>
      <c r="B9" s="10"/>
      <c r="C9" s="11"/>
      <c r="D9" s="11"/>
      <c r="E9" s="230" t="s">
        <v>1029</v>
      </c>
      <c r="F9" s="13"/>
      <c r="G9" s="14"/>
      <c r="H9" s="15"/>
      <c r="I9" s="15"/>
      <c r="J9" s="16"/>
    </row>
    <row r="10" spans="1:15">
      <c r="A10" s="9"/>
      <c r="B10" s="10"/>
      <c r="C10" s="11"/>
      <c r="D10" s="11"/>
      <c r="E10" s="230" t="s">
        <v>1174</v>
      </c>
      <c r="F10" s="13"/>
      <c r="G10" s="14"/>
      <c r="H10" s="15"/>
      <c r="I10" s="15"/>
      <c r="J10" s="16"/>
    </row>
    <row r="11" spans="1:15">
      <c r="A11" s="17"/>
      <c r="B11" s="10" t="s">
        <v>3</v>
      </c>
      <c r="C11" s="11"/>
      <c r="D11" s="11"/>
      <c r="E11" s="12"/>
      <c r="F11" s="13"/>
      <c r="G11" s="18" t="s">
        <v>4</v>
      </c>
      <c r="H11" s="19"/>
      <c r="I11" s="20" t="s">
        <v>5</v>
      </c>
      <c r="J11" s="21">
        <v>0.22589999999999999</v>
      </c>
    </row>
    <row r="12" spans="1:15" ht="15.75">
      <c r="A12" s="22"/>
      <c r="B12" s="404" t="s">
        <v>6</v>
      </c>
      <c r="C12" s="405"/>
      <c r="D12" s="405"/>
      <c r="E12" s="405"/>
      <c r="F12" s="405"/>
      <c r="G12" s="405"/>
      <c r="H12" s="405"/>
      <c r="I12" s="405"/>
      <c r="J12" s="406"/>
    </row>
    <row r="13" spans="1:15" ht="15.75" thickBot="1">
      <c r="A13" s="17"/>
      <c r="B13" s="23"/>
      <c r="C13" s="24"/>
      <c r="D13" s="24"/>
      <c r="E13" s="25"/>
      <c r="F13" s="26"/>
      <c r="G13" s="27"/>
      <c r="H13" s="28"/>
      <c r="I13" s="28"/>
      <c r="J13" s="29"/>
    </row>
    <row r="14" spans="1:15">
      <c r="A14" s="30"/>
      <c r="B14" s="31"/>
      <c r="C14" s="31"/>
      <c r="D14" s="31"/>
      <c r="E14" s="32" t="s">
        <v>7</v>
      </c>
      <c r="F14" s="31"/>
      <c r="G14" s="33"/>
      <c r="H14" s="34"/>
      <c r="I14" s="34"/>
      <c r="J14" s="34"/>
    </row>
    <row r="15" spans="1:15" ht="15.75" thickBot="1">
      <c r="A15" s="30"/>
      <c r="B15" s="30"/>
      <c r="C15" s="30"/>
      <c r="D15" s="30"/>
      <c r="E15" s="9"/>
      <c r="F15" s="30"/>
      <c r="G15" s="35"/>
      <c r="H15" s="36"/>
      <c r="I15" s="36"/>
      <c r="J15" s="36"/>
    </row>
    <row r="16" spans="1:15" ht="15.75" thickBot="1">
      <c r="A16" s="37"/>
      <c r="B16" s="38" t="s">
        <v>8</v>
      </c>
      <c r="C16" s="39" t="s">
        <v>9</v>
      </c>
      <c r="D16" s="39" t="s">
        <v>10</v>
      </c>
      <c r="E16" s="39" t="s">
        <v>11</v>
      </c>
      <c r="F16" s="40" t="s">
        <v>12</v>
      </c>
      <c r="G16" s="41" t="s">
        <v>13</v>
      </c>
      <c r="H16" s="42" t="s">
        <v>14</v>
      </c>
      <c r="I16" s="42" t="s">
        <v>15</v>
      </c>
      <c r="J16" s="43" t="s">
        <v>16</v>
      </c>
    </row>
    <row r="17" spans="1:13">
      <c r="A17" s="17"/>
      <c r="B17" s="17"/>
      <c r="C17" s="17"/>
      <c r="D17" s="17"/>
      <c r="E17" s="44"/>
      <c r="F17" s="17"/>
      <c r="G17" s="45"/>
      <c r="H17" s="19"/>
      <c r="I17" s="19"/>
      <c r="J17" s="19"/>
    </row>
    <row r="18" spans="1:13">
      <c r="A18" s="17"/>
      <c r="B18" s="46">
        <v>1</v>
      </c>
      <c r="C18" s="83"/>
      <c r="D18" s="83"/>
      <c r="E18" s="47" t="s">
        <v>107</v>
      </c>
      <c r="F18" s="47"/>
      <c r="G18" s="82"/>
      <c r="H18" s="49"/>
      <c r="I18" s="49"/>
      <c r="J18" s="49"/>
    </row>
    <row r="19" spans="1:13">
      <c r="A19" s="17"/>
      <c r="B19" s="69" t="s">
        <v>20</v>
      </c>
      <c r="C19" s="69"/>
      <c r="D19" s="69"/>
      <c r="E19" s="84" t="s">
        <v>109</v>
      </c>
      <c r="F19" s="84"/>
      <c r="G19" s="85"/>
      <c r="H19" s="53"/>
      <c r="I19" s="72">
        <f>SUM(I20:I25)</f>
        <v>57344.36</v>
      </c>
      <c r="J19" s="72">
        <f>SUM(J20:J25)</f>
        <v>70298.41</v>
      </c>
    </row>
    <row r="20" spans="1:13" ht="25.5">
      <c r="A20" s="17"/>
      <c r="B20" s="59" t="s">
        <v>1559</v>
      </c>
      <c r="C20" s="59">
        <v>90842</v>
      </c>
      <c r="D20" s="59" t="s">
        <v>21</v>
      </c>
      <c r="E20" s="62" t="s">
        <v>111</v>
      </c>
      <c r="F20" s="50" t="s">
        <v>26</v>
      </c>
      <c r="G20" s="52">
        <f>'MEMORIAL DE CÁLCULO'!K134</f>
        <v>10</v>
      </c>
      <c r="H20" s="53">
        <f>M20</f>
        <v>1112.3</v>
      </c>
      <c r="I20" s="54">
        <f t="shared" ref="I20:I25" si="0">TRUNC(G20*H20,2)</f>
        <v>11123</v>
      </c>
      <c r="J20" s="54">
        <f t="shared" ref="J20:J25" si="1">TRUNC((G20*H20)*J$11+I20,2)</f>
        <v>13635.68</v>
      </c>
      <c r="M20" s="53">
        <v>1112.3</v>
      </c>
    </row>
    <row r="21" spans="1:13" ht="51">
      <c r="A21" s="17"/>
      <c r="B21" s="59" t="s">
        <v>1560</v>
      </c>
      <c r="C21" s="59" t="s">
        <v>1097</v>
      </c>
      <c r="D21" s="59" t="s">
        <v>27</v>
      </c>
      <c r="E21" s="62" t="s">
        <v>1096</v>
      </c>
      <c r="F21" s="50" t="s">
        <v>26</v>
      </c>
      <c r="G21" s="52">
        <f>'MEMORIAL DE CÁLCULO'!K136</f>
        <v>5</v>
      </c>
      <c r="H21" s="53">
        <f t="shared" ref="H21:H25" si="2">M21</f>
        <v>1701.08</v>
      </c>
      <c r="I21" s="54">
        <f t="shared" si="0"/>
        <v>8505.4</v>
      </c>
      <c r="J21" s="54">
        <f t="shared" si="1"/>
        <v>10426.76</v>
      </c>
      <c r="M21" s="53">
        <v>1701.08</v>
      </c>
    </row>
    <row r="22" spans="1:13" ht="25.5">
      <c r="A22" s="17"/>
      <c r="B22" s="59" t="s">
        <v>1561</v>
      </c>
      <c r="C22" s="59">
        <v>90843</v>
      </c>
      <c r="D22" s="59" t="s">
        <v>21</v>
      </c>
      <c r="E22" s="62" t="s">
        <v>115</v>
      </c>
      <c r="F22" s="50" t="s">
        <v>26</v>
      </c>
      <c r="G22" s="52">
        <f>'MEMORIAL DE CÁLCULO'!K138</f>
        <v>6</v>
      </c>
      <c r="H22" s="53">
        <f t="shared" si="2"/>
        <v>1168.98</v>
      </c>
      <c r="I22" s="54">
        <f t="shared" si="0"/>
        <v>7013.88</v>
      </c>
      <c r="J22" s="54">
        <f t="shared" si="1"/>
        <v>8598.31</v>
      </c>
      <c r="M22" s="53">
        <v>1168.98</v>
      </c>
    </row>
    <row r="23" spans="1:13" ht="25.5">
      <c r="A23" s="17"/>
      <c r="B23" s="59" t="s">
        <v>1562</v>
      </c>
      <c r="C23" s="59">
        <v>90843</v>
      </c>
      <c r="D23" s="59" t="s">
        <v>21</v>
      </c>
      <c r="E23" s="62" t="s">
        <v>117</v>
      </c>
      <c r="F23" s="50" t="s">
        <v>26</v>
      </c>
      <c r="G23" s="52">
        <f>'MEMORIAL DE CÁLCULO'!K140</f>
        <v>4</v>
      </c>
      <c r="H23" s="53">
        <f t="shared" si="2"/>
        <v>1168.98</v>
      </c>
      <c r="I23" s="54">
        <f t="shared" si="0"/>
        <v>4675.92</v>
      </c>
      <c r="J23" s="54">
        <f t="shared" si="1"/>
        <v>5732.21</v>
      </c>
      <c r="M23" s="53">
        <v>1168.98</v>
      </c>
    </row>
    <row r="24" spans="1:13" ht="51">
      <c r="A24" s="17"/>
      <c r="B24" s="59" t="s">
        <v>1563</v>
      </c>
      <c r="C24" s="59" t="s">
        <v>1099</v>
      </c>
      <c r="D24" s="59" t="s">
        <v>27</v>
      </c>
      <c r="E24" s="62" t="s">
        <v>1098</v>
      </c>
      <c r="F24" s="50" t="s">
        <v>26</v>
      </c>
      <c r="G24" s="52">
        <f>'MEMORIAL DE CÁLCULO'!K142</f>
        <v>10</v>
      </c>
      <c r="H24" s="53">
        <f t="shared" si="2"/>
        <v>1701.08</v>
      </c>
      <c r="I24" s="54">
        <f t="shared" si="0"/>
        <v>17010.8</v>
      </c>
      <c r="J24" s="54">
        <f t="shared" si="1"/>
        <v>20853.53</v>
      </c>
      <c r="M24" s="53">
        <v>1701.08</v>
      </c>
    </row>
    <row r="25" spans="1:13" ht="27.75" customHeight="1">
      <c r="A25" s="17"/>
      <c r="B25" s="59" t="s">
        <v>1564</v>
      </c>
      <c r="C25" s="59" t="s">
        <v>1101</v>
      </c>
      <c r="D25" s="59" t="s">
        <v>27</v>
      </c>
      <c r="E25" s="62" t="s">
        <v>1100</v>
      </c>
      <c r="F25" s="50" t="s">
        <v>26</v>
      </c>
      <c r="G25" s="52">
        <f>'MEMORIAL DE CÁLCULO'!K144</f>
        <v>8</v>
      </c>
      <c r="H25" s="53">
        <f t="shared" si="2"/>
        <v>1126.92</v>
      </c>
      <c r="I25" s="54">
        <f t="shared" si="0"/>
        <v>9015.36</v>
      </c>
      <c r="J25" s="54">
        <f t="shared" si="1"/>
        <v>11051.92</v>
      </c>
      <c r="M25" s="53">
        <v>1126.92</v>
      </c>
    </row>
    <row r="26" spans="1:13">
      <c r="A26" s="17"/>
      <c r="B26" s="69" t="s">
        <v>1155</v>
      </c>
      <c r="C26" s="59"/>
      <c r="D26" s="59"/>
      <c r="E26" s="75" t="s">
        <v>123</v>
      </c>
      <c r="F26" s="59"/>
      <c r="G26" s="52"/>
      <c r="H26" s="53"/>
      <c r="I26" s="72">
        <f>SUM(I27:I29)</f>
        <v>8401.85</v>
      </c>
      <c r="J26" s="72">
        <f>SUM(J27:J29)</f>
        <v>10299.810000000001</v>
      </c>
      <c r="M26" s="53"/>
    </row>
    <row r="27" spans="1:13" s="234" customFormat="1">
      <c r="A27" s="231"/>
      <c r="B27" s="232" t="s">
        <v>1565</v>
      </c>
      <c r="C27" s="246">
        <v>100705</v>
      </c>
      <c r="D27" s="246" t="s">
        <v>21</v>
      </c>
      <c r="E27" s="233" t="s">
        <v>1495</v>
      </c>
      <c r="F27" s="235" t="s">
        <v>26</v>
      </c>
      <c r="G27" s="52">
        <f>'MEMORIAL DE CÁLCULO'!K147</f>
        <v>8</v>
      </c>
      <c r="H27" s="53">
        <f>M27</f>
        <v>80.760000000000005</v>
      </c>
      <c r="I27" s="54">
        <f>TRUNC(G27*H27,2)</f>
        <v>646.08000000000004</v>
      </c>
      <c r="J27" s="54">
        <f>TRUNC((G27*H27)*J$11+I27,2)</f>
        <v>792.02</v>
      </c>
      <c r="M27" s="53">
        <v>80.760000000000005</v>
      </c>
    </row>
    <row r="28" spans="1:13">
      <c r="A28" s="17"/>
      <c r="B28" s="232" t="s">
        <v>1566</v>
      </c>
      <c r="C28" s="73">
        <v>100866</v>
      </c>
      <c r="D28" s="79" t="s">
        <v>21</v>
      </c>
      <c r="E28" s="62" t="s">
        <v>126</v>
      </c>
      <c r="F28" s="50" t="s">
        <v>26</v>
      </c>
      <c r="G28" s="52">
        <f>'MEMORIAL DE CÁLCULO'!K149</f>
        <v>14</v>
      </c>
      <c r="H28" s="53">
        <f>M28</f>
        <v>308.69</v>
      </c>
      <c r="I28" s="54">
        <f>TRUNC(G28*H28,2)</f>
        <v>4321.66</v>
      </c>
      <c r="J28" s="54">
        <f>TRUNC((G28*H28)*J$11+I28,2)</f>
        <v>5297.92</v>
      </c>
      <c r="M28" s="53">
        <v>308.69</v>
      </c>
    </row>
    <row r="29" spans="1:13" ht="27.75" customHeight="1">
      <c r="A29" s="17"/>
      <c r="B29" s="232" t="s">
        <v>1567</v>
      </c>
      <c r="C29" s="59" t="s">
        <v>1109</v>
      </c>
      <c r="D29" s="59" t="s">
        <v>27</v>
      </c>
      <c r="E29" s="62" t="s">
        <v>1108</v>
      </c>
      <c r="F29" s="50" t="s">
        <v>31</v>
      </c>
      <c r="G29" s="52">
        <f>'MEMORIAL DE CÁLCULO'!K151</f>
        <v>19.2</v>
      </c>
      <c r="H29" s="53">
        <f>M29</f>
        <v>178.86</v>
      </c>
      <c r="I29" s="54">
        <f>TRUNC(G29*H29,2)</f>
        <v>3434.11</v>
      </c>
      <c r="J29" s="54">
        <f>TRUNC((G29*H29)*J$11+I29,2)</f>
        <v>4209.87</v>
      </c>
      <c r="M29" s="53">
        <v>178.86</v>
      </c>
    </row>
    <row r="30" spans="1:13">
      <c r="A30" s="17"/>
      <c r="B30" s="69" t="s">
        <v>24</v>
      </c>
      <c r="C30" s="59"/>
      <c r="D30" s="59"/>
      <c r="E30" s="75" t="s">
        <v>130</v>
      </c>
      <c r="F30" s="59"/>
      <c r="G30" s="52"/>
      <c r="H30" s="53"/>
      <c r="I30" s="72">
        <f>SUM(I31:I37)</f>
        <v>84200.960000000006</v>
      </c>
      <c r="J30" s="72">
        <f>SUM(J31:J37)</f>
        <v>103221.93000000001</v>
      </c>
      <c r="M30" s="53"/>
    </row>
    <row r="31" spans="1:13" ht="43.5" customHeight="1">
      <c r="A31" s="17"/>
      <c r="B31" s="59" t="s">
        <v>1568</v>
      </c>
      <c r="C31" s="59" t="s">
        <v>1103</v>
      </c>
      <c r="D31" s="59" t="s">
        <v>27</v>
      </c>
      <c r="E31" s="86" t="s">
        <v>1102</v>
      </c>
      <c r="F31" s="87" t="s">
        <v>26</v>
      </c>
      <c r="G31" s="57">
        <f>'MEMORIAL DE CÁLCULO'!K154</f>
        <v>1</v>
      </c>
      <c r="H31" s="58">
        <f>M31</f>
        <v>1746.63</v>
      </c>
      <c r="I31" s="54">
        <f t="shared" ref="I31:I37" si="3">TRUNC(G31*H31,2)</f>
        <v>1746.63</v>
      </c>
      <c r="J31" s="54">
        <f t="shared" ref="J31:J37" si="4">TRUNC((G31*H31)*J$11+I31,2)</f>
        <v>2141.19</v>
      </c>
      <c r="M31" s="58">
        <v>1746.63</v>
      </c>
    </row>
    <row r="32" spans="1:13" ht="39" customHeight="1">
      <c r="A32" s="17"/>
      <c r="B32" s="59" t="s">
        <v>1569</v>
      </c>
      <c r="C32" s="59" t="s">
        <v>1105</v>
      </c>
      <c r="D32" s="59" t="s">
        <v>27</v>
      </c>
      <c r="E32" s="62" t="s">
        <v>1104</v>
      </c>
      <c r="F32" s="59" t="s">
        <v>31</v>
      </c>
      <c r="G32" s="52">
        <f>'MEMORIAL DE CÁLCULO'!K156</f>
        <v>1.6800000000000002</v>
      </c>
      <c r="H32" s="58">
        <f t="shared" ref="H32:H37" si="5">M32</f>
        <v>630.61</v>
      </c>
      <c r="I32" s="54">
        <f t="shared" si="3"/>
        <v>1059.42</v>
      </c>
      <c r="J32" s="54">
        <f t="shared" si="4"/>
        <v>1298.74</v>
      </c>
      <c r="M32" s="53">
        <v>630.61</v>
      </c>
    </row>
    <row r="33" spans="1:13" ht="42.75" customHeight="1">
      <c r="A33" s="17"/>
      <c r="B33" s="59" t="s">
        <v>1570</v>
      </c>
      <c r="C33" s="59" t="s">
        <v>1107</v>
      </c>
      <c r="D33" s="59" t="s">
        <v>27</v>
      </c>
      <c r="E33" s="62" t="s">
        <v>1106</v>
      </c>
      <c r="F33" s="59" t="s">
        <v>31</v>
      </c>
      <c r="G33" s="52">
        <f>'MEMORIAL DE CÁLCULO'!K158</f>
        <v>6.7200000000000006</v>
      </c>
      <c r="H33" s="58">
        <f t="shared" si="5"/>
        <v>630.61</v>
      </c>
      <c r="I33" s="54">
        <f t="shared" si="3"/>
        <v>4237.6899999999996</v>
      </c>
      <c r="J33" s="54">
        <f t="shared" si="4"/>
        <v>5194.9799999999996</v>
      </c>
      <c r="M33" s="53">
        <v>630.61</v>
      </c>
    </row>
    <row r="34" spans="1:13" ht="25.5">
      <c r="A34" s="17"/>
      <c r="B34" s="59" t="s">
        <v>1571</v>
      </c>
      <c r="C34" s="59">
        <v>100702</v>
      </c>
      <c r="D34" s="59" t="s">
        <v>21</v>
      </c>
      <c r="E34" s="62" t="s">
        <v>138</v>
      </c>
      <c r="F34" s="59" t="s">
        <v>31</v>
      </c>
      <c r="G34" s="52">
        <f>'MEMORIAL DE CÁLCULO'!K160</f>
        <v>143.1</v>
      </c>
      <c r="H34" s="58">
        <f t="shared" si="5"/>
        <v>477.79</v>
      </c>
      <c r="I34" s="54">
        <f t="shared" si="3"/>
        <v>68371.740000000005</v>
      </c>
      <c r="J34" s="54">
        <f t="shared" si="4"/>
        <v>83816.91</v>
      </c>
      <c r="M34" s="53">
        <v>477.79</v>
      </c>
    </row>
    <row r="35" spans="1:13" ht="25.5">
      <c r="A35" s="17"/>
      <c r="B35" s="59" t="s">
        <v>1572</v>
      </c>
      <c r="C35" s="59">
        <v>100702</v>
      </c>
      <c r="D35" s="59" t="s">
        <v>21</v>
      </c>
      <c r="E35" s="62" t="s">
        <v>140</v>
      </c>
      <c r="F35" s="59" t="s">
        <v>31</v>
      </c>
      <c r="G35" s="52">
        <f>'MEMORIAL DE CÁLCULO'!K162</f>
        <v>5.04</v>
      </c>
      <c r="H35" s="58">
        <f t="shared" si="5"/>
        <v>477.79</v>
      </c>
      <c r="I35" s="54">
        <f t="shared" si="3"/>
        <v>2408.06</v>
      </c>
      <c r="J35" s="54">
        <f t="shared" si="4"/>
        <v>2952.04</v>
      </c>
      <c r="M35" s="53">
        <v>477.79</v>
      </c>
    </row>
    <row r="36" spans="1:13" ht="25.5">
      <c r="A36" s="17"/>
      <c r="B36" s="59" t="s">
        <v>1573</v>
      </c>
      <c r="C36" s="59">
        <v>91341</v>
      </c>
      <c r="D36" s="59" t="s">
        <v>21</v>
      </c>
      <c r="E36" s="62" t="s">
        <v>142</v>
      </c>
      <c r="F36" s="59" t="s">
        <v>31</v>
      </c>
      <c r="G36" s="52">
        <f>'MEMORIAL DE CÁLCULO'!K164</f>
        <v>4.08</v>
      </c>
      <c r="H36" s="58">
        <f t="shared" si="5"/>
        <v>683.54</v>
      </c>
      <c r="I36" s="54">
        <f t="shared" si="3"/>
        <v>2788.84</v>
      </c>
      <c r="J36" s="54">
        <f t="shared" si="4"/>
        <v>3418.83</v>
      </c>
      <c r="M36" s="53">
        <v>683.54</v>
      </c>
    </row>
    <row r="37" spans="1:13" ht="25.5">
      <c r="A37" s="17"/>
      <c r="B37" s="59" t="s">
        <v>1574</v>
      </c>
      <c r="C37" s="59">
        <v>91341</v>
      </c>
      <c r="D37" s="59" t="s">
        <v>21</v>
      </c>
      <c r="E37" s="62" t="s">
        <v>144</v>
      </c>
      <c r="F37" s="59" t="s">
        <v>31</v>
      </c>
      <c r="G37" s="52">
        <f>'MEMORIAL DE CÁLCULO'!K166</f>
        <v>5.25</v>
      </c>
      <c r="H37" s="58">
        <f t="shared" si="5"/>
        <v>683.54</v>
      </c>
      <c r="I37" s="54">
        <f t="shared" si="3"/>
        <v>3588.58</v>
      </c>
      <c r="J37" s="54">
        <f t="shared" si="4"/>
        <v>4399.24</v>
      </c>
      <c r="M37" s="53">
        <v>683.54</v>
      </c>
    </row>
    <row r="38" spans="1:13">
      <c r="A38" s="17"/>
      <c r="B38" s="69" t="s">
        <v>1575</v>
      </c>
      <c r="C38" s="69"/>
      <c r="D38" s="69"/>
      <c r="E38" s="84" t="s">
        <v>146</v>
      </c>
      <c r="F38" s="84"/>
      <c r="G38" s="52"/>
      <c r="H38" s="53"/>
      <c r="I38" s="72">
        <f>SUM(I39:I40)</f>
        <v>8071.7000000000007</v>
      </c>
      <c r="J38" s="72">
        <f>SUM(J39:J40)</f>
        <v>9895.09</v>
      </c>
      <c r="M38" s="53"/>
    </row>
    <row r="39" spans="1:13" s="234" customFormat="1" ht="25.5">
      <c r="A39" s="231"/>
      <c r="B39" s="232" t="s">
        <v>1576</v>
      </c>
      <c r="C39" s="232" t="s">
        <v>1054</v>
      </c>
      <c r="D39" s="232" t="s">
        <v>27</v>
      </c>
      <c r="E39" s="233" t="s">
        <v>148</v>
      </c>
      <c r="F39" s="235" t="s">
        <v>31</v>
      </c>
      <c r="G39" s="52">
        <f>'MEMORIAL DE CÁLCULO'!K169</f>
        <v>4.0249999999999995</v>
      </c>
      <c r="H39" s="53">
        <f>M39</f>
        <v>697.19</v>
      </c>
      <c r="I39" s="54">
        <f>TRUNC(G39*H39,2)</f>
        <v>2806.18</v>
      </c>
      <c r="J39" s="54">
        <f>TRUNC((G39*H39)*J$11+I39,2)</f>
        <v>3440.09</v>
      </c>
      <c r="M39" s="53">
        <v>697.19</v>
      </c>
    </row>
    <row r="40" spans="1:13" s="234" customFormat="1" ht="38.25">
      <c r="A40" s="231"/>
      <c r="B40" s="232" t="s">
        <v>1577</v>
      </c>
      <c r="C40" s="232" t="s">
        <v>1055</v>
      </c>
      <c r="D40" s="232" t="s">
        <v>27</v>
      </c>
      <c r="E40" s="233" t="s">
        <v>1056</v>
      </c>
      <c r="F40" s="235" t="s">
        <v>31</v>
      </c>
      <c r="G40" s="52">
        <f>'MEMORIAL DE CÁLCULO'!K171</f>
        <v>7.5525000000000002</v>
      </c>
      <c r="H40" s="53">
        <f>M40</f>
        <v>697.19</v>
      </c>
      <c r="I40" s="54">
        <f>TRUNC(G40*H40,2)</f>
        <v>5265.52</v>
      </c>
      <c r="J40" s="54">
        <f>TRUNC((G40*H40)*J$11+I40,2)</f>
        <v>6455</v>
      </c>
      <c r="M40" s="53">
        <v>697.19</v>
      </c>
    </row>
    <row r="41" spans="1:13">
      <c r="A41" s="17"/>
      <c r="B41" s="69" t="s">
        <v>28</v>
      </c>
      <c r="C41" s="69"/>
      <c r="D41" s="69"/>
      <c r="E41" s="84" t="s">
        <v>151</v>
      </c>
      <c r="F41" s="84"/>
      <c r="G41" s="52"/>
      <c r="H41" s="53"/>
      <c r="I41" s="72">
        <f>SUM(I42:I58)</f>
        <v>100913.88</v>
      </c>
      <c r="J41" s="72">
        <f>SUM(J42:J58)</f>
        <v>123710.28</v>
      </c>
      <c r="M41" s="53"/>
    </row>
    <row r="42" spans="1:13" s="234" customFormat="1" ht="25.5">
      <c r="A42" s="231"/>
      <c r="B42" s="232" t="s">
        <v>1578</v>
      </c>
      <c r="C42" s="232">
        <v>94559</v>
      </c>
      <c r="D42" s="232" t="s">
        <v>21</v>
      </c>
      <c r="E42" s="233" t="s">
        <v>153</v>
      </c>
      <c r="F42" s="232" t="s">
        <v>31</v>
      </c>
      <c r="G42" s="52">
        <f>'MEMORIAL DE CÁLCULO'!K174</f>
        <v>1.75</v>
      </c>
      <c r="H42" s="53">
        <f>M42</f>
        <v>654.19000000000005</v>
      </c>
      <c r="I42" s="54">
        <f t="shared" ref="I42:I58" si="6">TRUNC(G42*H42,2)</f>
        <v>1144.83</v>
      </c>
      <c r="J42" s="54">
        <f t="shared" ref="J42:J58" si="7">TRUNC((G42*H42)*J$11+I42,2)</f>
        <v>1403.44</v>
      </c>
      <c r="M42" s="53">
        <v>654.19000000000005</v>
      </c>
    </row>
    <row r="43" spans="1:13" s="234" customFormat="1" ht="25.5">
      <c r="A43" s="231"/>
      <c r="B43" s="232" t="s">
        <v>1579</v>
      </c>
      <c r="C43" s="232">
        <v>94559</v>
      </c>
      <c r="D43" s="232" t="s">
        <v>21</v>
      </c>
      <c r="E43" s="233" t="s">
        <v>155</v>
      </c>
      <c r="F43" s="232" t="s">
        <v>31</v>
      </c>
      <c r="G43" s="52">
        <f>'MEMORIAL DE CÁLCULO'!K176</f>
        <v>1.595</v>
      </c>
      <c r="H43" s="53">
        <f t="shared" ref="H43:H58" si="8">M43</f>
        <v>654.19000000000005</v>
      </c>
      <c r="I43" s="54">
        <f t="shared" si="6"/>
        <v>1043.43</v>
      </c>
      <c r="J43" s="54">
        <f t="shared" si="7"/>
        <v>1279.1400000000001</v>
      </c>
      <c r="M43" s="53">
        <v>654.19000000000005</v>
      </c>
    </row>
    <row r="44" spans="1:13" ht="25.5">
      <c r="A44" s="17"/>
      <c r="B44" s="232" t="s">
        <v>1580</v>
      </c>
      <c r="C44" s="59">
        <v>100674</v>
      </c>
      <c r="D44" s="59" t="s">
        <v>21</v>
      </c>
      <c r="E44" s="62" t="s">
        <v>157</v>
      </c>
      <c r="F44" s="59" t="s">
        <v>31</v>
      </c>
      <c r="G44" s="52">
        <f>'MEMORIAL DE CÁLCULO'!K178</f>
        <v>3.2199999999999998</v>
      </c>
      <c r="H44" s="53">
        <f t="shared" si="8"/>
        <v>817.82</v>
      </c>
      <c r="I44" s="54">
        <f t="shared" si="6"/>
        <v>2633.38</v>
      </c>
      <c r="J44" s="54">
        <f t="shared" si="7"/>
        <v>3228.26</v>
      </c>
      <c r="M44" s="53">
        <v>817.82</v>
      </c>
    </row>
    <row r="45" spans="1:13" ht="25.5">
      <c r="A45" s="17"/>
      <c r="B45" s="232" t="s">
        <v>1581</v>
      </c>
      <c r="C45" s="59">
        <v>94559</v>
      </c>
      <c r="D45" s="59" t="s">
        <v>21</v>
      </c>
      <c r="E45" s="62" t="s">
        <v>159</v>
      </c>
      <c r="F45" s="59" t="s">
        <v>31</v>
      </c>
      <c r="G45" s="52">
        <f>'MEMORIAL DE CÁLCULO'!K180</f>
        <v>2.0299999999999998</v>
      </c>
      <c r="H45" s="53">
        <f t="shared" si="8"/>
        <v>654.19000000000005</v>
      </c>
      <c r="I45" s="54">
        <f t="shared" si="6"/>
        <v>1328</v>
      </c>
      <c r="J45" s="54">
        <f t="shared" si="7"/>
        <v>1627.99</v>
      </c>
      <c r="M45" s="53">
        <v>654.19000000000005</v>
      </c>
    </row>
    <row r="46" spans="1:13" ht="25.5">
      <c r="A46" s="17"/>
      <c r="B46" s="232" t="s">
        <v>1582</v>
      </c>
      <c r="C46" s="59">
        <v>100674</v>
      </c>
      <c r="D46" s="59" t="s">
        <v>21</v>
      </c>
      <c r="E46" s="62" t="s">
        <v>161</v>
      </c>
      <c r="F46" s="59" t="s">
        <v>31</v>
      </c>
      <c r="G46" s="52">
        <f>'MEMORIAL DE CÁLCULO'!K182</f>
        <v>2.16</v>
      </c>
      <c r="H46" s="53">
        <f t="shared" si="8"/>
        <v>817.82</v>
      </c>
      <c r="I46" s="54">
        <f t="shared" si="6"/>
        <v>1766.49</v>
      </c>
      <c r="J46" s="54">
        <f t="shared" si="7"/>
        <v>2165.54</v>
      </c>
      <c r="M46" s="53">
        <v>817.82</v>
      </c>
    </row>
    <row r="47" spans="1:13" ht="25.5">
      <c r="A47" s="17"/>
      <c r="B47" s="232" t="s">
        <v>1583</v>
      </c>
      <c r="C47" s="59">
        <v>94569</v>
      </c>
      <c r="D47" s="59" t="s">
        <v>21</v>
      </c>
      <c r="E47" s="62" t="s">
        <v>163</v>
      </c>
      <c r="F47" s="59" t="s">
        <v>31</v>
      </c>
      <c r="G47" s="52">
        <f>'MEMORIAL DE CÁLCULO'!K184</f>
        <v>2.1</v>
      </c>
      <c r="H47" s="53">
        <f t="shared" si="8"/>
        <v>709.78</v>
      </c>
      <c r="I47" s="54">
        <f t="shared" si="6"/>
        <v>1490.53</v>
      </c>
      <c r="J47" s="54">
        <f t="shared" si="7"/>
        <v>1827.24</v>
      </c>
      <c r="M47" s="53">
        <v>709.78</v>
      </c>
    </row>
    <row r="48" spans="1:13" ht="25.5">
      <c r="A48" s="17"/>
      <c r="B48" s="232" t="s">
        <v>1584</v>
      </c>
      <c r="C48" s="59">
        <v>94569</v>
      </c>
      <c r="D48" s="59" t="s">
        <v>21</v>
      </c>
      <c r="E48" s="62" t="s">
        <v>165</v>
      </c>
      <c r="F48" s="59" t="s">
        <v>31</v>
      </c>
      <c r="G48" s="52">
        <f>'MEMORIAL DE CÁLCULO'!K186</f>
        <v>12.600000000000001</v>
      </c>
      <c r="H48" s="53">
        <f t="shared" si="8"/>
        <v>709.78</v>
      </c>
      <c r="I48" s="54">
        <f t="shared" si="6"/>
        <v>8943.2199999999993</v>
      </c>
      <c r="J48" s="54">
        <f t="shared" si="7"/>
        <v>10963.49</v>
      </c>
      <c r="M48" s="53">
        <v>709.78</v>
      </c>
    </row>
    <row r="49" spans="1:13" ht="25.5">
      <c r="A49" s="17"/>
      <c r="B49" s="232" t="s">
        <v>1585</v>
      </c>
      <c r="C49" s="59">
        <v>94569</v>
      </c>
      <c r="D49" s="59" t="s">
        <v>21</v>
      </c>
      <c r="E49" s="62" t="s">
        <v>167</v>
      </c>
      <c r="F49" s="59" t="s">
        <v>31</v>
      </c>
      <c r="G49" s="52">
        <f>'MEMORIAL DE CÁLCULO'!K188</f>
        <v>6.3000000000000007</v>
      </c>
      <c r="H49" s="53">
        <f t="shared" si="8"/>
        <v>709.78</v>
      </c>
      <c r="I49" s="54">
        <f t="shared" si="6"/>
        <v>4471.6099999999997</v>
      </c>
      <c r="J49" s="54">
        <f t="shared" si="7"/>
        <v>5481.74</v>
      </c>
      <c r="M49" s="53">
        <v>709.78</v>
      </c>
    </row>
    <row r="50" spans="1:13" ht="25.5">
      <c r="A50" s="17"/>
      <c r="B50" s="232" t="s">
        <v>1586</v>
      </c>
      <c r="C50" s="59">
        <v>94569</v>
      </c>
      <c r="D50" s="59" t="s">
        <v>21</v>
      </c>
      <c r="E50" s="62" t="s">
        <v>169</v>
      </c>
      <c r="F50" s="59" t="s">
        <v>31</v>
      </c>
      <c r="G50" s="52">
        <f>'MEMORIAL DE CÁLCULO'!K190</f>
        <v>18.900000000000002</v>
      </c>
      <c r="H50" s="53">
        <f t="shared" si="8"/>
        <v>709.78</v>
      </c>
      <c r="I50" s="54">
        <f t="shared" si="6"/>
        <v>13414.84</v>
      </c>
      <c r="J50" s="54">
        <f t="shared" si="7"/>
        <v>16445.25</v>
      </c>
      <c r="M50" s="53">
        <v>709.78</v>
      </c>
    </row>
    <row r="51" spans="1:13" ht="25.5">
      <c r="A51" s="17"/>
      <c r="B51" s="232" t="s">
        <v>1587</v>
      </c>
      <c r="C51" s="59">
        <v>94569</v>
      </c>
      <c r="D51" s="59" t="s">
        <v>21</v>
      </c>
      <c r="E51" s="62" t="s">
        <v>171</v>
      </c>
      <c r="F51" s="59" t="s">
        <v>31</v>
      </c>
      <c r="G51" s="52">
        <f>'MEMORIAL DE CÁLCULO'!K192</f>
        <v>2.0999999999999996</v>
      </c>
      <c r="H51" s="53">
        <f t="shared" si="8"/>
        <v>709.78</v>
      </c>
      <c r="I51" s="54">
        <f t="shared" si="6"/>
        <v>1490.53</v>
      </c>
      <c r="J51" s="54">
        <f t="shared" si="7"/>
        <v>1827.24</v>
      </c>
      <c r="M51" s="53">
        <v>709.78</v>
      </c>
    </row>
    <row r="52" spans="1:13" ht="25.5">
      <c r="A52" s="17"/>
      <c r="B52" s="232" t="s">
        <v>1588</v>
      </c>
      <c r="C52" s="59">
        <v>94569</v>
      </c>
      <c r="D52" s="59" t="s">
        <v>21</v>
      </c>
      <c r="E52" s="62" t="s">
        <v>173</v>
      </c>
      <c r="F52" s="59" t="s">
        <v>31</v>
      </c>
      <c r="G52" s="52">
        <f>'MEMORIAL DE CÁLCULO'!K194</f>
        <v>6.3</v>
      </c>
      <c r="H52" s="53">
        <f t="shared" si="8"/>
        <v>709.78</v>
      </c>
      <c r="I52" s="54">
        <f t="shared" si="6"/>
        <v>4471.6099999999997</v>
      </c>
      <c r="J52" s="54">
        <f t="shared" si="7"/>
        <v>5481.74</v>
      </c>
      <c r="M52" s="53">
        <v>709.78</v>
      </c>
    </row>
    <row r="53" spans="1:13" ht="25.5">
      <c r="A53" s="17"/>
      <c r="B53" s="232" t="s">
        <v>1589</v>
      </c>
      <c r="C53" s="59">
        <v>94569</v>
      </c>
      <c r="D53" s="59" t="s">
        <v>21</v>
      </c>
      <c r="E53" s="62" t="s">
        <v>175</v>
      </c>
      <c r="F53" s="59" t="s">
        <v>31</v>
      </c>
      <c r="G53" s="52">
        <f>'MEMORIAL DE CÁLCULO'!K196</f>
        <v>8.4</v>
      </c>
      <c r="H53" s="53">
        <f t="shared" si="8"/>
        <v>709.78</v>
      </c>
      <c r="I53" s="54">
        <f t="shared" si="6"/>
        <v>5962.15</v>
      </c>
      <c r="J53" s="54">
        <f t="shared" si="7"/>
        <v>7309</v>
      </c>
      <c r="M53" s="53">
        <v>709.78</v>
      </c>
    </row>
    <row r="54" spans="1:13" ht="25.5">
      <c r="A54" s="17"/>
      <c r="B54" s="232" t="s">
        <v>1590</v>
      </c>
      <c r="C54" s="59">
        <v>94569</v>
      </c>
      <c r="D54" s="59" t="s">
        <v>21</v>
      </c>
      <c r="E54" s="62" t="s">
        <v>177</v>
      </c>
      <c r="F54" s="59" t="s">
        <v>31</v>
      </c>
      <c r="G54" s="52">
        <f>'MEMORIAL DE CÁLCULO'!K198</f>
        <v>12.600000000000001</v>
      </c>
      <c r="H54" s="53">
        <f t="shared" si="8"/>
        <v>709.78</v>
      </c>
      <c r="I54" s="54">
        <f t="shared" si="6"/>
        <v>8943.2199999999993</v>
      </c>
      <c r="J54" s="54">
        <f t="shared" si="7"/>
        <v>10963.49</v>
      </c>
      <c r="M54" s="53">
        <v>709.78</v>
      </c>
    </row>
    <row r="55" spans="1:13" ht="25.5">
      <c r="A55" s="17"/>
      <c r="B55" s="232" t="s">
        <v>1591</v>
      </c>
      <c r="C55" s="59">
        <v>94569</v>
      </c>
      <c r="D55" s="59" t="s">
        <v>21</v>
      </c>
      <c r="E55" s="62" t="s">
        <v>179</v>
      </c>
      <c r="F55" s="59" t="s">
        <v>31</v>
      </c>
      <c r="G55" s="52">
        <f>'MEMORIAL DE CÁLCULO'!K200</f>
        <v>33.599999999999994</v>
      </c>
      <c r="H55" s="53">
        <f>M55</f>
        <v>709.78</v>
      </c>
      <c r="I55" s="54">
        <f t="shared" si="6"/>
        <v>23848.6</v>
      </c>
      <c r="J55" s="54">
        <f t="shared" si="7"/>
        <v>29236</v>
      </c>
      <c r="M55" s="53">
        <v>709.78</v>
      </c>
    </row>
    <row r="56" spans="1:13" ht="25.5">
      <c r="A56" s="17"/>
      <c r="B56" s="232" t="s">
        <v>1592</v>
      </c>
      <c r="C56" s="59">
        <v>94569</v>
      </c>
      <c r="D56" s="59" t="s">
        <v>21</v>
      </c>
      <c r="E56" s="62" t="s">
        <v>181</v>
      </c>
      <c r="F56" s="59" t="s">
        <v>31</v>
      </c>
      <c r="G56" s="52">
        <f>'MEMORIAL DE CÁLCULO'!K202</f>
        <v>16.799999999999997</v>
      </c>
      <c r="H56" s="53">
        <f t="shared" si="8"/>
        <v>709.78</v>
      </c>
      <c r="I56" s="54">
        <f t="shared" si="6"/>
        <v>11924.3</v>
      </c>
      <c r="J56" s="54">
        <f t="shared" si="7"/>
        <v>14618</v>
      </c>
      <c r="M56" s="53">
        <v>709.78</v>
      </c>
    </row>
    <row r="57" spans="1:13" ht="25.5">
      <c r="A57" s="17"/>
      <c r="B57" s="232" t="s">
        <v>1593</v>
      </c>
      <c r="C57" s="59">
        <v>100674</v>
      </c>
      <c r="D57" s="59" t="s">
        <v>21</v>
      </c>
      <c r="E57" s="62" t="s">
        <v>183</v>
      </c>
      <c r="F57" s="59" t="s">
        <v>31</v>
      </c>
      <c r="G57" s="52">
        <f>'MEMORIAL DE CÁLCULO'!K204</f>
        <v>5.44</v>
      </c>
      <c r="H57" s="53">
        <f t="shared" si="8"/>
        <v>817.82</v>
      </c>
      <c r="I57" s="54">
        <f t="shared" si="6"/>
        <v>4448.9399999999996</v>
      </c>
      <c r="J57" s="54">
        <f t="shared" si="7"/>
        <v>5453.95</v>
      </c>
      <c r="M57" s="53">
        <v>817.82</v>
      </c>
    </row>
    <row r="58" spans="1:13" ht="25.5" customHeight="1">
      <c r="A58" s="17"/>
      <c r="B58" s="232" t="s">
        <v>1594</v>
      </c>
      <c r="C58" s="59" t="s">
        <v>1111</v>
      </c>
      <c r="D58" s="59" t="s">
        <v>27</v>
      </c>
      <c r="E58" s="62" t="s">
        <v>1110</v>
      </c>
      <c r="F58" s="59" t="s">
        <v>31</v>
      </c>
      <c r="G58" s="52">
        <f>'MEMORIAL DE CÁLCULO'!K206</f>
        <v>19.38</v>
      </c>
      <c r="H58" s="53">
        <f t="shared" si="8"/>
        <v>185.15</v>
      </c>
      <c r="I58" s="54">
        <f t="shared" si="6"/>
        <v>3588.2</v>
      </c>
      <c r="J58" s="54">
        <f t="shared" si="7"/>
        <v>4398.7700000000004</v>
      </c>
      <c r="M58" s="53">
        <v>185.15</v>
      </c>
    </row>
    <row r="59" spans="1:13">
      <c r="A59" s="17"/>
      <c r="B59" s="69" t="s">
        <v>1595</v>
      </c>
      <c r="C59" s="68"/>
      <c r="D59" s="68"/>
      <c r="E59" s="75" t="s">
        <v>187</v>
      </c>
      <c r="F59" s="59"/>
      <c r="G59" s="52"/>
      <c r="H59" s="53"/>
      <c r="I59" s="72">
        <f>SUM(I60:I63)</f>
        <v>11839.26</v>
      </c>
      <c r="J59" s="72">
        <f>SUM(J60:J63)</f>
        <v>14513.74</v>
      </c>
      <c r="M59" s="53"/>
    </row>
    <row r="60" spans="1:13" s="234" customFormat="1">
      <c r="A60" s="231"/>
      <c r="B60" s="232" t="s">
        <v>1596</v>
      </c>
      <c r="C60" s="232">
        <v>102166</v>
      </c>
      <c r="D60" s="232" t="s">
        <v>21</v>
      </c>
      <c r="E60" s="233" t="s">
        <v>189</v>
      </c>
      <c r="F60" s="232" t="s">
        <v>31</v>
      </c>
      <c r="G60" s="52">
        <f>'MEMORIAL DE CÁLCULO'!K209</f>
        <v>5.38</v>
      </c>
      <c r="H60" s="53">
        <f>M60</f>
        <v>281.63</v>
      </c>
      <c r="I60" s="54">
        <f>TRUNC(G60*H60,2)</f>
        <v>1515.16</v>
      </c>
      <c r="J60" s="54">
        <f>TRUNC((G60*H60)*J$11+I60,2)</f>
        <v>1857.43</v>
      </c>
      <c r="M60" s="53">
        <v>281.63</v>
      </c>
    </row>
    <row r="61" spans="1:13" s="234" customFormat="1">
      <c r="A61" s="231"/>
      <c r="B61" s="232" t="s">
        <v>1597</v>
      </c>
      <c r="C61" s="235">
        <v>102181</v>
      </c>
      <c r="D61" s="232" t="s">
        <v>21</v>
      </c>
      <c r="E61" s="233" t="s">
        <v>191</v>
      </c>
      <c r="F61" s="232" t="s">
        <v>31</v>
      </c>
      <c r="G61" s="52">
        <f>'MEMORIAL DE CÁLCULO'!K211</f>
        <v>7.2</v>
      </c>
      <c r="H61" s="53">
        <f>M61</f>
        <v>310.68</v>
      </c>
      <c r="I61" s="54">
        <f>TRUNC(G61*H61,2)</f>
        <v>2236.89</v>
      </c>
      <c r="J61" s="54">
        <f>TRUNC((G61*H61)*J$11+I61,2)</f>
        <v>2742.2</v>
      </c>
      <c r="M61" s="53">
        <v>310.68</v>
      </c>
    </row>
    <row r="62" spans="1:13" s="234" customFormat="1">
      <c r="A62" s="231"/>
      <c r="B62" s="232" t="s">
        <v>1598</v>
      </c>
      <c r="C62" s="235">
        <v>102235</v>
      </c>
      <c r="D62" s="232" t="s">
        <v>21</v>
      </c>
      <c r="E62" s="233" t="s">
        <v>193</v>
      </c>
      <c r="F62" s="232" t="s">
        <v>31</v>
      </c>
      <c r="G62" s="52">
        <f>'MEMORIAL DE CÁLCULO'!K213</f>
        <v>3.57</v>
      </c>
      <c r="H62" s="53">
        <f t="shared" ref="H62:H63" si="9">M62</f>
        <v>273.02</v>
      </c>
      <c r="I62" s="54">
        <f>TRUNC(G62*H62,2)</f>
        <v>974.68</v>
      </c>
      <c r="J62" s="54">
        <f>TRUNC((G62*H62)*J$11+I62,2)</f>
        <v>1194.8599999999999</v>
      </c>
      <c r="M62" s="53">
        <v>273.02</v>
      </c>
    </row>
    <row r="63" spans="1:13" s="234" customFormat="1">
      <c r="A63" s="231"/>
      <c r="B63" s="232" t="s">
        <v>1599</v>
      </c>
      <c r="C63" s="232" t="s">
        <v>1045</v>
      </c>
      <c r="D63" s="232" t="s">
        <v>1046</v>
      </c>
      <c r="E63" s="233" t="s">
        <v>195</v>
      </c>
      <c r="F63" s="232" t="s">
        <v>31</v>
      </c>
      <c r="G63" s="52">
        <f>'MEMORIAL DE CÁLCULO'!K215</f>
        <v>16.899999999999999</v>
      </c>
      <c r="H63" s="53">
        <f t="shared" si="9"/>
        <v>420.86</v>
      </c>
      <c r="I63" s="54">
        <f>TRUNC(G63*H63,2)</f>
        <v>7112.53</v>
      </c>
      <c r="J63" s="54">
        <f>TRUNC((G63*H63)*J$11+I63,2)</f>
        <v>8719.25</v>
      </c>
      <c r="M63" s="53">
        <v>420.86</v>
      </c>
    </row>
    <row r="64" spans="1:13">
      <c r="A64" s="17"/>
      <c r="B64" s="69" t="s">
        <v>1600</v>
      </c>
      <c r="C64" s="59"/>
      <c r="D64" s="59"/>
      <c r="E64" s="75" t="s">
        <v>197</v>
      </c>
      <c r="F64" s="59"/>
      <c r="G64" s="52"/>
      <c r="H64" s="53"/>
      <c r="I64" s="72">
        <f>SUM(I67:I73)</f>
        <v>175177.56999999998</v>
      </c>
      <c r="J64" s="72">
        <f>SUM(J65:J73)</f>
        <v>225253.53999999998</v>
      </c>
      <c r="M64" s="53"/>
    </row>
    <row r="65" spans="1:13" s="234" customFormat="1" ht="25.5">
      <c r="A65" s="231"/>
      <c r="B65" s="232" t="s">
        <v>1601</v>
      </c>
      <c r="C65" s="232" t="s">
        <v>1121</v>
      </c>
      <c r="D65" s="232" t="s">
        <v>27</v>
      </c>
      <c r="E65" s="233" t="s">
        <v>1120</v>
      </c>
      <c r="F65" s="232" t="s">
        <v>31</v>
      </c>
      <c r="G65" s="52">
        <f>'MEMORIAL DE CÁLCULO'!K218</f>
        <v>2.9700000000000006</v>
      </c>
      <c r="H65" s="53">
        <f t="shared" ref="H65:H73" si="10">M65</f>
        <v>840.82</v>
      </c>
      <c r="I65" s="54">
        <f t="shared" ref="I65:I73" si="11">TRUNC(G65*H65,2)</f>
        <v>2497.23</v>
      </c>
      <c r="J65" s="54">
        <f t="shared" ref="J65:J73" si="12">TRUNC((G65*H65)*J$11+I65,2)</f>
        <v>3061.35</v>
      </c>
      <c r="M65" s="53">
        <v>840.82</v>
      </c>
    </row>
    <row r="66" spans="1:13" s="234" customFormat="1" ht="25.5">
      <c r="A66" s="231"/>
      <c r="B66" s="232" t="s">
        <v>1602</v>
      </c>
      <c r="C66" s="232" t="s">
        <v>1123</v>
      </c>
      <c r="D66" s="232" t="s">
        <v>27</v>
      </c>
      <c r="E66" s="233" t="s">
        <v>1122</v>
      </c>
      <c r="F66" s="232" t="s">
        <v>31</v>
      </c>
      <c r="G66" s="52">
        <f>'MEMORIAL DE CÁLCULO'!K220</f>
        <v>7.2900000000000018</v>
      </c>
      <c r="H66" s="53">
        <f t="shared" si="10"/>
        <v>832.74</v>
      </c>
      <c r="I66" s="54">
        <f t="shared" si="11"/>
        <v>6070.67</v>
      </c>
      <c r="J66" s="54">
        <f t="shared" si="12"/>
        <v>7442.03</v>
      </c>
      <c r="M66" s="53">
        <v>832.74</v>
      </c>
    </row>
    <row r="67" spans="1:13" s="234" customFormat="1">
      <c r="A67" s="231"/>
      <c r="B67" s="232" t="s">
        <v>1603</v>
      </c>
      <c r="C67" s="232" t="s">
        <v>1119</v>
      </c>
      <c r="D67" s="232" t="s">
        <v>27</v>
      </c>
      <c r="E67" s="233" t="s">
        <v>1118</v>
      </c>
      <c r="F67" s="232" t="s">
        <v>31</v>
      </c>
      <c r="G67" s="52">
        <f>'MEMORIAL DE CÁLCULO'!K222</f>
        <v>69.790000000000006</v>
      </c>
      <c r="H67" s="53">
        <f t="shared" si="10"/>
        <v>291.54000000000002</v>
      </c>
      <c r="I67" s="54">
        <f t="shared" si="11"/>
        <v>20346.57</v>
      </c>
      <c r="J67" s="54">
        <f t="shared" si="12"/>
        <v>24942.86</v>
      </c>
      <c r="M67" s="53">
        <v>291.54000000000002</v>
      </c>
    </row>
    <row r="68" spans="1:13" ht="42" customHeight="1">
      <c r="A68" s="17"/>
      <c r="B68" s="232" t="s">
        <v>1604</v>
      </c>
      <c r="C68" s="59" t="s">
        <v>1113</v>
      </c>
      <c r="D68" s="59" t="s">
        <v>27</v>
      </c>
      <c r="E68" s="62" t="s">
        <v>1112</v>
      </c>
      <c r="F68" s="59" t="s">
        <v>31</v>
      </c>
      <c r="G68" s="52">
        <f>'MEMORIAL DE CÁLCULO'!K224</f>
        <v>6.3000000000000007</v>
      </c>
      <c r="H68" s="53">
        <f t="shared" si="10"/>
        <v>1116.82</v>
      </c>
      <c r="I68" s="54">
        <f t="shared" si="11"/>
        <v>7035.96</v>
      </c>
      <c r="J68" s="54">
        <f t="shared" si="12"/>
        <v>8625.3799999999992</v>
      </c>
      <c r="M68" s="53">
        <v>1116.82</v>
      </c>
    </row>
    <row r="69" spans="1:13" s="234" customFormat="1" ht="38.25">
      <c r="A69" s="231"/>
      <c r="B69" s="232" t="s">
        <v>1605</v>
      </c>
      <c r="C69" s="232" t="s">
        <v>1115</v>
      </c>
      <c r="D69" s="232" t="s">
        <v>27</v>
      </c>
      <c r="E69" s="233" t="s">
        <v>1114</v>
      </c>
      <c r="F69" s="232" t="s">
        <v>31</v>
      </c>
      <c r="G69" s="52">
        <f>'MEMORIAL DE CÁLCULO'!K226</f>
        <v>4.8</v>
      </c>
      <c r="H69" s="53">
        <f t="shared" si="10"/>
        <v>1116.82</v>
      </c>
      <c r="I69" s="54">
        <f t="shared" si="11"/>
        <v>5360.73</v>
      </c>
      <c r="J69" s="54">
        <f t="shared" si="12"/>
        <v>6571.72</v>
      </c>
      <c r="M69" s="53">
        <v>1116.82</v>
      </c>
    </row>
    <row r="70" spans="1:13" s="234" customFormat="1" ht="42" customHeight="1">
      <c r="A70" s="231"/>
      <c r="B70" s="232" t="s">
        <v>1606</v>
      </c>
      <c r="C70" s="232" t="s">
        <v>1476</v>
      </c>
      <c r="D70" s="232" t="s">
        <v>27</v>
      </c>
      <c r="E70" s="233" t="s">
        <v>1475</v>
      </c>
      <c r="F70" s="232" t="s">
        <v>31</v>
      </c>
      <c r="G70" s="52">
        <f>'MEMORIAL DE CÁLCULO'!K228</f>
        <v>2.4</v>
      </c>
      <c r="H70" s="53">
        <f t="shared" si="10"/>
        <v>1116.82</v>
      </c>
      <c r="I70" s="54">
        <f t="shared" si="11"/>
        <v>2680.36</v>
      </c>
      <c r="J70" s="54">
        <f t="shared" si="12"/>
        <v>3285.85</v>
      </c>
      <c r="M70" s="53">
        <v>1116.82</v>
      </c>
    </row>
    <row r="71" spans="1:13">
      <c r="A71" s="17"/>
      <c r="B71" s="232" t="s">
        <v>1607</v>
      </c>
      <c r="C71" s="59">
        <v>180304</v>
      </c>
      <c r="D71" s="59" t="s">
        <v>105</v>
      </c>
      <c r="E71" s="62" t="s">
        <v>980</v>
      </c>
      <c r="F71" s="59" t="s">
        <v>31</v>
      </c>
      <c r="G71" s="60">
        <f>'MEMORIAL DE CÁLCULO'!K230</f>
        <v>8.8000000000000007</v>
      </c>
      <c r="H71" s="53">
        <f t="shared" si="10"/>
        <v>432.97</v>
      </c>
      <c r="I71" s="54">
        <f t="shared" si="11"/>
        <v>3810.13</v>
      </c>
      <c r="J71" s="54">
        <f t="shared" si="12"/>
        <v>4670.83</v>
      </c>
      <c r="M71" s="61">
        <v>432.97</v>
      </c>
    </row>
    <row r="72" spans="1:13">
      <c r="A72" s="17"/>
      <c r="B72" s="232" t="s">
        <v>1608</v>
      </c>
      <c r="C72" s="79">
        <v>180282</v>
      </c>
      <c r="D72" s="59" t="s">
        <v>105</v>
      </c>
      <c r="E72" s="74" t="s">
        <v>1028</v>
      </c>
      <c r="F72" s="50" t="s">
        <v>31</v>
      </c>
      <c r="G72" s="52">
        <f>'MEMORIAL DE CÁLCULO'!K232</f>
        <v>2.64</v>
      </c>
      <c r="H72" s="228">
        <f t="shared" si="10"/>
        <v>511.87</v>
      </c>
      <c r="I72" s="54">
        <f t="shared" si="11"/>
        <v>1351.33</v>
      </c>
      <c r="J72" s="54">
        <f t="shared" si="12"/>
        <v>1656.59</v>
      </c>
      <c r="M72" s="53">
        <v>511.87</v>
      </c>
    </row>
    <row r="73" spans="1:13" ht="29.25" customHeight="1">
      <c r="A73" s="17"/>
      <c r="B73" s="232" t="s">
        <v>1609</v>
      </c>
      <c r="C73" s="59" t="s">
        <v>1117</v>
      </c>
      <c r="D73" s="87" t="s">
        <v>27</v>
      </c>
      <c r="E73" s="86" t="s">
        <v>1116</v>
      </c>
      <c r="F73" s="87" t="s">
        <v>31</v>
      </c>
      <c r="G73" s="57">
        <f>'MEMORIAL DE CÁLCULO'!K234</f>
        <v>164.44</v>
      </c>
      <c r="H73" s="53">
        <f t="shared" si="10"/>
        <v>818.49</v>
      </c>
      <c r="I73" s="54">
        <f t="shared" si="11"/>
        <v>134592.49</v>
      </c>
      <c r="J73" s="54">
        <f t="shared" si="12"/>
        <v>164996.93</v>
      </c>
      <c r="M73" s="58">
        <v>818.49</v>
      </c>
    </row>
    <row r="74" spans="1:13">
      <c r="A74" s="17"/>
      <c r="B74" s="63"/>
      <c r="C74" s="64"/>
      <c r="D74" s="64"/>
      <c r="E74" s="64"/>
      <c r="F74" s="64"/>
      <c r="G74" s="65" t="s">
        <v>32</v>
      </c>
      <c r="H74" s="66"/>
      <c r="I74" s="67"/>
      <c r="J74" s="67">
        <f>SUM(J19,J26,J30,J38,J41,J59,J64)</f>
        <v>557192.80000000005</v>
      </c>
    </row>
    <row r="75" spans="1:13">
      <c r="A75" s="17"/>
      <c r="B75" s="17"/>
      <c r="C75" s="17"/>
      <c r="D75" s="17"/>
      <c r="E75" s="44"/>
      <c r="F75" s="17"/>
      <c r="G75" s="45"/>
      <c r="H75" s="19"/>
      <c r="I75" s="19"/>
      <c r="J75" s="19"/>
    </row>
    <row r="76" spans="1:13">
      <c r="A76" s="17"/>
      <c r="B76" s="46">
        <v>2</v>
      </c>
      <c r="C76" s="46"/>
      <c r="D76" s="46"/>
      <c r="E76" s="47" t="s">
        <v>257</v>
      </c>
      <c r="F76" s="47"/>
      <c r="G76" s="82"/>
      <c r="H76" s="49"/>
      <c r="I76" s="49"/>
      <c r="J76" s="49"/>
    </row>
    <row r="77" spans="1:13">
      <c r="A77" s="17"/>
      <c r="B77" s="68" t="s">
        <v>1610</v>
      </c>
      <c r="C77" s="69"/>
      <c r="D77" s="69"/>
      <c r="E77" s="75" t="s">
        <v>259</v>
      </c>
      <c r="F77" s="70"/>
      <c r="G77" s="52"/>
      <c r="H77" s="53"/>
      <c r="I77" s="72">
        <f>SUM(I78:I89)</f>
        <v>144801.32999999999</v>
      </c>
      <c r="J77" s="72">
        <f>SUM(J78:J89)</f>
        <v>177511.90000000002</v>
      </c>
    </row>
    <row r="78" spans="1:13" ht="25.5">
      <c r="A78" s="17"/>
      <c r="B78" s="59" t="s">
        <v>1611</v>
      </c>
      <c r="C78" s="59">
        <v>98679</v>
      </c>
      <c r="D78" s="59" t="s">
        <v>21</v>
      </c>
      <c r="E78" s="62" t="s">
        <v>261</v>
      </c>
      <c r="F78" s="59" t="s">
        <v>31</v>
      </c>
      <c r="G78" s="52">
        <f>'MEMORIAL DE CÁLCULO'!K298</f>
        <v>164.81</v>
      </c>
      <c r="H78" s="53">
        <f>M78</f>
        <v>37.61</v>
      </c>
      <c r="I78" s="54">
        <f t="shared" ref="I78:I89" si="13">TRUNC(G78*H78,2)</f>
        <v>6198.5</v>
      </c>
      <c r="J78" s="54">
        <f t="shared" ref="J78:J89" si="14">TRUNC((G78*H78)*J$11+I78,2)</f>
        <v>7598.74</v>
      </c>
      <c r="M78" s="53">
        <v>37.61</v>
      </c>
    </row>
    <row r="79" spans="1:13" s="234" customFormat="1">
      <c r="A79" s="231"/>
      <c r="B79" s="59" t="s">
        <v>1612</v>
      </c>
      <c r="C79" s="232">
        <v>261002</v>
      </c>
      <c r="D79" s="232" t="s">
        <v>105</v>
      </c>
      <c r="E79" s="233" t="s">
        <v>1049</v>
      </c>
      <c r="F79" s="232" t="s">
        <v>31</v>
      </c>
      <c r="G79" s="52">
        <f>'MEMORIAL DE CÁLCULO'!K300</f>
        <v>23.72</v>
      </c>
      <c r="H79" s="53">
        <f t="shared" ref="H79:H98" si="15">M79</f>
        <v>40.82</v>
      </c>
      <c r="I79" s="54">
        <f t="shared" si="13"/>
        <v>968.25</v>
      </c>
      <c r="J79" s="54">
        <f t="shared" si="14"/>
        <v>1186.97</v>
      </c>
      <c r="M79" s="53">
        <v>40.82</v>
      </c>
    </row>
    <row r="80" spans="1:13">
      <c r="A80" s="17"/>
      <c r="B80" s="59" t="s">
        <v>1613</v>
      </c>
      <c r="C80" s="59">
        <v>87251</v>
      </c>
      <c r="D80" s="59" t="s">
        <v>21</v>
      </c>
      <c r="E80" s="62" t="s">
        <v>264</v>
      </c>
      <c r="F80" s="59" t="s">
        <v>31</v>
      </c>
      <c r="G80" s="52">
        <f>'MEMORIAL DE CÁLCULO'!K302</f>
        <v>228.05</v>
      </c>
      <c r="H80" s="53">
        <f t="shared" si="15"/>
        <v>53.27</v>
      </c>
      <c r="I80" s="54">
        <f t="shared" si="13"/>
        <v>12148.22</v>
      </c>
      <c r="J80" s="54">
        <f t="shared" si="14"/>
        <v>14892.5</v>
      </c>
      <c r="M80" s="53">
        <v>53.27</v>
      </c>
    </row>
    <row r="81" spans="1:13">
      <c r="A81" s="17"/>
      <c r="B81" s="59" t="s">
        <v>1614</v>
      </c>
      <c r="C81" s="59">
        <v>87257</v>
      </c>
      <c r="D81" s="59" t="s">
        <v>21</v>
      </c>
      <c r="E81" s="62" t="s">
        <v>266</v>
      </c>
      <c r="F81" s="59" t="s">
        <v>31</v>
      </c>
      <c r="G81" s="52">
        <f>'MEMORIAL DE CÁLCULO'!K304</f>
        <v>347.46</v>
      </c>
      <c r="H81" s="53">
        <f t="shared" si="15"/>
        <v>63.03</v>
      </c>
      <c r="I81" s="54">
        <f t="shared" si="13"/>
        <v>21900.400000000001</v>
      </c>
      <c r="J81" s="54">
        <f t="shared" si="14"/>
        <v>26847.7</v>
      </c>
      <c r="M81" s="53">
        <v>63.03</v>
      </c>
    </row>
    <row r="82" spans="1:13" ht="25.5" customHeight="1">
      <c r="A82" s="17"/>
      <c r="B82" s="59" t="s">
        <v>1615</v>
      </c>
      <c r="C82" s="50" t="s">
        <v>1125</v>
      </c>
      <c r="D82" s="59" t="s">
        <v>27</v>
      </c>
      <c r="E82" s="62" t="s">
        <v>1124</v>
      </c>
      <c r="F82" s="59" t="s">
        <v>31</v>
      </c>
      <c r="G82" s="52">
        <f>'MEMORIAL DE CÁLCULO'!K306</f>
        <v>394.65</v>
      </c>
      <c r="H82" s="53">
        <f t="shared" si="15"/>
        <v>207.33</v>
      </c>
      <c r="I82" s="54">
        <f t="shared" si="13"/>
        <v>81822.78</v>
      </c>
      <c r="J82" s="54">
        <f t="shared" si="14"/>
        <v>100306.54</v>
      </c>
      <c r="M82" s="53">
        <v>207.33</v>
      </c>
    </row>
    <row r="83" spans="1:13">
      <c r="A83" s="17"/>
      <c r="B83" s="59" t="s">
        <v>1616</v>
      </c>
      <c r="C83" s="59" t="s">
        <v>270</v>
      </c>
      <c r="D83" s="59" t="s">
        <v>25</v>
      </c>
      <c r="E83" s="62" t="s">
        <v>271</v>
      </c>
      <c r="F83" s="87" t="s">
        <v>31</v>
      </c>
      <c r="G83" s="52">
        <f>'MEMORIAL DE CÁLCULO'!K308</f>
        <v>0.81</v>
      </c>
      <c r="H83" s="53">
        <f t="shared" si="15"/>
        <v>235.82</v>
      </c>
      <c r="I83" s="54">
        <f t="shared" si="13"/>
        <v>191.01</v>
      </c>
      <c r="J83" s="54">
        <f t="shared" si="14"/>
        <v>234.16</v>
      </c>
      <c r="M83" s="53">
        <v>235.82</v>
      </c>
    </row>
    <row r="84" spans="1:13">
      <c r="A84" s="17"/>
      <c r="B84" s="59" t="s">
        <v>1617</v>
      </c>
      <c r="C84" s="59" t="s">
        <v>270</v>
      </c>
      <c r="D84" s="59" t="s">
        <v>25</v>
      </c>
      <c r="E84" s="62" t="s">
        <v>273</v>
      </c>
      <c r="F84" s="87" t="s">
        <v>31</v>
      </c>
      <c r="G84" s="52">
        <f>'MEMORIAL DE CÁLCULO'!K310</f>
        <v>2.94</v>
      </c>
      <c r="H84" s="53">
        <f t="shared" si="15"/>
        <v>235.82</v>
      </c>
      <c r="I84" s="54">
        <f t="shared" si="13"/>
        <v>693.31</v>
      </c>
      <c r="J84" s="54">
        <f t="shared" si="14"/>
        <v>849.92</v>
      </c>
      <c r="M84" s="53">
        <v>235.82</v>
      </c>
    </row>
    <row r="85" spans="1:13">
      <c r="A85" s="17"/>
      <c r="B85" s="59" t="s">
        <v>1618</v>
      </c>
      <c r="C85" s="59" t="s">
        <v>270</v>
      </c>
      <c r="D85" s="59" t="s">
        <v>25</v>
      </c>
      <c r="E85" s="62" t="s">
        <v>275</v>
      </c>
      <c r="F85" s="87" t="s">
        <v>31</v>
      </c>
      <c r="G85" s="52">
        <f>'MEMORIAL DE CÁLCULO'!K312</f>
        <v>5.25</v>
      </c>
      <c r="H85" s="53">
        <f t="shared" si="15"/>
        <v>235.82</v>
      </c>
      <c r="I85" s="54">
        <f t="shared" si="13"/>
        <v>1238.05</v>
      </c>
      <c r="J85" s="54">
        <f t="shared" si="14"/>
        <v>1517.72</v>
      </c>
      <c r="M85" s="53">
        <v>235.82</v>
      </c>
    </row>
    <row r="86" spans="1:13">
      <c r="A86" s="17"/>
      <c r="B86" s="59" t="s">
        <v>1619</v>
      </c>
      <c r="C86" s="59">
        <v>88650</v>
      </c>
      <c r="D86" s="59" t="s">
        <v>21</v>
      </c>
      <c r="E86" s="62" t="s">
        <v>277</v>
      </c>
      <c r="F86" s="59" t="s">
        <v>53</v>
      </c>
      <c r="G86" s="52">
        <f>'MEMORIAL DE CÁLCULO'!K314</f>
        <v>132.1</v>
      </c>
      <c r="H86" s="53">
        <f t="shared" si="15"/>
        <v>11.86</v>
      </c>
      <c r="I86" s="54">
        <f t="shared" si="13"/>
        <v>1566.7</v>
      </c>
      <c r="J86" s="54">
        <f t="shared" si="14"/>
        <v>1920.61</v>
      </c>
      <c r="M86" s="53">
        <v>11.86</v>
      </c>
    </row>
    <row r="87" spans="1:13" s="234" customFormat="1">
      <c r="A87" s="231"/>
      <c r="B87" s="59" t="s">
        <v>1620</v>
      </c>
      <c r="C87" s="232">
        <v>221004</v>
      </c>
      <c r="D87" s="232" t="s">
        <v>105</v>
      </c>
      <c r="E87" s="233" t="s">
        <v>1126</v>
      </c>
      <c r="F87" s="232" t="s">
        <v>53</v>
      </c>
      <c r="G87" s="52">
        <f>'MEMORIAL DE CÁLCULO'!K316</f>
        <v>238.6</v>
      </c>
      <c r="H87" s="53">
        <f t="shared" si="15"/>
        <v>34.950000000000003</v>
      </c>
      <c r="I87" s="54">
        <f t="shared" si="13"/>
        <v>8339.07</v>
      </c>
      <c r="J87" s="54">
        <f t="shared" si="14"/>
        <v>10222.86</v>
      </c>
      <c r="M87" s="53">
        <v>34.950000000000003</v>
      </c>
    </row>
    <row r="88" spans="1:13">
      <c r="A88" s="17"/>
      <c r="B88" s="59" t="s">
        <v>1621</v>
      </c>
      <c r="C88" s="59" t="s">
        <v>281</v>
      </c>
      <c r="D88" s="59" t="s">
        <v>25</v>
      </c>
      <c r="E88" s="62" t="s">
        <v>282</v>
      </c>
      <c r="F88" s="59" t="s">
        <v>53</v>
      </c>
      <c r="G88" s="52">
        <f>'MEMORIAL DE CÁLCULO'!K318</f>
        <v>99.15</v>
      </c>
      <c r="H88" s="53">
        <f t="shared" si="15"/>
        <v>95.24</v>
      </c>
      <c r="I88" s="54">
        <f t="shared" si="13"/>
        <v>9443.0400000000009</v>
      </c>
      <c r="J88" s="54">
        <f t="shared" si="14"/>
        <v>11576.22</v>
      </c>
      <c r="M88" s="53">
        <v>95.24</v>
      </c>
    </row>
    <row r="89" spans="1:13">
      <c r="A89" s="17"/>
      <c r="B89" s="59" t="s">
        <v>1622</v>
      </c>
      <c r="C89" s="59" t="s">
        <v>284</v>
      </c>
      <c r="D89" s="59" t="s">
        <v>25</v>
      </c>
      <c r="E89" s="62" t="s">
        <v>285</v>
      </c>
      <c r="F89" s="59" t="s">
        <v>53</v>
      </c>
      <c r="G89" s="52">
        <f>'MEMORIAL DE CÁLCULO'!K320</f>
        <v>1.75</v>
      </c>
      <c r="H89" s="53">
        <f t="shared" si="15"/>
        <v>166.86</v>
      </c>
      <c r="I89" s="54">
        <f t="shared" si="13"/>
        <v>292</v>
      </c>
      <c r="J89" s="54">
        <f t="shared" si="14"/>
        <v>357.96</v>
      </c>
      <c r="M89" s="53">
        <v>166.86</v>
      </c>
    </row>
    <row r="90" spans="1:13">
      <c r="A90" s="17"/>
      <c r="B90" s="68" t="s">
        <v>36</v>
      </c>
      <c r="C90" s="59"/>
      <c r="D90" s="59"/>
      <c r="E90" s="75" t="s">
        <v>287</v>
      </c>
      <c r="F90" s="59"/>
      <c r="G90" s="52"/>
      <c r="H90" s="53"/>
      <c r="I90" s="72">
        <f>SUM(I91:I98)</f>
        <v>70197.930000000008</v>
      </c>
      <c r="J90" s="72">
        <f>SUM(J91:J98)</f>
        <v>86055.62</v>
      </c>
      <c r="M90" s="53"/>
    </row>
    <row r="91" spans="1:13" s="234" customFormat="1" ht="25.5">
      <c r="A91" s="231"/>
      <c r="B91" s="232" t="s">
        <v>37</v>
      </c>
      <c r="C91" s="249">
        <v>98682</v>
      </c>
      <c r="D91" s="232" t="s">
        <v>21</v>
      </c>
      <c r="E91" s="233" t="s">
        <v>289</v>
      </c>
      <c r="F91" s="232" t="s">
        <v>31</v>
      </c>
      <c r="G91" s="52">
        <f>'MEMORIAL DE CÁLCULO'!K323</f>
        <v>387.78</v>
      </c>
      <c r="H91" s="53">
        <f t="shared" si="15"/>
        <v>42.66</v>
      </c>
      <c r="I91" s="54">
        <f t="shared" ref="I91:I98" si="16">TRUNC(G91*H91,2)</f>
        <v>16542.689999999999</v>
      </c>
      <c r="J91" s="54">
        <f t="shared" ref="J91:J98" si="17">TRUNC((G91*H91)*J$11+I91,2)</f>
        <v>20279.68</v>
      </c>
      <c r="M91" s="53">
        <v>42.66</v>
      </c>
    </row>
    <row r="92" spans="1:13" s="234" customFormat="1">
      <c r="A92" s="231"/>
      <c r="B92" s="232" t="s">
        <v>38</v>
      </c>
      <c r="C92" s="259">
        <v>94963</v>
      </c>
      <c r="D92" s="232" t="s">
        <v>21</v>
      </c>
      <c r="E92" s="260" t="s">
        <v>291</v>
      </c>
      <c r="F92" s="232" t="s">
        <v>31</v>
      </c>
      <c r="G92" s="52">
        <f>'MEMORIAL DE CÁLCULO'!K325</f>
        <v>35.549999999999997</v>
      </c>
      <c r="H92" s="53">
        <f t="shared" si="15"/>
        <v>534.11</v>
      </c>
      <c r="I92" s="54">
        <f t="shared" si="16"/>
        <v>18987.61</v>
      </c>
      <c r="J92" s="54">
        <f t="shared" si="17"/>
        <v>23276.91</v>
      </c>
      <c r="M92" s="53">
        <v>534.11</v>
      </c>
    </row>
    <row r="93" spans="1:13">
      <c r="A93" s="17"/>
      <c r="B93" s="232" t="s">
        <v>1623</v>
      </c>
      <c r="C93" s="59">
        <v>92396</v>
      </c>
      <c r="D93" s="59" t="s">
        <v>21</v>
      </c>
      <c r="E93" s="62" t="s">
        <v>293</v>
      </c>
      <c r="F93" s="59" t="s">
        <v>31</v>
      </c>
      <c r="G93" s="52">
        <f>'MEMORIAL DE CÁLCULO'!K327</f>
        <v>68.260000000000005</v>
      </c>
      <c r="H93" s="53">
        <f t="shared" si="15"/>
        <v>104.09</v>
      </c>
      <c r="I93" s="54">
        <f t="shared" si="16"/>
        <v>7105.18</v>
      </c>
      <c r="J93" s="54">
        <f t="shared" si="17"/>
        <v>8710.24</v>
      </c>
      <c r="M93" s="53">
        <v>104.09</v>
      </c>
    </row>
    <row r="94" spans="1:13">
      <c r="A94" s="17"/>
      <c r="B94" s="232" t="s">
        <v>1624</v>
      </c>
      <c r="C94" s="59" t="s">
        <v>295</v>
      </c>
      <c r="D94" s="59" t="s">
        <v>25</v>
      </c>
      <c r="E94" s="62" t="s">
        <v>296</v>
      </c>
      <c r="F94" s="59" t="s">
        <v>31</v>
      </c>
      <c r="G94" s="52">
        <f>'MEMORIAL DE CÁLCULO'!K329</f>
        <v>7.63</v>
      </c>
      <c r="H94" s="53">
        <f t="shared" si="15"/>
        <v>141.97999999999999</v>
      </c>
      <c r="I94" s="54">
        <f t="shared" si="16"/>
        <v>1083.3</v>
      </c>
      <c r="J94" s="54">
        <f t="shared" si="17"/>
        <v>1328.01</v>
      </c>
      <c r="M94" s="53">
        <v>141.97999999999999</v>
      </c>
    </row>
    <row r="95" spans="1:13">
      <c r="A95" s="17"/>
      <c r="B95" s="232" t="s">
        <v>1625</v>
      </c>
      <c r="C95" s="59" t="s">
        <v>295</v>
      </c>
      <c r="D95" s="59" t="s">
        <v>25</v>
      </c>
      <c r="E95" s="62" t="s">
        <v>298</v>
      </c>
      <c r="F95" s="59" t="s">
        <v>31</v>
      </c>
      <c r="G95" s="52">
        <f>'MEMORIAL DE CÁLCULO'!K331</f>
        <v>1.38</v>
      </c>
      <c r="H95" s="53">
        <f t="shared" si="15"/>
        <v>141.97999999999999</v>
      </c>
      <c r="I95" s="54">
        <f t="shared" si="16"/>
        <v>195.93</v>
      </c>
      <c r="J95" s="54">
        <f t="shared" si="17"/>
        <v>240.19</v>
      </c>
      <c r="M95" s="53">
        <v>141.97999999999999</v>
      </c>
    </row>
    <row r="96" spans="1:13">
      <c r="A96" s="17"/>
      <c r="B96" s="232" t="s">
        <v>1626</v>
      </c>
      <c r="C96" s="59" t="s">
        <v>300</v>
      </c>
      <c r="D96" s="59" t="s">
        <v>25</v>
      </c>
      <c r="E96" s="62" t="s">
        <v>301</v>
      </c>
      <c r="F96" s="59" t="s">
        <v>30</v>
      </c>
      <c r="G96" s="52">
        <f>'MEMORIAL DE CÁLCULO'!K333</f>
        <v>27.24</v>
      </c>
      <c r="H96" s="53">
        <f t="shared" si="15"/>
        <v>15.13</v>
      </c>
      <c r="I96" s="54">
        <f t="shared" si="16"/>
        <v>412.14</v>
      </c>
      <c r="J96" s="54">
        <f t="shared" si="17"/>
        <v>505.24</v>
      </c>
      <c r="M96" s="53">
        <v>15.13</v>
      </c>
    </row>
    <row r="97" spans="1:13">
      <c r="A97" s="17"/>
      <c r="B97" s="232" t="s">
        <v>1627</v>
      </c>
      <c r="C97" s="59">
        <v>98504</v>
      </c>
      <c r="D97" s="59" t="s">
        <v>21</v>
      </c>
      <c r="E97" s="62" t="s">
        <v>303</v>
      </c>
      <c r="F97" s="59" t="s">
        <v>31</v>
      </c>
      <c r="G97" s="52">
        <f>'MEMORIAL DE CÁLCULO'!K335</f>
        <v>354.18</v>
      </c>
      <c r="H97" s="53">
        <f t="shared" si="15"/>
        <v>13.35</v>
      </c>
      <c r="I97" s="54">
        <f t="shared" si="16"/>
        <v>4728.3</v>
      </c>
      <c r="J97" s="54">
        <f t="shared" si="17"/>
        <v>5796.42</v>
      </c>
      <c r="M97" s="53">
        <v>13.35</v>
      </c>
    </row>
    <row r="98" spans="1:13" ht="25.5">
      <c r="A98" s="17"/>
      <c r="B98" s="232" t="s">
        <v>1628</v>
      </c>
      <c r="C98" s="59">
        <v>92397</v>
      </c>
      <c r="D98" s="59" t="s">
        <v>21</v>
      </c>
      <c r="E98" s="62" t="s">
        <v>305</v>
      </c>
      <c r="F98" s="59" t="s">
        <v>31</v>
      </c>
      <c r="G98" s="60">
        <f>'MEMORIAL DE CÁLCULO'!K337</f>
        <v>227</v>
      </c>
      <c r="H98" s="53">
        <f t="shared" si="15"/>
        <v>93.14</v>
      </c>
      <c r="I98" s="54">
        <f t="shared" si="16"/>
        <v>21142.78</v>
      </c>
      <c r="J98" s="54">
        <f t="shared" si="17"/>
        <v>25918.93</v>
      </c>
      <c r="M98" s="61">
        <v>93.14</v>
      </c>
    </row>
    <row r="99" spans="1:13">
      <c r="A99" s="17"/>
      <c r="B99" s="63"/>
      <c r="C99" s="64"/>
      <c r="D99" s="64"/>
      <c r="E99" s="64"/>
      <c r="F99" s="64"/>
      <c r="G99" s="65" t="s">
        <v>32</v>
      </c>
      <c r="H99" s="66"/>
      <c r="I99" s="67"/>
      <c r="J99" s="67">
        <f>SUM(J77,J90)</f>
        <v>263567.52</v>
      </c>
    </row>
    <row r="100" spans="1:13">
      <c r="A100" s="17"/>
      <c r="B100" s="17"/>
      <c r="C100" s="17"/>
      <c r="D100" s="17"/>
      <c r="E100" s="44"/>
      <c r="F100" s="17"/>
      <c r="G100" s="45"/>
      <c r="H100" s="19"/>
      <c r="I100" s="19"/>
      <c r="J100" s="19"/>
    </row>
    <row r="101" spans="1:13">
      <c r="A101" s="17"/>
      <c r="B101" s="46">
        <v>3</v>
      </c>
      <c r="C101" s="46"/>
      <c r="D101" s="46"/>
      <c r="E101" s="47" t="s">
        <v>306</v>
      </c>
      <c r="F101" s="47"/>
      <c r="G101" s="82"/>
      <c r="H101" s="49"/>
      <c r="I101" s="49"/>
      <c r="J101" s="49"/>
    </row>
    <row r="102" spans="1:13">
      <c r="A102" s="17"/>
      <c r="B102" s="69" t="s">
        <v>42</v>
      </c>
      <c r="C102" s="69"/>
      <c r="D102" s="69"/>
      <c r="E102" s="70" t="s">
        <v>34</v>
      </c>
      <c r="F102" s="70"/>
      <c r="G102" s="91"/>
      <c r="H102" s="72"/>
      <c r="I102" s="72">
        <f>SUM(I103:I111)</f>
        <v>163089.13</v>
      </c>
      <c r="J102" s="72">
        <f>SUM(J103:J111)</f>
        <v>199930.91999999998</v>
      </c>
    </row>
    <row r="103" spans="1:13">
      <c r="A103" s="17"/>
      <c r="B103" s="59" t="s">
        <v>1032</v>
      </c>
      <c r="C103" s="59">
        <v>96132</v>
      </c>
      <c r="D103" s="59" t="s">
        <v>21</v>
      </c>
      <c r="E103" s="62" t="s">
        <v>309</v>
      </c>
      <c r="F103" s="59" t="s">
        <v>31</v>
      </c>
      <c r="G103" s="52">
        <f>'MEMORIAL DE CÁLCULO'!K348</f>
        <v>3222.29</v>
      </c>
      <c r="H103" s="53">
        <f>M103</f>
        <v>17.149999999999999</v>
      </c>
      <c r="I103" s="54">
        <f t="shared" ref="I103:I111" si="18">TRUNC(G103*H103,2)</f>
        <v>55262.27</v>
      </c>
      <c r="J103" s="54">
        <f t="shared" ref="J103:J111" si="19">TRUNC((G103*H103)*J$11+I103,2)</f>
        <v>67746.009999999995</v>
      </c>
      <c r="M103" s="53">
        <v>17.149999999999999</v>
      </c>
    </row>
    <row r="104" spans="1:13">
      <c r="A104" s="17"/>
      <c r="B104" s="59" t="s">
        <v>1033</v>
      </c>
      <c r="C104" s="59">
        <v>88489</v>
      </c>
      <c r="D104" s="59" t="s">
        <v>21</v>
      </c>
      <c r="E104" s="62" t="s">
        <v>311</v>
      </c>
      <c r="F104" s="59" t="s">
        <v>31</v>
      </c>
      <c r="G104" s="52">
        <f>'MEMORIAL DE CÁLCULO'!K350</f>
        <v>3033.26</v>
      </c>
      <c r="H104" s="53">
        <f t="shared" ref="H104:H114" si="20">M104</f>
        <v>14.39</v>
      </c>
      <c r="I104" s="54">
        <f t="shared" si="18"/>
        <v>43648.61</v>
      </c>
      <c r="J104" s="54">
        <f t="shared" si="19"/>
        <v>53508.83</v>
      </c>
      <c r="M104" s="53">
        <v>14.39</v>
      </c>
    </row>
    <row r="105" spans="1:13">
      <c r="A105" s="17"/>
      <c r="B105" s="59" t="s">
        <v>1034</v>
      </c>
      <c r="C105" s="59" t="s">
        <v>313</v>
      </c>
      <c r="D105" s="59" t="s">
        <v>25</v>
      </c>
      <c r="E105" s="62" t="s">
        <v>314</v>
      </c>
      <c r="F105" s="59" t="s">
        <v>31</v>
      </c>
      <c r="G105" s="52">
        <f>'MEMORIAL DE CÁLCULO'!K352</f>
        <v>500.86</v>
      </c>
      <c r="H105" s="53">
        <f t="shared" si="20"/>
        <v>12.83</v>
      </c>
      <c r="I105" s="54">
        <f t="shared" si="18"/>
        <v>6426.03</v>
      </c>
      <c r="J105" s="54">
        <f t="shared" si="19"/>
        <v>7877.67</v>
      </c>
      <c r="M105" s="53">
        <v>12.83</v>
      </c>
    </row>
    <row r="106" spans="1:13" s="234" customFormat="1">
      <c r="A106" s="231"/>
      <c r="B106" s="59" t="s">
        <v>1035</v>
      </c>
      <c r="C106" s="232">
        <v>261307</v>
      </c>
      <c r="D106" s="232" t="s">
        <v>105</v>
      </c>
      <c r="E106" s="233" t="s">
        <v>316</v>
      </c>
      <c r="F106" s="232" t="s">
        <v>31</v>
      </c>
      <c r="G106" s="52">
        <f>'MEMORIAL DE CÁLCULO'!K354</f>
        <v>500.86</v>
      </c>
      <c r="H106" s="53">
        <f t="shared" si="20"/>
        <v>11.15</v>
      </c>
      <c r="I106" s="54">
        <f t="shared" si="18"/>
        <v>5584.58</v>
      </c>
      <c r="J106" s="54">
        <f t="shared" si="19"/>
        <v>6846.13</v>
      </c>
      <c r="M106" s="53">
        <v>11.15</v>
      </c>
    </row>
    <row r="107" spans="1:13" s="234" customFormat="1">
      <c r="A107" s="231"/>
      <c r="B107" s="59" t="s">
        <v>1036</v>
      </c>
      <c r="C107" s="232">
        <v>261560</v>
      </c>
      <c r="D107" s="232" t="s">
        <v>105</v>
      </c>
      <c r="E107" s="233" t="s">
        <v>318</v>
      </c>
      <c r="F107" s="232" t="s">
        <v>31</v>
      </c>
      <c r="G107" s="52">
        <f>'MEMORIAL DE CÁLCULO'!K356</f>
        <v>188.92</v>
      </c>
      <c r="H107" s="53">
        <f t="shared" si="20"/>
        <v>25.36</v>
      </c>
      <c r="I107" s="54">
        <f t="shared" si="18"/>
        <v>4791.01</v>
      </c>
      <c r="J107" s="54">
        <f t="shared" si="19"/>
        <v>5873.29</v>
      </c>
      <c r="M107" s="53">
        <v>25.36</v>
      </c>
    </row>
    <row r="108" spans="1:13" s="234" customFormat="1">
      <c r="A108" s="231"/>
      <c r="B108" s="59" t="s">
        <v>1037</v>
      </c>
      <c r="C108" s="232">
        <v>261561</v>
      </c>
      <c r="D108" s="232" t="s">
        <v>105</v>
      </c>
      <c r="E108" s="233" t="s">
        <v>320</v>
      </c>
      <c r="F108" s="232" t="s">
        <v>31</v>
      </c>
      <c r="G108" s="52">
        <f>'MEMORIAL DE CÁLCULO'!K358</f>
        <v>23.86</v>
      </c>
      <c r="H108" s="53">
        <f t="shared" si="20"/>
        <v>25.96</v>
      </c>
      <c r="I108" s="54">
        <f t="shared" si="18"/>
        <v>619.4</v>
      </c>
      <c r="J108" s="54">
        <f t="shared" si="19"/>
        <v>759.32</v>
      </c>
      <c r="M108" s="53">
        <v>25.96</v>
      </c>
    </row>
    <row r="109" spans="1:13">
      <c r="A109" s="17"/>
      <c r="B109" s="59" t="s">
        <v>1038</v>
      </c>
      <c r="C109" s="59">
        <v>100742</v>
      </c>
      <c r="D109" s="59" t="s">
        <v>21</v>
      </c>
      <c r="E109" s="62" t="s">
        <v>322</v>
      </c>
      <c r="F109" s="59" t="s">
        <v>31</v>
      </c>
      <c r="G109" s="52">
        <f>'MEMORIAL DE CÁLCULO'!K360</f>
        <v>515.99</v>
      </c>
      <c r="H109" s="53">
        <f t="shared" si="20"/>
        <v>26.55</v>
      </c>
      <c r="I109" s="54">
        <f t="shared" si="18"/>
        <v>13699.53</v>
      </c>
      <c r="J109" s="54">
        <f t="shared" si="19"/>
        <v>16794.25</v>
      </c>
      <c r="M109" s="53">
        <v>26.55</v>
      </c>
    </row>
    <row r="110" spans="1:13" s="234" customFormat="1">
      <c r="A110" s="231"/>
      <c r="B110" s="59" t="s">
        <v>1629</v>
      </c>
      <c r="C110" s="232" t="s">
        <v>1048</v>
      </c>
      <c r="D110" s="232" t="s">
        <v>1046</v>
      </c>
      <c r="E110" s="233" t="s">
        <v>324</v>
      </c>
      <c r="F110" s="232" t="s">
        <v>31</v>
      </c>
      <c r="G110" s="52">
        <f>'MEMORIAL DE CÁLCULO'!K362</f>
        <v>189.04</v>
      </c>
      <c r="H110" s="53">
        <f t="shared" si="20"/>
        <v>140.16999999999999</v>
      </c>
      <c r="I110" s="54">
        <f t="shared" si="18"/>
        <v>26497.73</v>
      </c>
      <c r="J110" s="54">
        <f t="shared" si="19"/>
        <v>32483.56</v>
      </c>
      <c r="M110" s="53">
        <v>140.16999999999999</v>
      </c>
    </row>
    <row r="111" spans="1:13">
      <c r="A111" s="17"/>
      <c r="B111" s="59" t="s">
        <v>1630</v>
      </c>
      <c r="C111" s="59">
        <v>100742</v>
      </c>
      <c r="D111" s="59" t="s">
        <v>21</v>
      </c>
      <c r="E111" s="95" t="s">
        <v>326</v>
      </c>
      <c r="F111" s="59" t="s">
        <v>31</v>
      </c>
      <c r="G111" s="52">
        <f>'MEMORIAL DE CÁLCULO'!K364</f>
        <v>247.08</v>
      </c>
      <c r="H111" s="53">
        <f t="shared" si="20"/>
        <v>26.55</v>
      </c>
      <c r="I111" s="54">
        <f t="shared" si="18"/>
        <v>6559.97</v>
      </c>
      <c r="J111" s="54">
        <f t="shared" si="19"/>
        <v>8041.86</v>
      </c>
      <c r="M111" s="53">
        <v>26.55</v>
      </c>
    </row>
    <row r="112" spans="1:13" s="234" customFormat="1">
      <c r="A112" s="231"/>
      <c r="B112" s="348" t="s">
        <v>51</v>
      </c>
      <c r="C112" s="232"/>
      <c r="D112" s="349"/>
      <c r="E112" s="350" t="s">
        <v>248</v>
      </c>
      <c r="F112" s="232"/>
      <c r="G112" s="52"/>
      <c r="H112" s="53"/>
      <c r="I112" s="72">
        <f>SUM(I113:I114)</f>
        <v>4006.62</v>
      </c>
      <c r="J112" s="72">
        <f>SUM(J113:J114)</f>
        <v>4911.71</v>
      </c>
      <c r="M112" s="53"/>
    </row>
    <row r="113" spans="1:13" s="234" customFormat="1">
      <c r="A113" s="231"/>
      <c r="B113" s="250" t="s">
        <v>1039</v>
      </c>
      <c r="C113" s="232">
        <v>96135</v>
      </c>
      <c r="D113" s="232" t="s">
        <v>21</v>
      </c>
      <c r="E113" s="233" t="s">
        <v>309</v>
      </c>
      <c r="F113" s="232" t="s">
        <v>31</v>
      </c>
      <c r="G113" s="52">
        <f>'MEMORIAL DE CÁLCULO'!K367</f>
        <v>91.79</v>
      </c>
      <c r="H113" s="53">
        <f t="shared" si="20"/>
        <v>29.26</v>
      </c>
      <c r="I113" s="54">
        <f>TRUNC(G113*H113,2)</f>
        <v>2685.77</v>
      </c>
      <c r="J113" s="54">
        <f>TRUNC((G113*H113)*J$11+I113,2)</f>
        <v>3292.48</v>
      </c>
      <c r="M113" s="53">
        <v>29.26</v>
      </c>
    </row>
    <row r="114" spans="1:13" s="234" customFormat="1">
      <c r="A114" s="231"/>
      <c r="B114" s="250" t="s">
        <v>1040</v>
      </c>
      <c r="C114" s="232">
        <v>88489</v>
      </c>
      <c r="D114" s="232" t="s">
        <v>21</v>
      </c>
      <c r="E114" s="233" t="s">
        <v>311</v>
      </c>
      <c r="F114" s="232" t="s">
        <v>31</v>
      </c>
      <c r="G114" s="52">
        <f>'MEMORIAL DE CÁLCULO'!K369</f>
        <v>91.79</v>
      </c>
      <c r="H114" s="53">
        <f t="shared" si="20"/>
        <v>14.39</v>
      </c>
      <c r="I114" s="54">
        <f>TRUNC(G114*H114,2)</f>
        <v>1320.85</v>
      </c>
      <c r="J114" s="54">
        <f>TRUNC((G114*H114)*J$11+I114,2)</f>
        <v>1619.23</v>
      </c>
      <c r="M114" s="53">
        <v>14.39</v>
      </c>
    </row>
    <row r="115" spans="1:13">
      <c r="A115" s="17"/>
      <c r="B115" s="63"/>
      <c r="C115" s="64"/>
      <c r="D115" s="64"/>
      <c r="E115" s="64"/>
      <c r="F115" s="64"/>
      <c r="G115" s="65" t="s">
        <v>32</v>
      </c>
      <c r="H115" s="66"/>
      <c r="I115" s="67"/>
      <c r="J115" s="67">
        <f>SUM(J102,J112)</f>
        <v>204842.62999999998</v>
      </c>
    </row>
    <row r="116" spans="1:13">
      <c r="A116" s="17"/>
      <c r="B116" s="17"/>
      <c r="C116" s="17"/>
      <c r="D116" s="17"/>
      <c r="E116" s="44"/>
      <c r="F116" s="17"/>
      <c r="G116" s="45"/>
      <c r="H116" s="19"/>
      <c r="I116" s="19"/>
      <c r="J116" s="19"/>
    </row>
    <row r="117" spans="1:13">
      <c r="A117" s="17"/>
      <c r="B117" s="46">
        <v>4</v>
      </c>
      <c r="C117" s="46"/>
      <c r="D117" s="46"/>
      <c r="E117" s="47" t="s">
        <v>335</v>
      </c>
      <c r="F117" s="47"/>
      <c r="G117" s="82"/>
      <c r="H117" s="49"/>
      <c r="I117" s="49"/>
      <c r="J117" s="49"/>
    </row>
    <row r="118" spans="1:13">
      <c r="A118" s="17"/>
      <c r="B118" s="99" t="s">
        <v>71</v>
      </c>
      <c r="C118" s="99"/>
      <c r="D118" s="50"/>
      <c r="E118" s="100" t="s">
        <v>337</v>
      </c>
      <c r="F118" s="55"/>
      <c r="G118" s="101"/>
      <c r="H118" s="53"/>
      <c r="I118" s="72">
        <f>SUM(I119:I172)</f>
        <v>18623.599999999999</v>
      </c>
      <c r="J118" s="72">
        <f>SUM(J119:J172)</f>
        <v>22830.43</v>
      </c>
    </row>
    <row r="119" spans="1:13">
      <c r="A119" s="17"/>
      <c r="B119" s="56" t="s">
        <v>72</v>
      </c>
      <c r="C119" s="56">
        <v>89401</v>
      </c>
      <c r="D119" s="50" t="s">
        <v>21</v>
      </c>
      <c r="E119" s="102" t="s">
        <v>339</v>
      </c>
      <c r="F119" s="50" t="s">
        <v>53</v>
      </c>
      <c r="G119" s="52">
        <f>'MEMORIAL DE CÁLCULO'!K380</f>
        <v>13.9</v>
      </c>
      <c r="H119" s="53">
        <f>M119</f>
        <v>11.76</v>
      </c>
      <c r="I119" s="54">
        <f t="shared" ref="I119:I172" si="21">TRUNC(G119*H119,2)</f>
        <v>163.46</v>
      </c>
      <c r="J119" s="54">
        <f t="shared" ref="J119:J172" si="22">TRUNC((G119*H119)*J$11+I119,2)</f>
        <v>200.38</v>
      </c>
      <c r="M119" s="53">
        <v>11.76</v>
      </c>
    </row>
    <row r="120" spans="1:13">
      <c r="A120" s="17"/>
      <c r="B120" s="56" t="s">
        <v>74</v>
      </c>
      <c r="C120" s="56">
        <v>89446</v>
      </c>
      <c r="D120" s="50" t="s">
        <v>21</v>
      </c>
      <c r="E120" s="102" t="s">
        <v>341</v>
      </c>
      <c r="F120" s="50" t="s">
        <v>53</v>
      </c>
      <c r="G120" s="52">
        <f>'MEMORIAL DE CÁLCULO'!K382</f>
        <v>48.5</v>
      </c>
      <c r="H120" s="53">
        <f t="shared" ref="H120:H172" si="23">M120</f>
        <v>6.22</v>
      </c>
      <c r="I120" s="54">
        <f t="shared" si="21"/>
        <v>301.67</v>
      </c>
      <c r="J120" s="54">
        <f t="shared" si="22"/>
        <v>369.81</v>
      </c>
      <c r="M120" s="53">
        <v>6.22</v>
      </c>
    </row>
    <row r="121" spans="1:13">
      <c r="A121" s="17"/>
      <c r="B121" s="56" t="s">
        <v>75</v>
      </c>
      <c r="C121" s="56">
        <v>89447</v>
      </c>
      <c r="D121" s="50" t="s">
        <v>21</v>
      </c>
      <c r="E121" s="102" t="s">
        <v>343</v>
      </c>
      <c r="F121" s="50" t="s">
        <v>53</v>
      </c>
      <c r="G121" s="52">
        <f>'MEMORIAL DE CÁLCULO'!K384</f>
        <v>8.6999999999999993</v>
      </c>
      <c r="H121" s="53">
        <f t="shared" si="23"/>
        <v>12.49</v>
      </c>
      <c r="I121" s="54">
        <f t="shared" si="21"/>
        <v>108.66</v>
      </c>
      <c r="J121" s="54">
        <f t="shared" si="22"/>
        <v>133.19999999999999</v>
      </c>
      <c r="M121" s="53">
        <v>12.49</v>
      </c>
    </row>
    <row r="122" spans="1:13">
      <c r="A122" s="17"/>
      <c r="B122" s="56" t="s">
        <v>76</v>
      </c>
      <c r="C122" s="56">
        <v>89449</v>
      </c>
      <c r="D122" s="50" t="s">
        <v>21</v>
      </c>
      <c r="E122" s="102" t="s">
        <v>345</v>
      </c>
      <c r="F122" s="50" t="s">
        <v>53</v>
      </c>
      <c r="G122" s="52">
        <f>'MEMORIAL DE CÁLCULO'!K386</f>
        <v>16.5</v>
      </c>
      <c r="H122" s="53">
        <f t="shared" si="23"/>
        <v>21.19</v>
      </c>
      <c r="I122" s="54">
        <f t="shared" si="21"/>
        <v>349.63</v>
      </c>
      <c r="J122" s="54">
        <f t="shared" si="22"/>
        <v>428.61</v>
      </c>
      <c r="M122" s="53">
        <v>21.19</v>
      </c>
    </row>
    <row r="123" spans="1:13">
      <c r="A123" s="17"/>
      <c r="B123" s="56" t="s">
        <v>1631</v>
      </c>
      <c r="C123" s="56">
        <v>89450</v>
      </c>
      <c r="D123" s="50" t="s">
        <v>21</v>
      </c>
      <c r="E123" s="102" t="s">
        <v>347</v>
      </c>
      <c r="F123" s="50" t="s">
        <v>53</v>
      </c>
      <c r="G123" s="52">
        <f>'MEMORIAL DE CÁLCULO'!K388</f>
        <v>8.6</v>
      </c>
      <c r="H123" s="53">
        <f t="shared" si="23"/>
        <v>34.03</v>
      </c>
      <c r="I123" s="54">
        <f t="shared" si="21"/>
        <v>292.64999999999998</v>
      </c>
      <c r="J123" s="54">
        <f t="shared" si="22"/>
        <v>358.76</v>
      </c>
      <c r="M123" s="53">
        <v>34.03</v>
      </c>
    </row>
    <row r="124" spans="1:13">
      <c r="A124" s="17"/>
      <c r="B124" s="56" t="s">
        <v>1632</v>
      </c>
      <c r="C124" s="56">
        <v>89451</v>
      </c>
      <c r="D124" s="50" t="s">
        <v>21</v>
      </c>
      <c r="E124" s="102" t="s">
        <v>349</v>
      </c>
      <c r="F124" s="50" t="s">
        <v>53</v>
      </c>
      <c r="G124" s="52">
        <f>'MEMORIAL DE CÁLCULO'!K390</f>
        <v>16.399999999999999</v>
      </c>
      <c r="H124" s="53">
        <f t="shared" si="23"/>
        <v>55.51</v>
      </c>
      <c r="I124" s="54">
        <f t="shared" si="21"/>
        <v>910.36</v>
      </c>
      <c r="J124" s="54">
        <f t="shared" si="22"/>
        <v>1116.01</v>
      </c>
      <c r="M124" s="53">
        <v>55.51</v>
      </c>
    </row>
    <row r="125" spans="1:13">
      <c r="A125" s="17"/>
      <c r="B125" s="56" t="s">
        <v>1633</v>
      </c>
      <c r="C125" s="56">
        <v>89452</v>
      </c>
      <c r="D125" s="50" t="s">
        <v>21</v>
      </c>
      <c r="E125" s="102" t="s">
        <v>351</v>
      </c>
      <c r="F125" s="50" t="s">
        <v>53</v>
      </c>
      <c r="G125" s="52">
        <f>'MEMORIAL DE CÁLCULO'!K392</f>
        <v>24.5</v>
      </c>
      <c r="H125" s="53">
        <f t="shared" si="23"/>
        <v>76.540000000000006</v>
      </c>
      <c r="I125" s="54">
        <f t="shared" si="21"/>
        <v>1875.23</v>
      </c>
      <c r="J125" s="54">
        <f t="shared" si="22"/>
        <v>2298.84</v>
      </c>
      <c r="M125" s="53">
        <v>76.540000000000006</v>
      </c>
    </row>
    <row r="126" spans="1:13">
      <c r="A126" s="17"/>
      <c r="B126" s="56" t="s">
        <v>1634</v>
      </c>
      <c r="C126" s="56">
        <v>89714</v>
      </c>
      <c r="D126" s="50" t="s">
        <v>21</v>
      </c>
      <c r="E126" s="102" t="s">
        <v>353</v>
      </c>
      <c r="F126" s="50" t="s">
        <v>53</v>
      </c>
      <c r="G126" s="52">
        <f>'MEMORIAL DE CÁLCULO'!K394</f>
        <v>40.9</v>
      </c>
      <c r="H126" s="53">
        <f t="shared" si="23"/>
        <v>40.61</v>
      </c>
      <c r="I126" s="54">
        <f t="shared" si="21"/>
        <v>1660.94</v>
      </c>
      <c r="J126" s="54">
        <f t="shared" si="22"/>
        <v>2036.14</v>
      </c>
      <c r="M126" s="53">
        <v>40.61</v>
      </c>
    </row>
    <row r="127" spans="1:13">
      <c r="A127" s="17"/>
      <c r="B127" s="56" t="s">
        <v>1635</v>
      </c>
      <c r="C127" s="50">
        <v>94715</v>
      </c>
      <c r="D127" s="50" t="s">
        <v>21</v>
      </c>
      <c r="E127" s="102" t="s">
        <v>355</v>
      </c>
      <c r="F127" s="50" t="s">
        <v>26</v>
      </c>
      <c r="G127" s="52">
        <f>'MEMORIAL DE CÁLCULO'!K396</f>
        <v>4</v>
      </c>
      <c r="H127" s="53">
        <f t="shared" si="23"/>
        <v>340.9</v>
      </c>
      <c r="I127" s="54">
        <f t="shared" si="21"/>
        <v>1363.6</v>
      </c>
      <c r="J127" s="54">
        <f t="shared" si="22"/>
        <v>1671.63</v>
      </c>
      <c r="M127" s="53">
        <v>340.9</v>
      </c>
    </row>
    <row r="128" spans="1:13">
      <c r="A128" s="17"/>
      <c r="B128" s="56" t="s">
        <v>1636</v>
      </c>
      <c r="C128" s="50">
        <v>94714</v>
      </c>
      <c r="D128" s="50" t="s">
        <v>21</v>
      </c>
      <c r="E128" s="102" t="s">
        <v>357</v>
      </c>
      <c r="F128" s="50" t="s">
        <v>26</v>
      </c>
      <c r="G128" s="52">
        <f>'MEMORIAL DE CÁLCULO'!K398</f>
        <v>4</v>
      </c>
      <c r="H128" s="53">
        <f t="shared" si="23"/>
        <v>384.33</v>
      </c>
      <c r="I128" s="54">
        <f t="shared" si="21"/>
        <v>1537.32</v>
      </c>
      <c r="J128" s="54">
        <f t="shared" si="22"/>
        <v>1884.6</v>
      </c>
      <c r="M128" s="53">
        <v>384.33</v>
      </c>
    </row>
    <row r="129" spans="1:13" s="234" customFormat="1">
      <c r="A129" s="231"/>
      <c r="B129" s="56" t="s">
        <v>1637</v>
      </c>
      <c r="C129" s="235">
        <v>94783</v>
      </c>
      <c r="D129" s="235" t="s">
        <v>21</v>
      </c>
      <c r="E129" s="251" t="s">
        <v>359</v>
      </c>
      <c r="F129" s="235" t="s">
        <v>26</v>
      </c>
      <c r="G129" s="52">
        <f>'MEMORIAL DE CÁLCULO'!K400</f>
        <v>3</v>
      </c>
      <c r="H129" s="53">
        <f t="shared" si="23"/>
        <v>20.77</v>
      </c>
      <c r="I129" s="54">
        <f t="shared" si="21"/>
        <v>62.31</v>
      </c>
      <c r="J129" s="54">
        <f t="shared" si="22"/>
        <v>76.38</v>
      </c>
      <c r="M129" s="53">
        <v>20.77</v>
      </c>
    </row>
    <row r="130" spans="1:13">
      <c r="A130" s="17"/>
      <c r="B130" s="56" t="s">
        <v>1638</v>
      </c>
      <c r="C130" s="56">
        <v>89616</v>
      </c>
      <c r="D130" s="50" t="s">
        <v>21</v>
      </c>
      <c r="E130" s="102" t="s">
        <v>361</v>
      </c>
      <c r="F130" s="50" t="s">
        <v>26</v>
      </c>
      <c r="G130" s="52">
        <f>'MEMORIAL DE CÁLCULO'!K402</f>
        <v>4</v>
      </c>
      <c r="H130" s="53">
        <f t="shared" si="23"/>
        <v>45.33</v>
      </c>
      <c r="I130" s="54">
        <f t="shared" si="21"/>
        <v>181.32</v>
      </c>
      <c r="J130" s="54">
        <f t="shared" si="22"/>
        <v>222.28</v>
      </c>
      <c r="M130" s="53">
        <v>45.33</v>
      </c>
    </row>
    <row r="131" spans="1:13" s="234" customFormat="1">
      <c r="A131" s="231"/>
      <c r="B131" s="56" t="s">
        <v>1639</v>
      </c>
      <c r="C131" s="235">
        <v>89376</v>
      </c>
      <c r="D131" s="235" t="s">
        <v>21</v>
      </c>
      <c r="E131" s="251" t="s">
        <v>363</v>
      </c>
      <c r="F131" s="235" t="s">
        <v>26</v>
      </c>
      <c r="G131" s="52">
        <f>'MEMORIAL DE CÁLCULO'!K404</f>
        <v>4</v>
      </c>
      <c r="H131" s="53">
        <f t="shared" si="23"/>
        <v>5.98</v>
      </c>
      <c r="I131" s="54">
        <f t="shared" si="21"/>
        <v>23.92</v>
      </c>
      <c r="J131" s="54">
        <f t="shared" si="22"/>
        <v>29.32</v>
      </c>
      <c r="M131" s="53">
        <v>5.98</v>
      </c>
    </row>
    <row r="132" spans="1:13" s="234" customFormat="1">
      <c r="A132" s="231"/>
      <c r="B132" s="56" t="s">
        <v>1640</v>
      </c>
      <c r="C132" s="235">
        <v>89383</v>
      </c>
      <c r="D132" s="235" t="s">
        <v>21</v>
      </c>
      <c r="E132" s="251" t="s">
        <v>365</v>
      </c>
      <c r="F132" s="235" t="s">
        <v>26</v>
      </c>
      <c r="G132" s="52">
        <f>'MEMORIAL DE CÁLCULO'!K406</f>
        <v>42</v>
      </c>
      <c r="H132" s="53">
        <f t="shared" si="23"/>
        <v>6.96</v>
      </c>
      <c r="I132" s="54">
        <f t="shared" si="21"/>
        <v>292.32</v>
      </c>
      <c r="J132" s="54">
        <f t="shared" si="22"/>
        <v>358.35</v>
      </c>
      <c r="M132" s="53">
        <v>6.96</v>
      </c>
    </row>
    <row r="133" spans="1:13">
      <c r="A133" s="17"/>
      <c r="B133" s="56" t="s">
        <v>1641</v>
      </c>
      <c r="C133" s="56">
        <v>89553</v>
      </c>
      <c r="D133" s="50" t="s">
        <v>21</v>
      </c>
      <c r="E133" s="102" t="s">
        <v>367</v>
      </c>
      <c r="F133" s="50" t="s">
        <v>26</v>
      </c>
      <c r="G133" s="52">
        <f>'MEMORIAL DE CÁLCULO'!K408</f>
        <v>2</v>
      </c>
      <c r="H133" s="53">
        <f t="shared" si="23"/>
        <v>6.18</v>
      </c>
      <c r="I133" s="54">
        <f t="shared" si="21"/>
        <v>12.36</v>
      </c>
      <c r="J133" s="54">
        <f t="shared" si="22"/>
        <v>15.15</v>
      </c>
      <c r="M133" s="53">
        <v>6.18</v>
      </c>
    </row>
    <row r="134" spans="1:13">
      <c r="A134" s="17"/>
      <c r="B134" s="56" t="s">
        <v>1642</v>
      </c>
      <c r="C134" s="56">
        <v>89596</v>
      </c>
      <c r="D134" s="50" t="s">
        <v>21</v>
      </c>
      <c r="E134" s="102" t="s">
        <v>369</v>
      </c>
      <c r="F134" s="50" t="s">
        <v>26</v>
      </c>
      <c r="G134" s="52">
        <f>'MEMORIAL DE CÁLCULO'!K410</f>
        <v>42</v>
      </c>
      <c r="H134" s="53">
        <f t="shared" si="23"/>
        <v>11.34</v>
      </c>
      <c r="I134" s="54">
        <f t="shared" si="21"/>
        <v>476.28</v>
      </c>
      <c r="J134" s="54">
        <f t="shared" si="22"/>
        <v>583.87</v>
      </c>
      <c r="M134" s="53">
        <v>11.34</v>
      </c>
    </row>
    <row r="135" spans="1:13">
      <c r="A135" s="17"/>
      <c r="B135" s="56" t="s">
        <v>1643</v>
      </c>
      <c r="C135" s="56">
        <v>89610</v>
      </c>
      <c r="D135" s="50" t="s">
        <v>21</v>
      </c>
      <c r="E135" s="102" t="s">
        <v>371</v>
      </c>
      <c r="F135" s="50" t="s">
        <v>26</v>
      </c>
      <c r="G135" s="52">
        <f>'MEMORIAL DE CÁLCULO'!K412</f>
        <v>4</v>
      </c>
      <c r="H135" s="53">
        <f t="shared" si="23"/>
        <v>21.53</v>
      </c>
      <c r="I135" s="54">
        <f t="shared" si="21"/>
        <v>86.12</v>
      </c>
      <c r="J135" s="54">
        <f t="shared" si="22"/>
        <v>105.57</v>
      </c>
      <c r="M135" s="53">
        <v>21.53</v>
      </c>
    </row>
    <row r="136" spans="1:13">
      <c r="A136" s="17"/>
      <c r="B136" s="56" t="s">
        <v>1644</v>
      </c>
      <c r="C136" s="56">
        <v>89616</v>
      </c>
      <c r="D136" s="50" t="s">
        <v>21</v>
      </c>
      <c r="E136" s="102" t="s">
        <v>373</v>
      </c>
      <c r="F136" s="50" t="s">
        <v>26</v>
      </c>
      <c r="G136" s="52">
        <f>'MEMORIAL DE CÁLCULO'!K414</f>
        <v>4</v>
      </c>
      <c r="H136" s="53">
        <f t="shared" si="23"/>
        <v>45.33</v>
      </c>
      <c r="I136" s="54">
        <f t="shared" si="21"/>
        <v>181.32</v>
      </c>
      <c r="J136" s="54">
        <f t="shared" si="22"/>
        <v>222.28</v>
      </c>
      <c r="M136" s="53">
        <v>45.33</v>
      </c>
    </row>
    <row r="137" spans="1:13">
      <c r="A137" s="17"/>
      <c r="B137" s="56" t="s">
        <v>1645</v>
      </c>
      <c r="C137" s="50">
        <v>89605</v>
      </c>
      <c r="D137" s="50" t="s">
        <v>21</v>
      </c>
      <c r="E137" s="102" t="s">
        <v>377</v>
      </c>
      <c r="F137" s="50" t="s">
        <v>26</v>
      </c>
      <c r="G137" s="52">
        <f>'MEMORIAL DE CÁLCULO'!K418</f>
        <v>23</v>
      </c>
      <c r="H137" s="53">
        <f t="shared" si="23"/>
        <v>22.8</v>
      </c>
      <c r="I137" s="54">
        <f t="shared" si="21"/>
        <v>524.4</v>
      </c>
      <c r="J137" s="54">
        <f t="shared" si="22"/>
        <v>642.86</v>
      </c>
      <c r="M137" s="53">
        <v>22.8</v>
      </c>
    </row>
    <row r="138" spans="1:13">
      <c r="A138" s="17"/>
      <c r="B138" s="56" t="s">
        <v>1646</v>
      </c>
      <c r="C138" s="50">
        <v>89605</v>
      </c>
      <c r="D138" s="50" t="s">
        <v>21</v>
      </c>
      <c r="E138" s="102" t="s">
        <v>377</v>
      </c>
      <c r="F138" s="50" t="s">
        <v>26</v>
      </c>
      <c r="G138" s="52">
        <f>'MEMORIAL DE CÁLCULO'!K420</f>
        <v>12</v>
      </c>
      <c r="H138" s="53">
        <f t="shared" si="23"/>
        <v>22.8</v>
      </c>
      <c r="I138" s="54">
        <f t="shared" si="21"/>
        <v>273.60000000000002</v>
      </c>
      <c r="J138" s="54">
        <f t="shared" si="22"/>
        <v>335.4</v>
      </c>
      <c r="M138" s="53">
        <v>22.8</v>
      </c>
    </row>
    <row r="139" spans="1:13">
      <c r="A139" s="17"/>
      <c r="B139" s="56" t="s">
        <v>1647</v>
      </c>
      <c r="C139" s="50" t="s">
        <v>380</v>
      </c>
      <c r="D139" s="50" t="s">
        <v>25</v>
      </c>
      <c r="E139" s="102" t="s">
        <v>381</v>
      </c>
      <c r="F139" s="50" t="s">
        <v>26</v>
      </c>
      <c r="G139" s="52">
        <f>'MEMORIAL DE CÁLCULO'!K422</f>
        <v>4</v>
      </c>
      <c r="H139" s="53">
        <f t="shared" si="23"/>
        <v>47.49</v>
      </c>
      <c r="I139" s="54">
        <f t="shared" si="21"/>
        <v>189.96</v>
      </c>
      <c r="J139" s="54">
        <f t="shared" si="22"/>
        <v>232.87</v>
      </c>
      <c r="M139" s="53">
        <v>47.49</v>
      </c>
    </row>
    <row r="140" spans="1:13">
      <c r="A140" s="17"/>
      <c r="B140" s="56" t="s">
        <v>1648</v>
      </c>
      <c r="C140" s="17" t="s">
        <v>383</v>
      </c>
      <c r="D140" s="50" t="s">
        <v>25</v>
      </c>
      <c r="E140" s="102" t="s">
        <v>384</v>
      </c>
      <c r="F140" s="50" t="s">
        <v>26</v>
      </c>
      <c r="G140" s="52">
        <f>'MEMORIAL DE CÁLCULO'!K424</f>
        <v>2</v>
      </c>
      <c r="H140" s="53">
        <f t="shared" si="23"/>
        <v>108.61</v>
      </c>
      <c r="I140" s="54">
        <f t="shared" si="21"/>
        <v>217.22</v>
      </c>
      <c r="J140" s="54">
        <f t="shared" si="22"/>
        <v>266.27999999999997</v>
      </c>
      <c r="M140" s="53">
        <v>108.61</v>
      </c>
    </row>
    <row r="141" spans="1:13">
      <c r="A141" s="17"/>
      <c r="B141" s="56" t="s">
        <v>1649</v>
      </c>
      <c r="C141" s="50">
        <v>89579</v>
      </c>
      <c r="D141" s="50" t="s">
        <v>21</v>
      </c>
      <c r="E141" s="102" t="s">
        <v>386</v>
      </c>
      <c r="F141" s="50" t="s">
        <v>26</v>
      </c>
      <c r="G141" s="52">
        <f>'MEMORIAL DE CÁLCULO'!K426</f>
        <v>10</v>
      </c>
      <c r="H141" s="53">
        <f t="shared" si="23"/>
        <v>12.88</v>
      </c>
      <c r="I141" s="54">
        <f t="shared" si="21"/>
        <v>128.80000000000001</v>
      </c>
      <c r="J141" s="54">
        <f t="shared" si="22"/>
        <v>157.88999999999999</v>
      </c>
      <c r="M141" s="53">
        <v>12.88</v>
      </c>
    </row>
    <row r="142" spans="1:13">
      <c r="A142" s="17"/>
      <c r="B142" s="56" t="s">
        <v>1650</v>
      </c>
      <c r="C142" s="50" t="s">
        <v>388</v>
      </c>
      <c r="D142" s="50" t="s">
        <v>25</v>
      </c>
      <c r="E142" s="102" t="s">
        <v>389</v>
      </c>
      <c r="F142" s="50" t="s">
        <v>26</v>
      </c>
      <c r="G142" s="52">
        <f>'MEMORIAL DE CÁLCULO'!K428</f>
        <v>2</v>
      </c>
      <c r="H142" s="53">
        <f>M142</f>
        <v>15.77</v>
      </c>
      <c r="I142" s="54">
        <f t="shared" si="21"/>
        <v>31.54</v>
      </c>
      <c r="J142" s="54">
        <f t="shared" si="22"/>
        <v>38.659999999999997</v>
      </c>
      <c r="M142" s="53">
        <v>15.77</v>
      </c>
    </row>
    <row r="143" spans="1:13">
      <c r="A143" s="17"/>
      <c r="B143" s="56" t="s">
        <v>1651</v>
      </c>
      <c r="C143" s="50">
        <v>89579</v>
      </c>
      <c r="D143" s="50" t="s">
        <v>21</v>
      </c>
      <c r="E143" s="102" t="s">
        <v>386</v>
      </c>
      <c r="F143" s="50" t="s">
        <v>26</v>
      </c>
      <c r="G143" s="52">
        <f>'MEMORIAL DE CÁLCULO'!K430</f>
        <v>4</v>
      </c>
      <c r="H143" s="53">
        <f t="shared" si="23"/>
        <v>12.88</v>
      </c>
      <c r="I143" s="54">
        <f t="shared" si="21"/>
        <v>51.52</v>
      </c>
      <c r="J143" s="54">
        <f t="shared" si="22"/>
        <v>63.15</v>
      </c>
      <c r="M143" s="53">
        <v>12.88</v>
      </c>
    </row>
    <row r="144" spans="1:13" s="234" customFormat="1">
      <c r="A144" s="231"/>
      <c r="B144" s="56" t="s">
        <v>1652</v>
      </c>
      <c r="C144" s="235">
        <v>89549</v>
      </c>
      <c r="D144" s="235" t="s">
        <v>21</v>
      </c>
      <c r="E144" s="251" t="s">
        <v>392</v>
      </c>
      <c r="F144" s="235" t="s">
        <v>26</v>
      </c>
      <c r="G144" s="52">
        <f>'MEMORIAL DE CÁLCULO'!K432</f>
        <v>2</v>
      </c>
      <c r="H144" s="53">
        <f t="shared" si="23"/>
        <v>21.22</v>
      </c>
      <c r="I144" s="54">
        <f t="shared" si="21"/>
        <v>42.44</v>
      </c>
      <c r="J144" s="54">
        <f t="shared" si="22"/>
        <v>52.02</v>
      </c>
      <c r="M144" s="53">
        <v>21.22</v>
      </c>
    </row>
    <row r="145" spans="1:13">
      <c r="A145" s="17"/>
      <c r="B145" s="56" t="s">
        <v>1653</v>
      </c>
      <c r="C145" s="56" t="s">
        <v>394</v>
      </c>
      <c r="D145" s="50" t="s">
        <v>25</v>
      </c>
      <c r="E145" s="102" t="s">
        <v>395</v>
      </c>
      <c r="F145" s="50" t="s">
        <v>26</v>
      </c>
      <c r="G145" s="52">
        <f>'MEMORIAL DE CÁLCULO'!K434</f>
        <v>6</v>
      </c>
      <c r="H145" s="53">
        <f t="shared" si="23"/>
        <v>35.6</v>
      </c>
      <c r="I145" s="54">
        <f t="shared" si="21"/>
        <v>213.6</v>
      </c>
      <c r="J145" s="54">
        <f t="shared" si="22"/>
        <v>261.85000000000002</v>
      </c>
      <c r="M145" s="53">
        <v>35.6</v>
      </c>
    </row>
    <row r="146" spans="1:13">
      <c r="A146" s="17"/>
      <c r="B146" s="56" t="s">
        <v>1654</v>
      </c>
      <c r="C146" s="56">
        <v>89485</v>
      </c>
      <c r="D146" s="50" t="s">
        <v>21</v>
      </c>
      <c r="E146" s="102" t="s">
        <v>397</v>
      </c>
      <c r="F146" s="50" t="s">
        <v>26</v>
      </c>
      <c r="G146" s="52">
        <f>'MEMORIAL DE CÁLCULO'!K436</f>
        <v>2</v>
      </c>
      <c r="H146" s="53">
        <f t="shared" si="23"/>
        <v>6.58</v>
      </c>
      <c r="I146" s="54">
        <f t="shared" si="21"/>
        <v>13.16</v>
      </c>
      <c r="J146" s="54">
        <f t="shared" si="22"/>
        <v>16.13</v>
      </c>
      <c r="M146" s="53">
        <v>6.58</v>
      </c>
    </row>
    <row r="147" spans="1:13">
      <c r="A147" s="17"/>
      <c r="B147" s="56" t="s">
        <v>1655</v>
      </c>
      <c r="C147" s="56">
        <v>89493</v>
      </c>
      <c r="D147" s="50" t="s">
        <v>21</v>
      </c>
      <c r="E147" s="102" t="s">
        <v>399</v>
      </c>
      <c r="F147" s="50" t="s">
        <v>26</v>
      </c>
      <c r="G147" s="52">
        <f>'MEMORIAL DE CÁLCULO'!K438</f>
        <v>2</v>
      </c>
      <c r="H147" s="53">
        <f t="shared" si="23"/>
        <v>10.92</v>
      </c>
      <c r="I147" s="54">
        <f t="shared" si="21"/>
        <v>21.84</v>
      </c>
      <c r="J147" s="54">
        <f t="shared" si="22"/>
        <v>26.77</v>
      </c>
      <c r="M147" s="53">
        <v>10.92</v>
      </c>
    </row>
    <row r="148" spans="1:13">
      <c r="A148" s="17"/>
      <c r="B148" s="56" t="s">
        <v>1656</v>
      </c>
      <c r="C148" s="56">
        <v>89502</v>
      </c>
      <c r="D148" s="50" t="s">
        <v>21</v>
      </c>
      <c r="E148" s="102" t="s">
        <v>401</v>
      </c>
      <c r="F148" s="50" t="s">
        <v>26</v>
      </c>
      <c r="G148" s="52">
        <f>'MEMORIAL DE CÁLCULO'!K440</f>
        <v>2</v>
      </c>
      <c r="H148" s="53">
        <f t="shared" si="23"/>
        <v>18.440000000000001</v>
      </c>
      <c r="I148" s="54">
        <f t="shared" si="21"/>
        <v>36.880000000000003</v>
      </c>
      <c r="J148" s="54">
        <f t="shared" si="22"/>
        <v>45.21</v>
      </c>
      <c r="M148" s="53">
        <v>18.440000000000001</v>
      </c>
    </row>
    <row r="149" spans="1:13">
      <c r="A149" s="17"/>
      <c r="B149" s="56" t="s">
        <v>1657</v>
      </c>
      <c r="C149" s="56">
        <v>89523</v>
      </c>
      <c r="D149" s="50" t="s">
        <v>21</v>
      </c>
      <c r="E149" s="102" t="s">
        <v>403</v>
      </c>
      <c r="F149" s="50" t="s">
        <v>26</v>
      </c>
      <c r="G149" s="52">
        <f>'MEMORIAL DE CÁLCULO'!K442</f>
        <v>1</v>
      </c>
      <c r="H149" s="53">
        <f t="shared" si="23"/>
        <v>114.42</v>
      </c>
      <c r="I149" s="54">
        <f t="shared" si="21"/>
        <v>114.42</v>
      </c>
      <c r="J149" s="54">
        <f t="shared" si="22"/>
        <v>140.26</v>
      </c>
      <c r="M149" s="53">
        <v>114.42</v>
      </c>
    </row>
    <row r="150" spans="1:13">
      <c r="A150" s="17"/>
      <c r="B150" s="56" t="s">
        <v>1658</v>
      </c>
      <c r="C150" s="56">
        <v>89358</v>
      </c>
      <c r="D150" s="50" t="s">
        <v>21</v>
      </c>
      <c r="E150" s="102" t="s">
        <v>405</v>
      </c>
      <c r="F150" s="50" t="s">
        <v>26</v>
      </c>
      <c r="G150" s="52">
        <f>'MEMORIAL DE CÁLCULO'!K444</f>
        <v>4</v>
      </c>
      <c r="H150" s="53">
        <f t="shared" si="23"/>
        <v>8.35</v>
      </c>
      <c r="I150" s="54">
        <f t="shared" si="21"/>
        <v>33.4</v>
      </c>
      <c r="J150" s="54">
        <f t="shared" si="22"/>
        <v>40.94</v>
      </c>
      <c r="M150" s="53">
        <v>8.35</v>
      </c>
    </row>
    <row r="151" spans="1:13">
      <c r="A151" s="17"/>
      <c r="B151" s="56" t="s">
        <v>1659</v>
      </c>
      <c r="C151" s="56">
        <v>89362</v>
      </c>
      <c r="D151" s="50" t="s">
        <v>21</v>
      </c>
      <c r="E151" s="102" t="s">
        <v>407</v>
      </c>
      <c r="F151" s="50" t="s">
        <v>26</v>
      </c>
      <c r="G151" s="52">
        <f>'MEMORIAL DE CÁLCULO'!K446</f>
        <v>20</v>
      </c>
      <c r="H151" s="53">
        <f t="shared" si="23"/>
        <v>9.92</v>
      </c>
      <c r="I151" s="54">
        <f t="shared" si="21"/>
        <v>198.4</v>
      </c>
      <c r="J151" s="54">
        <f t="shared" si="22"/>
        <v>243.21</v>
      </c>
      <c r="M151" s="53">
        <v>9.92</v>
      </c>
    </row>
    <row r="152" spans="1:13">
      <c r="A152" s="17"/>
      <c r="B152" s="56" t="s">
        <v>1660</v>
      </c>
      <c r="C152" s="56">
        <v>89367</v>
      </c>
      <c r="D152" s="50" t="s">
        <v>21</v>
      </c>
      <c r="E152" s="102" t="s">
        <v>409</v>
      </c>
      <c r="F152" s="50" t="s">
        <v>26</v>
      </c>
      <c r="G152" s="52">
        <f>'MEMORIAL DE CÁLCULO'!K448</f>
        <v>3</v>
      </c>
      <c r="H152" s="53">
        <f t="shared" si="23"/>
        <v>13.87</v>
      </c>
      <c r="I152" s="54">
        <f t="shared" si="21"/>
        <v>41.61</v>
      </c>
      <c r="J152" s="54">
        <f t="shared" si="22"/>
        <v>51</v>
      </c>
      <c r="M152" s="53">
        <v>13.87</v>
      </c>
    </row>
    <row r="153" spans="1:13">
      <c r="A153" s="17"/>
      <c r="B153" s="56" t="s">
        <v>1661</v>
      </c>
      <c r="C153" s="56">
        <v>89501</v>
      </c>
      <c r="D153" s="50" t="s">
        <v>21</v>
      </c>
      <c r="E153" s="102" t="s">
        <v>411</v>
      </c>
      <c r="F153" s="50" t="s">
        <v>26</v>
      </c>
      <c r="G153" s="52">
        <f>'MEMORIAL DE CÁLCULO'!K450</f>
        <v>5</v>
      </c>
      <c r="H153" s="53">
        <f t="shared" si="23"/>
        <v>15.45</v>
      </c>
      <c r="I153" s="54">
        <f t="shared" si="21"/>
        <v>77.25</v>
      </c>
      <c r="J153" s="54">
        <f t="shared" si="22"/>
        <v>94.7</v>
      </c>
      <c r="M153" s="53">
        <v>15.45</v>
      </c>
    </row>
    <row r="154" spans="1:13">
      <c r="A154" s="17"/>
      <c r="B154" s="56" t="s">
        <v>1662</v>
      </c>
      <c r="C154" s="56">
        <v>89505</v>
      </c>
      <c r="D154" s="50" t="s">
        <v>21</v>
      </c>
      <c r="E154" s="102" t="s">
        <v>413</v>
      </c>
      <c r="F154" s="50" t="s">
        <v>26</v>
      </c>
      <c r="G154" s="52">
        <f>'MEMORIAL DE CÁLCULO'!K452</f>
        <v>15</v>
      </c>
      <c r="H154" s="53">
        <f t="shared" si="23"/>
        <v>46.35</v>
      </c>
      <c r="I154" s="54">
        <f t="shared" si="21"/>
        <v>695.25</v>
      </c>
      <c r="J154" s="54">
        <f t="shared" si="22"/>
        <v>852.3</v>
      </c>
      <c r="M154" s="53">
        <v>46.35</v>
      </c>
    </row>
    <row r="155" spans="1:13">
      <c r="A155" s="17"/>
      <c r="B155" s="56" t="s">
        <v>1663</v>
      </c>
      <c r="C155" s="56">
        <v>89521</v>
      </c>
      <c r="D155" s="50" t="s">
        <v>21</v>
      </c>
      <c r="E155" s="102" t="s">
        <v>415</v>
      </c>
      <c r="F155" s="50" t="s">
        <v>26</v>
      </c>
      <c r="G155" s="52">
        <f>'MEMORIAL DE CÁLCULO'!K454</f>
        <v>9</v>
      </c>
      <c r="H155" s="53">
        <f t="shared" si="23"/>
        <v>140.30000000000001</v>
      </c>
      <c r="I155" s="54">
        <f t="shared" si="21"/>
        <v>1262.7</v>
      </c>
      <c r="J155" s="54">
        <f t="shared" si="22"/>
        <v>1547.94</v>
      </c>
      <c r="M155" s="53">
        <v>140.30000000000001</v>
      </c>
    </row>
    <row r="156" spans="1:13">
      <c r="A156" s="17"/>
      <c r="B156" s="56" t="s">
        <v>1664</v>
      </c>
      <c r="C156" s="56">
        <v>89529</v>
      </c>
      <c r="D156" s="50" t="s">
        <v>21</v>
      </c>
      <c r="E156" s="102" t="s">
        <v>417</v>
      </c>
      <c r="F156" s="50" t="s">
        <v>26</v>
      </c>
      <c r="G156" s="52">
        <f>'MEMORIAL DE CÁLCULO'!K456</f>
        <v>4</v>
      </c>
      <c r="H156" s="53">
        <f t="shared" si="23"/>
        <v>40.68</v>
      </c>
      <c r="I156" s="54">
        <f t="shared" si="21"/>
        <v>162.72</v>
      </c>
      <c r="J156" s="54">
        <f t="shared" si="22"/>
        <v>199.47</v>
      </c>
      <c r="M156" s="53">
        <v>40.68</v>
      </c>
    </row>
    <row r="157" spans="1:13">
      <c r="A157" s="17"/>
      <c r="B157" s="56" t="s">
        <v>1665</v>
      </c>
      <c r="C157" s="56">
        <v>89645</v>
      </c>
      <c r="D157" s="50" t="s">
        <v>21</v>
      </c>
      <c r="E157" s="102" t="s">
        <v>419</v>
      </c>
      <c r="F157" s="50" t="s">
        <v>26</v>
      </c>
      <c r="G157" s="52">
        <f>'MEMORIAL DE CÁLCULO'!K458</f>
        <v>2</v>
      </c>
      <c r="H157" s="53">
        <f>M157</f>
        <v>41.19</v>
      </c>
      <c r="I157" s="54">
        <f t="shared" si="21"/>
        <v>82.38</v>
      </c>
      <c r="J157" s="54">
        <f t="shared" si="22"/>
        <v>100.98</v>
      </c>
      <c r="M157" s="53">
        <v>41.19</v>
      </c>
    </row>
    <row r="158" spans="1:13">
      <c r="A158" s="17"/>
      <c r="B158" s="56" t="s">
        <v>1666</v>
      </c>
      <c r="C158" s="56">
        <v>89645</v>
      </c>
      <c r="D158" s="50" t="s">
        <v>21</v>
      </c>
      <c r="E158" s="102" t="s">
        <v>421</v>
      </c>
      <c r="F158" s="50" t="s">
        <v>26</v>
      </c>
      <c r="G158" s="52">
        <f>'MEMORIAL DE CÁLCULO'!K460</f>
        <v>16</v>
      </c>
      <c r="H158" s="53">
        <f t="shared" si="23"/>
        <v>41.19</v>
      </c>
      <c r="I158" s="54">
        <f t="shared" si="21"/>
        <v>659.04</v>
      </c>
      <c r="J158" s="54">
        <f t="shared" si="22"/>
        <v>807.91</v>
      </c>
      <c r="M158" s="53">
        <v>41.19</v>
      </c>
    </row>
    <row r="159" spans="1:13">
      <c r="A159" s="17"/>
      <c r="B159" s="56" t="s">
        <v>1667</v>
      </c>
      <c r="C159" s="56">
        <v>89395</v>
      </c>
      <c r="D159" s="50" t="s">
        <v>21</v>
      </c>
      <c r="E159" s="102" t="s">
        <v>423</v>
      </c>
      <c r="F159" s="50" t="s">
        <v>26</v>
      </c>
      <c r="G159" s="52">
        <f>'MEMORIAL DE CÁLCULO'!K462</f>
        <v>8</v>
      </c>
      <c r="H159" s="53">
        <f t="shared" si="23"/>
        <v>13.69</v>
      </c>
      <c r="I159" s="54">
        <f t="shared" si="21"/>
        <v>109.52</v>
      </c>
      <c r="J159" s="54">
        <f t="shared" si="22"/>
        <v>134.26</v>
      </c>
      <c r="M159" s="53">
        <v>13.69</v>
      </c>
    </row>
    <row r="160" spans="1:13">
      <c r="A160" s="17"/>
      <c r="B160" s="56" t="s">
        <v>1668</v>
      </c>
      <c r="C160" s="56">
        <v>89443</v>
      </c>
      <c r="D160" s="50" t="s">
        <v>21</v>
      </c>
      <c r="E160" s="102" t="s">
        <v>425</v>
      </c>
      <c r="F160" s="50" t="s">
        <v>26</v>
      </c>
      <c r="G160" s="52">
        <f>'MEMORIAL DE CÁLCULO'!K464</f>
        <v>3</v>
      </c>
      <c r="H160" s="53">
        <f t="shared" si="23"/>
        <v>18.09</v>
      </c>
      <c r="I160" s="54">
        <f t="shared" si="21"/>
        <v>54.27</v>
      </c>
      <c r="J160" s="54">
        <f t="shared" si="22"/>
        <v>66.52</v>
      </c>
      <c r="M160" s="53">
        <v>18.09</v>
      </c>
    </row>
    <row r="161" spans="1:13">
      <c r="A161" s="17"/>
      <c r="B161" s="56" t="s">
        <v>1669</v>
      </c>
      <c r="C161" s="56">
        <v>89625</v>
      </c>
      <c r="D161" s="50" t="s">
        <v>21</v>
      </c>
      <c r="E161" s="102" t="s">
        <v>427</v>
      </c>
      <c r="F161" s="50" t="s">
        <v>26</v>
      </c>
      <c r="G161" s="52">
        <f>'MEMORIAL DE CÁLCULO'!K466</f>
        <v>1</v>
      </c>
      <c r="H161" s="53">
        <f t="shared" si="23"/>
        <v>24.66</v>
      </c>
      <c r="I161" s="54">
        <f t="shared" si="21"/>
        <v>24.66</v>
      </c>
      <c r="J161" s="54">
        <f t="shared" si="22"/>
        <v>30.23</v>
      </c>
      <c r="M161" s="53">
        <v>24.66</v>
      </c>
    </row>
    <row r="162" spans="1:13">
      <c r="A162" s="17"/>
      <c r="B162" s="56" t="s">
        <v>1670</v>
      </c>
      <c r="C162" s="56">
        <v>89566</v>
      </c>
      <c r="D162" s="50" t="s">
        <v>21</v>
      </c>
      <c r="E162" s="102" t="s">
        <v>429</v>
      </c>
      <c r="F162" s="50" t="s">
        <v>26</v>
      </c>
      <c r="G162" s="52">
        <f>'MEMORIAL DE CÁLCULO'!K468</f>
        <v>2</v>
      </c>
      <c r="H162" s="53">
        <f t="shared" si="23"/>
        <v>52.17</v>
      </c>
      <c r="I162" s="54">
        <f t="shared" si="21"/>
        <v>104.34</v>
      </c>
      <c r="J162" s="54">
        <f t="shared" si="22"/>
        <v>127.91</v>
      </c>
      <c r="M162" s="53">
        <v>52.17</v>
      </c>
    </row>
    <row r="163" spans="1:13">
      <c r="A163" s="17"/>
      <c r="B163" s="56" t="s">
        <v>1671</v>
      </c>
      <c r="C163" s="56">
        <v>89566</v>
      </c>
      <c r="D163" s="50" t="s">
        <v>21</v>
      </c>
      <c r="E163" s="102" t="s">
        <v>431</v>
      </c>
      <c r="F163" s="50" t="s">
        <v>26</v>
      </c>
      <c r="G163" s="52">
        <f>'MEMORIAL DE CÁLCULO'!K470</f>
        <v>10</v>
      </c>
      <c r="H163" s="53">
        <f t="shared" si="23"/>
        <v>52.17</v>
      </c>
      <c r="I163" s="54">
        <f t="shared" si="21"/>
        <v>521.70000000000005</v>
      </c>
      <c r="J163" s="54">
        <f t="shared" si="22"/>
        <v>639.54999999999995</v>
      </c>
      <c r="M163" s="53">
        <v>52.17</v>
      </c>
    </row>
    <row r="164" spans="1:13">
      <c r="A164" s="17"/>
      <c r="B164" s="56" t="s">
        <v>1672</v>
      </c>
      <c r="C164" s="56">
        <v>89559</v>
      </c>
      <c r="D164" s="50" t="s">
        <v>21</v>
      </c>
      <c r="E164" s="102" t="s">
        <v>433</v>
      </c>
      <c r="F164" s="50" t="s">
        <v>26</v>
      </c>
      <c r="G164" s="52">
        <f>'MEMORIAL DE CÁLCULO'!K472</f>
        <v>2</v>
      </c>
      <c r="H164" s="53">
        <f t="shared" si="23"/>
        <v>73.12</v>
      </c>
      <c r="I164" s="54">
        <f t="shared" si="21"/>
        <v>146.24</v>
      </c>
      <c r="J164" s="54">
        <f t="shared" si="22"/>
        <v>179.27</v>
      </c>
      <c r="M164" s="53">
        <v>73.12</v>
      </c>
    </row>
    <row r="165" spans="1:13">
      <c r="A165" s="17"/>
      <c r="B165" s="56" t="s">
        <v>1673</v>
      </c>
      <c r="C165" s="56">
        <v>89627</v>
      </c>
      <c r="D165" s="50" t="s">
        <v>21</v>
      </c>
      <c r="E165" s="102" t="s">
        <v>437</v>
      </c>
      <c r="F165" s="50" t="s">
        <v>26</v>
      </c>
      <c r="G165" s="52">
        <f>'MEMORIAL DE CÁLCULO'!K476</f>
        <v>3</v>
      </c>
      <c r="H165" s="53">
        <f t="shared" si="23"/>
        <v>22.05</v>
      </c>
      <c r="I165" s="54">
        <f t="shared" si="21"/>
        <v>66.150000000000006</v>
      </c>
      <c r="J165" s="54">
        <f t="shared" si="22"/>
        <v>81.09</v>
      </c>
      <c r="M165" s="53">
        <v>22.05</v>
      </c>
    </row>
    <row r="166" spans="1:13">
      <c r="A166" s="17"/>
      <c r="B166" s="56" t="s">
        <v>1674</v>
      </c>
      <c r="C166" s="56">
        <v>89626</v>
      </c>
      <c r="D166" s="50" t="s">
        <v>21</v>
      </c>
      <c r="E166" s="102" t="s">
        <v>439</v>
      </c>
      <c r="F166" s="50" t="s">
        <v>26</v>
      </c>
      <c r="G166" s="52">
        <f>'MEMORIAL DE CÁLCULO'!K478</f>
        <v>1</v>
      </c>
      <c r="H166" s="53">
        <f t="shared" si="23"/>
        <v>33.31</v>
      </c>
      <c r="I166" s="54">
        <f t="shared" si="21"/>
        <v>33.31</v>
      </c>
      <c r="J166" s="54">
        <f t="shared" si="22"/>
        <v>40.83</v>
      </c>
      <c r="M166" s="53">
        <v>33.31</v>
      </c>
    </row>
    <row r="167" spans="1:13">
      <c r="A167" s="17"/>
      <c r="B167" s="56" t="s">
        <v>1675</v>
      </c>
      <c r="C167" s="56">
        <v>89630</v>
      </c>
      <c r="D167" s="50" t="s">
        <v>21</v>
      </c>
      <c r="E167" s="102" t="s">
        <v>441</v>
      </c>
      <c r="F167" s="50" t="s">
        <v>26</v>
      </c>
      <c r="G167" s="52">
        <f>'MEMORIAL DE CÁLCULO'!K480</f>
        <v>7</v>
      </c>
      <c r="H167" s="53">
        <f t="shared" si="23"/>
        <v>68.3</v>
      </c>
      <c r="I167" s="54">
        <f t="shared" si="21"/>
        <v>478.1</v>
      </c>
      <c r="J167" s="54">
        <f t="shared" si="22"/>
        <v>586.1</v>
      </c>
      <c r="M167" s="53">
        <v>68.3</v>
      </c>
    </row>
    <row r="168" spans="1:13">
      <c r="A168" s="17"/>
      <c r="B168" s="56" t="s">
        <v>1676</v>
      </c>
      <c r="C168" s="56">
        <v>89630</v>
      </c>
      <c r="D168" s="50" t="s">
        <v>21</v>
      </c>
      <c r="E168" s="102" t="s">
        <v>443</v>
      </c>
      <c r="F168" s="50" t="s">
        <v>26</v>
      </c>
      <c r="G168" s="52">
        <f>'MEMORIAL DE CÁLCULO'!K482</f>
        <v>10</v>
      </c>
      <c r="H168" s="53">
        <f t="shared" si="23"/>
        <v>68.3</v>
      </c>
      <c r="I168" s="54">
        <f t="shared" si="21"/>
        <v>683</v>
      </c>
      <c r="J168" s="54">
        <f t="shared" si="22"/>
        <v>837.28</v>
      </c>
      <c r="M168" s="53">
        <v>68.3</v>
      </c>
    </row>
    <row r="169" spans="1:13">
      <c r="A169" s="17"/>
      <c r="B169" s="56" t="s">
        <v>1677</v>
      </c>
      <c r="C169" s="56">
        <v>89630</v>
      </c>
      <c r="D169" s="50" t="s">
        <v>21</v>
      </c>
      <c r="E169" s="102" t="s">
        <v>445</v>
      </c>
      <c r="F169" s="50" t="s">
        <v>26</v>
      </c>
      <c r="G169" s="52">
        <f>'MEMORIAL DE CÁLCULO'!K484</f>
        <v>1</v>
      </c>
      <c r="H169" s="53">
        <f t="shared" si="23"/>
        <v>68.3</v>
      </c>
      <c r="I169" s="54">
        <f t="shared" si="21"/>
        <v>68.3</v>
      </c>
      <c r="J169" s="54">
        <f t="shared" si="22"/>
        <v>83.72</v>
      </c>
      <c r="M169" s="53">
        <v>68.3</v>
      </c>
    </row>
    <row r="170" spans="1:13">
      <c r="A170" s="17"/>
      <c r="B170" s="56" t="s">
        <v>1678</v>
      </c>
      <c r="C170" s="56">
        <v>89632</v>
      </c>
      <c r="D170" s="50" t="s">
        <v>21</v>
      </c>
      <c r="E170" s="102" t="s">
        <v>447</v>
      </c>
      <c r="F170" s="50" t="s">
        <v>26</v>
      </c>
      <c r="G170" s="52">
        <f>'MEMORIAL DE CÁLCULO'!K486</f>
        <v>5</v>
      </c>
      <c r="H170" s="53">
        <f t="shared" si="23"/>
        <v>138.63</v>
      </c>
      <c r="I170" s="54">
        <f t="shared" si="21"/>
        <v>693.15</v>
      </c>
      <c r="J170" s="54">
        <f t="shared" si="22"/>
        <v>849.73</v>
      </c>
      <c r="M170" s="53">
        <v>138.63</v>
      </c>
    </row>
    <row r="171" spans="1:13">
      <c r="A171" s="17"/>
      <c r="B171" s="56" t="s">
        <v>1679</v>
      </c>
      <c r="C171" s="56">
        <v>89632</v>
      </c>
      <c r="D171" s="50" t="s">
        <v>21</v>
      </c>
      <c r="E171" s="102" t="s">
        <v>449</v>
      </c>
      <c r="F171" s="50" t="s">
        <v>26</v>
      </c>
      <c r="G171" s="52">
        <f>'MEMORIAL DE CÁLCULO'!K488</f>
        <v>2</v>
      </c>
      <c r="H171" s="53">
        <f t="shared" si="23"/>
        <v>138.63</v>
      </c>
      <c r="I171" s="54">
        <f t="shared" si="21"/>
        <v>277.26</v>
      </c>
      <c r="J171" s="54">
        <f t="shared" si="22"/>
        <v>339.89</v>
      </c>
      <c r="M171" s="53">
        <v>138.63</v>
      </c>
    </row>
    <row r="172" spans="1:13">
      <c r="A172" s="17"/>
      <c r="B172" s="56" t="s">
        <v>1680</v>
      </c>
      <c r="C172" s="50">
        <v>89394</v>
      </c>
      <c r="D172" s="50" t="s">
        <v>21</v>
      </c>
      <c r="E172" s="102" t="s">
        <v>451</v>
      </c>
      <c r="F172" s="50" t="s">
        <v>26</v>
      </c>
      <c r="G172" s="52">
        <f>'MEMORIAL DE CÁLCULO'!K490</f>
        <v>20</v>
      </c>
      <c r="H172" s="53">
        <f t="shared" si="23"/>
        <v>20.6</v>
      </c>
      <c r="I172" s="54">
        <f t="shared" si="21"/>
        <v>412</v>
      </c>
      <c r="J172" s="54">
        <f t="shared" si="22"/>
        <v>505.07</v>
      </c>
      <c r="M172" s="53">
        <v>20.6</v>
      </c>
    </row>
    <row r="173" spans="1:13">
      <c r="A173" s="17"/>
      <c r="B173" s="63"/>
      <c r="C173" s="64"/>
      <c r="D173" s="64"/>
      <c r="E173" s="64"/>
      <c r="F173" s="64"/>
      <c r="G173" s="65" t="s">
        <v>32</v>
      </c>
      <c r="H173" s="66"/>
      <c r="I173" s="67"/>
      <c r="J173" s="67">
        <f>SUM(J118)</f>
        <v>22830.43</v>
      </c>
    </row>
    <row r="174" spans="1:13">
      <c r="A174" s="17"/>
      <c r="B174" s="17"/>
      <c r="C174" s="17"/>
      <c r="D174" s="17"/>
      <c r="E174" s="44"/>
      <c r="F174" s="17"/>
      <c r="G174" s="45"/>
      <c r="H174" s="19"/>
      <c r="I174" s="19"/>
      <c r="J174" s="19"/>
    </row>
    <row r="175" spans="1:13">
      <c r="A175" s="17"/>
      <c r="B175" s="46">
        <v>5</v>
      </c>
      <c r="C175" s="46"/>
      <c r="D175" s="46"/>
      <c r="E175" s="47" t="s">
        <v>491</v>
      </c>
      <c r="F175" s="47"/>
      <c r="G175" s="82"/>
      <c r="H175" s="49"/>
      <c r="I175" s="49"/>
      <c r="J175" s="49"/>
    </row>
    <row r="176" spans="1:13">
      <c r="A176" s="17"/>
      <c r="B176" s="50" t="s">
        <v>86</v>
      </c>
      <c r="C176" s="50">
        <v>89711</v>
      </c>
      <c r="D176" s="50" t="s">
        <v>21</v>
      </c>
      <c r="E176" s="102" t="s">
        <v>493</v>
      </c>
      <c r="F176" s="50" t="s">
        <v>53</v>
      </c>
      <c r="G176" s="52">
        <f>'MEMORIAL DE CÁLCULO'!K536</f>
        <v>36</v>
      </c>
      <c r="H176" s="53">
        <f>M176</f>
        <v>22.87</v>
      </c>
      <c r="I176" s="54">
        <f t="shared" ref="I176:I211" si="24">TRUNC(G176*H176,2)</f>
        <v>823.32</v>
      </c>
      <c r="J176" s="54">
        <f t="shared" ref="J176:J211" si="25">TRUNC((G176*H176)*J$11+I176,2)</f>
        <v>1009.3</v>
      </c>
      <c r="M176" s="53">
        <v>22.87</v>
      </c>
    </row>
    <row r="177" spans="1:13">
      <c r="A177" s="17"/>
      <c r="B177" s="50" t="s">
        <v>89</v>
      </c>
      <c r="C177" s="50">
        <v>89712</v>
      </c>
      <c r="D177" s="50" t="s">
        <v>21</v>
      </c>
      <c r="E177" s="102" t="s">
        <v>495</v>
      </c>
      <c r="F177" s="50" t="s">
        <v>53</v>
      </c>
      <c r="G177" s="52">
        <f>'MEMORIAL DE CÁLCULO'!K538</f>
        <v>19</v>
      </c>
      <c r="H177" s="53">
        <f t="shared" ref="H177:H211" si="26">M177</f>
        <v>29.16</v>
      </c>
      <c r="I177" s="54">
        <f t="shared" si="24"/>
        <v>554.04</v>
      </c>
      <c r="J177" s="54">
        <f t="shared" si="25"/>
        <v>679.19</v>
      </c>
      <c r="M177" s="53">
        <v>29.16</v>
      </c>
    </row>
    <row r="178" spans="1:13">
      <c r="A178" s="17"/>
      <c r="B178" s="50" t="s">
        <v>98</v>
      </c>
      <c r="C178" s="50">
        <v>89511</v>
      </c>
      <c r="D178" s="50" t="s">
        <v>21</v>
      </c>
      <c r="E178" s="102" t="s">
        <v>497</v>
      </c>
      <c r="F178" s="50" t="s">
        <v>53</v>
      </c>
      <c r="G178" s="52">
        <f>'MEMORIAL DE CÁLCULO'!K540</f>
        <v>14</v>
      </c>
      <c r="H178" s="53">
        <f t="shared" si="26"/>
        <v>42.07</v>
      </c>
      <c r="I178" s="54">
        <f t="shared" si="24"/>
        <v>588.98</v>
      </c>
      <c r="J178" s="54">
        <f t="shared" si="25"/>
        <v>722.03</v>
      </c>
      <c r="M178" s="53">
        <v>42.07</v>
      </c>
    </row>
    <row r="179" spans="1:13">
      <c r="A179" s="17"/>
      <c r="B179" s="50" t="s">
        <v>102</v>
      </c>
      <c r="C179" s="50">
        <v>89849</v>
      </c>
      <c r="D179" s="50" t="s">
        <v>21</v>
      </c>
      <c r="E179" s="102" t="s">
        <v>499</v>
      </c>
      <c r="F179" s="50" t="s">
        <v>53</v>
      </c>
      <c r="G179" s="52">
        <f>'MEMORIAL DE CÁLCULO'!K542</f>
        <v>10</v>
      </c>
      <c r="H179" s="53">
        <f t="shared" si="26"/>
        <v>61.93</v>
      </c>
      <c r="I179" s="54">
        <f t="shared" si="24"/>
        <v>619.29999999999995</v>
      </c>
      <c r="J179" s="54">
        <f t="shared" si="25"/>
        <v>759.19</v>
      </c>
      <c r="M179" s="53">
        <v>61.93</v>
      </c>
    </row>
    <row r="180" spans="1:13" s="234" customFormat="1">
      <c r="A180" s="231"/>
      <c r="B180" s="50" t="s">
        <v>1681</v>
      </c>
      <c r="C180" s="235">
        <v>104003</v>
      </c>
      <c r="D180" s="235" t="s">
        <v>21</v>
      </c>
      <c r="E180" s="251" t="s">
        <v>501</v>
      </c>
      <c r="F180" s="235" t="s">
        <v>26</v>
      </c>
      <c r="G180" s="52">
        <f>'MEMORIAL DE CÁLCULO'!K544</f>
        <v>37</v>
      </c>
      <c r="H180" s="53">
        <f t="shared" si="26"/>
        <v>15.87</v>
      </c>
      <c r="I180" s="54">
        <f t="shared" si="24"/>
        <v>587.19000000000005</v>
      </c>
      <c r="J180" s="54">
        <f t="shared" si="25"/>
        <v>719.83</v>
      </c>
      <c r="M180" s="53">
        <v>15.87</v>
      </c>
    </row>
    <row r="181" spans="1:13">
      <c r="A181" s="17"/>
      <c r="B181" s="50" t="s">
        <v>1682</v>
      </c>
      <c r="C181" s="50">
        <v>89746</v>
      </c>
      <c r="D181" s="50" t="s">
        <v>21</v>
      </c>
      <c r="E181" s="102" t="s">
        <v>503</v>
      </c>
      <c r="F181" s="50" t="s">
        <v>26</v>
      </c>
      <c r="G181" s="52">
        <f>'MEMORIAL DE CÁLCULO'!K546</f>
        <v>3</v>
      </c>
      <c r="H181" s="53">
        <f t="shared" si="26"/>
        <v>31.23</v>
      </c>
      <c r="I181" s="54">
        <f t="shared" si="24"/>
        <v>93.69</v>
      </c>
      <c r="J181" s="54">
        <f t="shared" si="25"/>
        <v>114.85</v>
      </c>
      <c r="M181" s="53">
        <v>31.23</v>
      </c>
    </row>
    <row r="182" spans="1:13">
      <c r="A182" s="17"/>
      <c r="B182" s="50" t="s">
        <v>1683</v>
      </c>
      <c r="C182" s="50">
        <v>89739</v>
      </c>
      <c r="D182" s="50" t="s">
        <v>21</v>
      </c>
      <c r="E182" s="102" t="s">
        <v>505</v>
      </c>
      <c r="F182" s="50" t="s">
        <v>26</v>
      </c>
      <c r="G182" s="52">
        <f>'MEMORIAL DE CÁLCULO'!K548</f>
        <v>12</v>
      </c>
      <c r="H182" s="53">
        <f t="shared" si="26"/>
        <v>26</v>
      </c>
      <c r="I182" s="54">
        <f t="shared" si="24"/>
        <v>312</v>
      </c>
      <c r="J182" s="54">
        <f t="shared" si="25"/>
        <v>382.48</v>
      </c>
      <c r="M182" s="53">
        <v>26</v>
      </c>
    </row>
    <row r="183" spans="1:13">
      <c r="A183" s="17"/>
      <c r="B183" s="50" t="s">
        <v>1684</v>
      </c>
      <c r="C183" s="50">
        <v>89732</v>
      </c>
      <c r="D183" s="50" t="s">
        <v>21</v>
      </c>
      <c r="E183" s="102" t="s">
        <v>507</v>
      </c>
      <c r="F183" s="50" t="s">
        <v>26</v>
      </c>
      <c r="G183" s="52">
        <f>'MEMORIAL DE CÁLCULO'!K550</f>
        <v>18</v>
      </c>
      <c r="H183" s="53">
        <f t="shared" si="26"/>
        <v>17.190000000000001</v>
      </c>
      <c r="I183" s="54">
        <f t="shared" si="24"/>
        <v>309.42</v>
      </c>
      <c r="J183" s="54">
        <f t="shared" si="25"/>
        <v>379.31</v>
      </c>
      <c r="M183" s="53">
        <v>17.190000000000001</v>
      </c>
    </row>
    <row r="184" spans="1:13">
      <c r="A184" s="17"/>
      <c r="B184" s="50" t="s">
        <v>1685</v>
      </c>
      <c r="C184" s="50">
        <v>89726</v>
      </c>
      <c r="D184" s="50" t="s">
        <v>21</v>
      </c>
      <c r="E184" s="102" t="s">
        <v>509</v>
      </c>
      <c r="F184" s="50" t="s">
        <v>26</v>
      </c>
      <c r="G184" s="52">
        <f>'MEMORIAL DE CÁLCULO'!K552</f>
        <v>44</v>
      </c>
      <c r="H184" s="53">
        <f t="shared" si="26"/>
        <v>11.04</v>
      </c>
      <c r="I184" s="54">
        <f t="shared" si="24"/>
        <v>485.76</v>
      </c>
      <c r="J184" s="54">
        <f t="shared" si="25"/>
        <v>595.49</v>
      </c>
      <c r="M184" s="53">
        <v>11.04</v>
      </c>
    </row>
    <row r="185" spans="1:13">
      <c r="A185" s="17"/>
      <c r="B185" s="50" t="s">
        <v>1686</v>
      </c>
      <c r="C185" s="50">
        <v>89744</v>
      </c>
      <c r="D185" s="50" t="s">
        <v>21</v>
      </c>
      <c r="E185" s="102" t="s">
        <v>511</v>
      </c>
      <c r="F185" s="50" t="s">
        <v>26</v>
      </c>
      <c r="G185" s="52">
        <f>'MEMORIAL DE CÁLCULO'!K554</f>
        <v>9</v>
      </c>
      <c r="H185" s="53">
        <f t="shared" si="26"/>
        <v>30.3</v>
      </c>
      <c r="I185" s="54">
        <f t="shared" si="24"/>
        <v>272.7</v>
      </c>
      <c r="J185" s="54">
        <f t="shared" si="25"/>
        <v>334.3</v>
      </c>
      <c r="M185" s="53">
        <v>30.3</v>
      </c>
    </row>
    <row r="186" spans="1:13">
      <c r="A186" s="17"/>
      <c r="B186" s="50" t="s">
        <v>1687</v>
      </c>
      <c r="C186" s="50">
        <v>89522</v>
      </c>
      <c r="D186" s="50" t="s">
        <v>21</v>
      </c>
      <c r="E186" s="102" t="s">
        <v>513</v>
      </c>
      <c r="F186" s="50" t="s">
        <v>26</v>
      </c>
      <c r="G186" s="52">
        <f>'MEMORIAL DE CÁLCULO'!K556</f>
        <v>38</v>
      </c>
      <c r="H186" s="53">
        <f t="shared" si="26"/>
        <v>32.79</v>
      </c>
      <c r="I186" s="54">
        <f t="shared" si="24"/>
        <v>1246.02</v>
      </c>
      <c r="J186" s="54">
        <f t="shared" si="25"/>
        <v>1527.49</v>
      </c>
      <c r="M186" s="53">
        <v>32.79</v>
      </c>
    </row>
    <row r="187" spans="1:13">
      <c r="A187" s="17"/>
      <c r="B187" s="50" t="s">
        <v>1688</v>
      </c>
      <c r="C187" s="50">
        <v>89731</v>
      </c>
      <c r="D187" s="50" t="s">
        <v>21</v>
      </c>
      <c r="E187" s="102" t="s">
        <v>515</v>
      </c>
      <c r="F187" s="50" t="s">
        <v>26</v>
      </c>
      <c r="G187" s="52">
        <f>'MEMORIAL DE CÁLCULO'!K558</f>
        <v>29</v>
      </c>
      <c r="H187" s="53">
        <f t="shared" si="26"/>
        <v>16.38</v>
      </c>
      <c r="I187" s="54">
        <f t="shared" si="24"/>
        <v>475.02</v>
      </c>
      <c r="J187" s="54">
        <f t="shared" si="25"/>
        <v>582.32000000000005</v>
      </c>
      <c r="M187" s="53">
        <v>16.38</v>
      </c>
    </row>
    <row r="188" spans="1:13">
      <c r="A188" s="17"/>
      <c r="B188" s="50" t="s">
        <v>1689</v>
      </c>
      <c r="C188" s="50">
        <v>89724</v>
      </c>
      <c r="D188" s="50" t="s">
        <v>21</v>
      </c>
      <c r="E188" s="102" t="s">
        <v>517</v>
      </c>
      <c r="F188" s="50" t="s">
        <v>26</v>
      </c>
      <c r="G188" s="52">
        <f>'MEMORIAL DE CÁLCULO'!K560</f>
        <v>151</v>
      </c>
      <c r="H188" s="53">
        <f t="shared" si="26"/>
        <v>10.79</v>
      </c>
      <c r="I188" s="54">
        <f t="shared" si="24"/>
        <v>1629.29</v>
      </c>
      <c r="J188" s="54">
        <f t="shared" si="25"/>
        <v>1997.34</v>
      </c>
      <c r="M188" s="53">
        <v>10.79</v>
      </c>
    </row>
    <row r="189" spans="1:13">
      <c r="A189" s="17"/>
      <c r="B189" s="50" t="s">
        <v>1690</v>
      </c>
      <c r="C189" s="50">
        <v>89569</v>
      </c>
      <c r="D189" s="50" t="s">
        <v>21</v>
      </c>
      <c r="E189" s="102" t="s">
        <v>519</v>
      </c>
      <c r="F189" s="50" t="s">
        <v>26</v>
      </c>
      <c r="G189" s="52">
        <f>'MEMORIAL DE CÁLCULO'!K562</f>
        <v>12</v>
      </c>
      <c r="H189" s="53">
        <f t="shared" si="26"/>
        <v>102.24</v>
      </c>
      <c r="I189" s="54">
        <f t="shared" si="24"/>
        <v>1226.8800000000001</v>
      </c>
      <c r="J189" s="54">
        <f t="shared" si="25"/>
        <v>1504.03</v>
      </c>
      <c r="M189" s="53">
        <v>102.24</v>
      </c>
    </row>
    <row r="190" spans="1:13">
      <c r="A190" s="17"/>
      <c r="B190" s="50" t="s">
        <v>1691</v>
      </c>
      <c r="C190" s="50">
        <v>89690</v>
      </c>
      <c r="D190" s="50" t="s">
        <v>21</v>
      </c>
      <c r="E190" s="102" t="s">
        <v>521</v>
      </c>
      <c r="F190" s="50" t="s">
        <v>26</v>
      </c>
      <c r="G190" s="52">
        <f>'MEMORIAL DE CÁLCULO'!K564</f>
        <v>6</v>
      </c>
      <c r="H190" s="53">
        <f t="shared" si="26"/>
        <v>97.8</v>
      </c>
      <c r="I190" s="54">
        <f t="shared" si="24"/>
        <v>586.79999999999995</v>
      </c>
      <c r="J190" s="54">
        <f t="shared" si="25"/>
        <v>719.35</v>
      </c>
      <c r="M190" s="53">
        <v>97.8</v>
      </c>
    </row>
    <row r="191" spans="1:13">
      <c r="A191" s="17"/>
      <c r="B191" s="50" t="s">
        <v>1692</v>
      </c>
      <c r="C191" s="50">
        <v>89685</v>
      </c>
      <c r="D191" s="50" t="s">
        <v>21</v>
      </c>
      <c r="E191" s="102" t="s">
        <v>523</v>
      </c>
      <c r="F191" s="50" t="s">
        <v>26</v>
      </c>
      <c r="G191" s="52">
        <f>'MEMORIAL DE CÁLCULO'!K566</f>
        <v>4</v>
      </c>
      <c r="H191" s="53">
        <f t="shared" si="26"/>
        <v>66.88</v>
      </c>
      <c r="I191" s="54">
        <f t="shared" si="24"/>
        <v>267.52</v>
      </c>
      <c r="J191" s="54">
        <f t="shared" si="25"/>
        <v>327.95</v>
      </c>
      <c r="M191" s="53">
        <v>66.88</v>
      </c>
    </row>
    <row r="192" spans="1:13">
      <c r="A192" s="17"/>
      <c r="B192" s="50" t="s">
        <v>1693</v>
      </c>
      <c r="C192" s="50">
        <v>89685</v>
      </c>
      <c r="D192" s="50" t="s">
        <v>21</v>
      </c>
      <c r="E192" s="102" t="s">
        <v>525</v>
      </c>
      <c r="F192" s="50" t="s">
        <v>26</v>
      </c>
      <c r="G192" s="52">
        <f>'MEMORIAL DE CÁLCULO'!K568</f>
        <v>2</v>
      </c>
      <c r="H192" s="53">
        <f t="shared" si="26"/>
        <v>66.88</v>
      </c>
      <c r="I192" s="54">
        <f t="shared" si="24"/>
        <v>133.76</v>
      </c>
      <c r="J192" s="54">
        <f t="shared" si="25"/>
        <v>163.97</v>
      </c>
      <c r="M192" s="53">
        <v>66.88</v>
      </c>
    </row>
    <row r="193" spans="1:13">
      <c r="A193" s="17"/>
      <c r="B193" s="50" t="s">
        <v>1694</v>
      </c>
      <c r="C193" s="50">
        <v>89561</v>
      </c>
      <c r="D193" s="50" t="s">
        <v>21</v>
      </c>
      <c r="E193" s="102" t="s">
        <v>527</v>
      </c>
      <c r="F193" s="50" t="s">
        <v>26</v>
      </c>
      <c r="G193" s="52">
        <f>'MEMORIAL DE CÁLCULO'!K570</f>
        <v>1</v>
      </c>
      <c r="H193" s="53">
        <f t="shared" si="26"/>
        <v>15.66</v>
      </c>
      <c r="I193" s="54">
        <f t="shared" si="24"/>
        <v>15.66</v>
      </c>
      <c r="J193" s="54">
        <f t="shared" si="25"/>
        <v>19.190000000000001</v>
      </c>
      <c r="M193" s="53">
        <v>15.66</v>
      </c>
    </row>
    <row r="194" spans="1:13">
      <c r="A194" s="17"/>
      <c r="B194" s="50" t="s">
        <v>1695</v>
      </c>
      <c r="C194" s="50">
        <v>89557</v>
      </c>
      <c r="D194" s="50" t="s">
        <v>21</v>
      </c>
      <c r="E194" s="102" t="s">
        <v>529</v>
      </c>
      <c r="F194" s="50" t="s">
        <v>26</v>
      </c>
      <c r="G194" s="52">
        <f>'MEMORIAL DE CÁLCULO'!K572</f>
        <v>6</v>
      </c>
      <c r="H194" s="53">
        <f t="shared" si="26"/>
        <v>35.14</v>
      </c>
      <c r="I194" s="54">
        <f t="shared" si="24"/>
        <v>210.84</v>
      </c>
      <c r="J194" s="54">
        <f t="shared" si="25"/>
        <v>258.45999999999998</v>
      </c>
      <c r="M194" s="53">
        <v>35.14</v>
      </c>
    </row>
    <row r="195" spans="1:13">
      <c r="A195" s="17"/>
      <c r="B195" s="50" t="s">
        <v>1696</v>
      </c>
      <c r="C195" s="50">
        <v>89549</v>
      </c>
      <c r="D195" s="50" t="s">
        <v>21</v>
      </c>
      <c r="E195" s="102" t="s">
        <v>531</v>
      </c>
      <c r="F195" s="50" t="s">
        <v>26</v>
      </c>
      <c r="G195" s="52">
        <f>'MEMORIAL DE CÁLCULO'!K574</f>
        <v>5</v>
      </c>
      <c r="H195" s="53">
        <f t="shared" si="26"/>
        <v>21.22</v>
      </c>
      <c r="I195" s="54">
        <f t="shared" si="24"/>
        <v>106.1</v>
      </c>
      <c r="J195" s="54">
        <f t="shared" si="25"/>
        <v>130.06</v>
      </c>
      <c r="M195" s="53">
        <v>21.22</v>
      </c>
    </row>
    <row r="196" spans="1:13">
      <c r="A196" s="17"/>
      <c r="B196" s="50" t="s">
        <v>1697</v>
      </c>
      <c r="C196" s="50">
        <v>89623</v>
      </c>
      <c r="D196" s="50" t="s">
        <v>21</v>
      </c>
      <c r="E196" s="102" t="s">
        <v>533</v>
      </c>
      <c r="F196" s="50" t="s">
        <v>26</v>
      </c>
      <c r="G196" s="52">
        <f>'MEMORIAL DE CÁLCULO'!K576</f>
        <v>14</v>
      </c>
      <c r="H196" s="53">
        <f t="shared" si="26"/>
        <v>21.2</v>
      </c>
      <c r="I196" s="54">
        <f t="shared" si="24"/>
        <v>296.8</v>
      </c>
      <c r="J196" s="54">
        <f t="shared" si="25"/>
        <v>363.84</v>
      </c>
      <c r="M196" s="53">
        <v>21.2</v>
      </c>
    </row>
    <row r="197" spans="1:13">
      <c r="A197" s="17"/>
      <c r="B197" s="50" t="s">
        <v>1698</v>
      </c>
      <c r="C197" s="50">
        <v>89696</v>
      </c>
      <c r="D197" s="50" t="s">
        <v>21</v>
      </c>
      <c r="E197" s="102" t="s">
        <v>535</v>
      </c>
      <c r="F197" s="50" t="s">
        <v>26</v>
      </c>
      <c r="G197" s="52">
        <f>'MEMORIAL DE CÁLCULO'!K578</f>
        <v>3</v>
      </c>
      <c r="H197" s="53">
        <f t="shared" si="26"/>
        <v>91.98</v>
      </c>
      <c r="I197" s="54">
        <f t="shared" si="24"/>
        <v>275.94</v>
      </c>
      <c r="J197" s="54">
        <f t="shared" si="25"/>
        <v>338.27</v>
      </c>
      <c r="M197" s="53">
        <v>91.98</v>
      </c>
    </row>
    <row r="198" spans="1:13">
      <c r="A198" s="17"/>
      <c r="B198" s="50" t="s">
        <v>1699</v>
      </c>
      <c r="C198" s="50">
        <v>89696</v>
      </c>
      <c r="D198" s="50" t="s">
        <v>21</v>
      </c>
      <c r="E198" s="102" t="s">
        <v>537</v>
      </c>
      <c r="F198" s="50" t="s">
        <v>26</v>
      </c>
      <c r="G198" s="52">
        <f>'MEMORIAL DE CÁLCULO'!K580</f>
        <v>11</v>
      </c>
      <c r="H198" s="53">
        <f t="shared" si="26"/>
        <v>91.98</v>
      </c>
      <c r="I198" s="54">
        <f t="shared" si="24"/>
        <v>1011.78</v>
      </c>
      <c r="J198" s="54">
        <f t="shared" si="25"/>
        <v>1240.3399999999999</v>
      </c>
      <c r="M198" s="53">
        <v>91.98</v>
      </c>
    </row>
    <row r="199" spans="1:13">
      <c r="A199" s="17"/>
      <c r="B199" s="50" t="s">
        <v>1700</v>
      </c>
      <c r="C199" s="50">
        <v>89704</v>
      </c>
      <c r="D199" s="50" t="s">
        <v>21</v>
      </c>
      <c r="E199" s="102" t="s">
        <v>539</v>
      </c>
      <c r="F199" s="50" t="s">
        <v>26</v>
      </c>
      <c r="G199" s="52">
        <f>'MEMORIAL DE CÁLCULO'!K582</f>
        <v>2</v>
      </c>
      <c r="H199" s="53">
        <f t="shared" si="26"/>
        <v>167.25</v>
      </c>
      <c r="I199" s="54">
        <f t="shared" si="24"/>
        <v>334.5</v>
      </c>
      <c r="J199" s="54">
        <f t="shared" si="25"/>
        <v>410.06</v>
      </c>
      <c r="M199" s="53">
        <v>167.25</v>
      </c>
    </row>
    <row r="200" spans="1:13">
      <c r="A200" s="17"/>
      <c r="B200" s="50" t="s">
        <v>1701</v>
      </c>
      <c r="C200" s="50">
        <v>89784</v>
      </c>
      <c r="D200" s="50" t="s">
        <v>21</v>
      </c>
      <c r="E200" s="102" t="s">
        <v>541</v>
      </c>
      <c r="F200" s="50" t="s">
        <v>26</v>
      </c>
      <c r="G200" s="52">
        <f>'MEMORIAL DE CÁLCULO'!K584</f>
        <v>2</v>
      </c>
      <c r="H200" s="53">
        <f t="shared" si="26"/>
        <v>26.63</v>
      </c>
      <c r="I200" s="54">
        <f t="shared" si="24"/>
        <v>53.26</v>
      </c>
      <c r="J200" s="54">
        <f t="shared" si="25"/>
        <v>65.290000000000006</v>
      </c>
      <c r="M200" s="53">
        <v>26.63</v>
      </c>
    </row>
    <row r="201" spans="1:13">
      <c r="A201" s="17"/>
      <c r="B201" s="50" t="s">
        <v>1702</v>
      </c>
      <c r="C201" s="50">
        <v>89687</v>
      </c>
      <c r="D201" s="50" t="s">
        <v>21</v>
      </c>
      <c r="E201" s="102" t="s">
        <v>543</v>
      </c>
      <c r="F201" s="50" t="s">
        <v>26</v>
      </c>
      <c r="G201" s="52">
        <f>'MEMORIAL DE CÁLCULO'!K586</f>
        <v>1</v>
      </c>
      <c r="H201" s="53">
        <f t="shared" si="26"/>
        <v>57.68</v>
      </c>
      <c r="I201" s="54">
        <f t="shared" si="24"/>
        <v>57.68</v>
      </c>
      <c r="J201" s="54">
        <f t="shared" si="25"/>
        <v>70.7</v>
      </c>
      <c r="M201" s="53">
        <v>57.68</v>
      </c>
    </row>
    <row r="202" spans="1:13">
      <c r="A202" s="17"/>
      <c r="B202" s="50" t="s">
        <v>1703</v>
      </c>
      <c r="C202" s="50">
        <v>89707</v>
      </c>
      <c r="D202" s="50" t="s">
        <v>21</v>
      </c>
      <c r="E202" s="102" t="s">
        <v>545</v>
      </c>
      <c r="F202" s="50" t="s">
        <v>26</v>
      </c>
      <c r="G202" s="52">
        <f>'MEMORIAL DE CÁLCULO'!K588</f>
        <v>6</v>
      </c>
      <c r="H202" s="53">
        <f t="shared" si="26"/>
        <v>51.64</v>
      </c>
      <c r="I202" s="54">
        <f t="shared" si="24"/>
        <v>309.83999999999997</v>
      </c>
      <c r="J202" s="54">
        <f t="shared" si="25"/>
        <v>379.83</v>
      </c>
      <c r="M202" s="53">
        <v>51.64</v>
      </c>
    </row>
    <row r="203" spans="1:13">
      <c r="A203" s="17"/>
      <c r="B203" s="50" t="s">
        <v>1704</v>
      </c>
      <c r="C203" s="50">
        <v>89708</v>
      </c>
      <c r="D203" s="50" t="s">
        <v>21</v>
      </c>
      <c r="E203" s="102" t="s">
        <v>547</v>
      </c>
      <c r="F203" s="50" t="s">
        <v>26</v>
      </c>
      <c r="G203" s="52">
        <f>'MEMORIAL DE CÁLCULO'!K590</f>
        <v>1</v>
      </c>
      <c r="H203" s="53">
        <f>M203</f>
        <v>110.51</v>
      </c>
      <c r="I203" s="54">
        <f t="shared" si="24"/>
        <v>110.51</v>
      </c>
      <c r="J203" s="54">
        <f t="shared" si="25"/>
        <v>135.47</v>
      </c>
      <c r="M203" s="53">
        <v>110.51</v>
      </c>
    </row>
    <row r="204" spans="1:13">
      <c r="A204" s="17"/>
      <c r="B204" s="50" t="s">
        <v>1705</v>
      </c>
      <c r="C204" s="50">
        <v>98102</v>
      </c>
      <c r="D204" s="50" t="s">
        <v>21</v>
      </c>
      <c r="E204" s="102" t="s">
        <v>549</v>
      </c>
      <c r="F204" s="50" t="s">
        <v>26</v>
      </c>
      <c r="G204" s="52">
        <f>'MEMORIAL DE CÁLCULO'!K592</f>
        <v>2</v>
      </c>
      <c r="H204" s="53">
        <f t="shared" si="26"/>
        <v>203.73</v>
      </c>
      <c r="I204" s="54">
        <f t="shared" si="24"/>
        <v>407.46</v>
      </c>
      <c r="J204" s="54">
        <f t="shared" si="25"/>
        <v>499.5</v>
      </c>
      <c r="M204" s="53">
        <v>203.73</v>
      </c>
    </row>
    <row r="205" spans="1:13" s="234" customFormat="1">
      <c r="A205" s="231"/>
      <c r="B205" s="50" t="s">
        <v>1706</v>
      </c>
      <c r="C205" s="235" t="s">
        <v>1061</v>
      </c>
      <c r="D205" s="235" t="s">
        <v>25</v>
      </c>
      <c r="E205" s="251" t="s">
        <v>1060</v>
      </c>
      <c r="F205" s="235" t="s">
        <v>26</v>
      </c>
      <c r="G205" s="52">
        <f>'MEMORIAL DE CÁLCULO'!K594</f>
        <v>3</v>
      </c>
      <c r="H205" s="53">
        <f t="shared" si="26"/>
        <v>228.36</v>
      </c>
      <c r="I205" s="54">
        <f t="shared" si="24"/>
        <v>685.08</v>
      </c>
      <c r="J205" s="54">
        <f t="shared" si="25"/>
        <v>839.83</v>
      </c>
      <c r="M205" s="53">
        <v>228.36</v>
      </c>
    </row>
    <row r="206" spans="1:13" s="234" customFormat="1">
      <c r="A206" s="231"/>
      <c r="B206" s="50" t="s">
        <v>1707</v>
      </c>
      <c r="C206" s="235">
        <v>89709</v>
      </c>
      <c r="D206" s="235" t="s">
        <v>21</v>
      </c>
      <c r="E206" s="251" t="s">
        <v>552</v>
      </c>
      <c r="F206" s="235" t="s">
        <v>26</v>
      </c>
      <c r="G206" s="52">
        <f>'MEMORIAL DE CÁLCULO'!K596</f>
        <v>7</v>
      </c>
      <c r="H206" s="53">
        <f t="shared" si="26"/>
        <v>22.33</v>
      </c>
      <c r="I206" s="54">
        <f t="shared" si="24"/>
        <v>156.31</v>
      </c>
      <c r="J206" s="54">
        <f t="shared" si="25"/>
        <v>191.62</v>
      </c>
      <c r="M206" s="53">
        <v>22.33</v>
      </c>
    </row>
    <row r="207" spans="1:13" ht="29.25" customHeight="1">
      <c r="A207" s="17"/>
      <c r="B207" s="50" t="s">
        <v>1708</v>
      </c>
      <c r="C207" s="50" t="s">
        <v>1128</v>
      </c>
      <c r="D207" s="50" t="s">
        <v>27</v>
      </c>
      <c r="E207" s="102" t="s">
        <v>1127</v>
      </c>
      <c r="F207" s="50" t="s">
        <v>26</v>
      </c>
      <c r="G207" s="52">
        <f>'MEMORIAL DE CÁLCULO'!K598</f>
        <v>5</v>
      </c>
      <c r="H207" s="53">
        <f t="shared" si="26"/>
        <v>144.28</v>
      </c>
      <c r="I207" s="54">
        <f t="shared" si="24"/>
        <v>721.4</v>
      </c>
      <c r="J207" s="54">
        <f t="shared" si="25"/>
        <v>884.36</v>
      </c>
      <c r="M207" s="53">
        <v>144.28</v>
      </c>
    </row>
    <row r="208" spans="1:13">
      <c r="A208" s="17"/>
      <c r="B208" s="50" t="s">
        <v>1709</v>
      </c>
      <c r="C208" s="50" t="s">
        <v>556</v>
      </c>
      <c r="D208" s="50" t="s">
        <v>25</v>
      </c>
      <c r="E208" s="102" t="s">
        <v>557</v>
      </c>
      <c r="F208" s="50" t="s">
        <v>26</v>
      </c>
      <c r="G208" s="52">
        <f>'MEMORIAL DE CÁLCULO'!K600</f>
        <v>17</v>
      </c>
      <c r="H208" s="53">
        <f t="shared" si="26"/>
        <v>18.420000000000002</v>
      </c>
      <c r="I208" s="54">
        <f t="shared" si="24"/>
        <v>313.14</v>
      </c>
      <c r="J208" s="54">
        <f t="shared" si="25"/>
        <v>383.87</v>
      </c>
      <c r="M208" s="53">
        <v>18.420000000000002</v>
      </c>
    </row>
    <row r="209" spans="1:13">
      <c r="A209" s="17"/>
      <c r="B209" s="50" t="s">
        <v>1710</v>
      </c>
      <c r="C209" s="50" t="s">
        <v>559</v>
      </c>
      <c r="D209" s="50" t="s">
        <v>25</v>
      </c>
      <c r="E209" s="102" t="s">
        <v>560</v>
      </c>
      <c r="F209" s="50" t="s">
        <v>26</v>
      </c>
      <c r="G209" s="52">
        <f>'MEMORIAL DE CÁLCULO'!K602</f>
        <v>20</v>
      </c>
      <c r="H209" s="53">
        <f t="shared" si="26"/>
        <v>27.78</v>
      </c>
      <c r="I209" s="54">
        <f t="shared" si="24"/>
        <v>555.6</v>
      </c>
      <c r="J209" s="54">
        <f t="shared" si="25"/>
        <v>681.11</v>
      </c>
      <c r="M209" s="53">
        <v>27.78</v>
      </c>
    </row>
    <row r="210" spans="1:13" ht="38.25">
      <c r="A210" s="17"/>
      <c r="B210" s="50" t="s">
        <v>1711</v>
      </c>
      <c r="C210" s="50">
        <v>98065</v>
      </c>
      <c r="D210" s="50" t="s">
        <v>21</v>
      </c>
      <c r="E210" s="102" t="s">
        <v>1129</v>
      </c>
      <c r="F210" s="50" t="s">
        <v>26</v>
      </c>
      <c r="G210" s="52">
        <f>'MEMORIAL DE CÁLCULO'!K604</f>
        <v>1</v>
      </c>
      <c r="H210" s="53">
        <f t="shared" si="26"/>
        <v>8505.5400000000009</v>
      </c>
      <c r="I210" s="54">
        <f t="shared" si="24"/>
        <v>8505.5400000000009</v>
      </c>
      <c r="J210" s="54">
        <f t="shared" si="25"/>
        <v>10426.94</v>
      </c>
      <c r="M210" s="53">
        <v>8505.5400000000009</v>
      </c>
    </row>
    <row r="211" spans="1:13" ht="38.25">
      <c r="A211" s="17"/>
      <c r="B211" s="50" t="s">
        <v>1712</v>
      </c>
      <c r="C211" s="50">
        <v>98087</v>
      </c>
      <c r="D211" s="50" t="s">
        <v>21</v>
      </c>
      <c r="E211" s="102" t="s">
        <v>1130</v>
      </c>
      <c r="F211" s="50" t="s">
        <v>26</v>
      </c>
      <c r="G211" s="52">
        <f>'MEMORIAL DE CÁLCULO'!K606</f>
        <v>1</v>
      </c>
      <c r="H211" s="53">
        <f t="shared" si="26"/>
        <v>12190.5</v>
      </c>
      <c r="I211" s="54">
        <f t="shared" si="24"/>
        <v>12190.5</v>
      </c>
      <c r="J211" s="54">
        <f t="shared" si="25"/>
        <v>14944.33</v>
      </c>
      <c r="M211" s="53">
        <v>12190.5</v>
      </c>
    </row>
    <row r="212" spans="1:13">
      <c r="A212" s="17"/>
      <c r="B212" s="63"/>
      <c r="C212" s="64"/>
      <c r="D212" s="64"/>
      <c r="E212" s="64"/>
      <c r="F212" s="64"/>
      <c r="G212" s="65" t="s">
        <v>32</v>
      </c>
      <c r="H212" s="66"/>
      <c r="I212" s="67"/>
      <c r="J212" s="67">
        <f>SUM(J176:J211)</f>
        <v>44781.490000000005</v>
      </c>
    </row>
    <row r="213" spans="1:13">
      <c r="A213" s="17"/>
      <c r="B213" s="17"/>
      <c r="C213" s="17"/>
      <c r="D213" s="17"/>
      <c r="E213" s="44"/>
      <c r="F213" s="17"/>
      <c r="G213" s="45"/>
      <c r="H213" s="19"/>
      <c r="I213" s="19"/>
      <c r="J213" s="19"/>
    </row>
    <row r="214" spans="1:13">
      <c r="A214" s="17"/>
      <c r="B214" s="46">
        <v>6</v>
      </c>
      <c r="C214" s="46"/>
      <c r="D214" s="46"/>
      <c r="E214" s="47" t="s">
        <v>565</v>
      </c>
      <c r="F214" s="47"/>
      <c r="G214" s="82"/>
      <c r="H214" s="49"/>
      <c r="I214" s="49"/>
      <c r="J214" s="49"/>
    </row>
    <row r="215" spans="1:13" s="234" customFormat="1">
      <c r="A215" s="231"/>
      <c r="B215" s="235" t="s">
        <v>108</v>
      </c>
      <c r="C215" s="249">
        <v>80502</v>
      </c>
      <c r="D215" s="235" t="s">
        <v>105</v>
      </c>
      <c r="E215" s="251" t="s">
        <v>567</v>
      </c>
      <c r="F215" s="235" t="s">
        <v>26</v>
      </c>
      <c r="G215" s="52">
        <f>'MEMORIAL DE CÁLCULO'!K611</f>
        <v>6</v>
      </c>
      <c r="H215" s="53">
        <f>M215</f>
        <v>373.03</v>
      </c>
      <c r="I215" s="54">
        <f t="shared" ref="I215:I242" si="27">TRUNC(G215*H215,2)</f>
        <v>2238.1799999999998</v>
      </c>
      <c r="J215" s="54">
        <f t="shared" ref="J215:J242" si="28">TRUNC((G215*H215)*J$11+I215,2)</f>
        <v>2743.78</v>
      </c>
      <c r="M215" s="53">
        <v>373.03</v>
      </c>
    </row>
    <row r="216" spans="1:13" ht="25.5">
      <c r="A216" s="17"/>
      <c r="B216" s="235" t="s">
        <v>122</v>
      </c>
      <c r="C216" s="109">
        <v>100848</v>
      </c>
      <c r="D216" s="50" t="s">
        <v>21</v>
      </c>
      <c r="E216" s="102" t="s">
        <v>569</v>
      </c>
      <c r="F216" s="50" t="s">
        <v>26</v>
      </c>
      <c r="G216" s="52">
        <f>'MEMORIAL DE CÁLCULO'!K613</f>
        <v>18</v>
      </c>
      <c r="H216" s="53">
        <f>M216</f>
        <v>622.61</v>
      </c>
      <c r="I216" s="54">
        <f t="shared" si="27"/>
        <v>11206.98</v>
      </c>
      <c r="J216" s="54">
        <f t="shared" si="28"/>
        <v>13738.63</v>
      </c>
      <c r="M216" s="53">
        <v>622.61</v>
      </c>
    </row>
    <row r="217" spans="1:13" ht="25.5">
      <c r="A217" s="17"/>
      <c r="B217" s="235" t="s">
        <v>129</v>
      </c>
      <c r="C217" s="50">
        <v>99857</v>
      </c>
      <c r="D217" s="50" t="s">
        <v>21</v>
      </c>
      <c r="E217" s="62" t="s">
        <v>571</v>
      </c>
      <c r="F217" s="50" t="s">
        <v>53</v>
      </c>
      <c r="G217" s="52">
        <f>'MEMORIAL DE CÁLCULO'!K615</f>
        <v>19.399999999999999</v>
      </c>
      <c r="H217" s="53">
        <f t="shared" ref="H217:H242" si="29">M217</f>
        <v>59.42</v>
      </c>
      <c r="I217" s="54">
        <f t="shared" si="27"/>
        <v>1152.74</v>
      </c>
      <c r="J217" s="54">
        <f t="shared" si="28"/>
        <v>1413.14</v>
      </c>
      <c r="M217" s="53">
        <v>59.42</v>
      </c>
    </row>
    <row r="218" spans="1:13">
      <c r="A218" s="17"/>
      <c r="B218" s="235" t="s">
        <v>145</v>
      </c>
      <c r="C218" s="80">
        <v>99635</v>
      </c>
      <c r="D218" s="50" t="s">
        <v>21</v>
      </c>
      <c r="E218" s="102" t="s">
        <v>573</v>
      </c>
      <c r="F218" s="50" t="s">
        <v>26</v>
      </c>
      <c r="G218" s="52">
        <f>'MEMORIAL DE CÁLCULO'!K617</f>
        <v>24</v>
      </c>
      <c r="H218" s="53">
        <f t="shared" si="29"/>
        <v>339.77</v>
      </c>
      <c r="I218" s="54">
        <f t="shared" si="27"/>
        <v>8154.48</v>
      </c>
      <c r="J218" s="54">
        <f t="shared" si="28"/>
        <v>9996.57</v>
      </c>
      <c r="M218" s="53">
        <v>339.77</v>
      </c>
    </row>
    <row r="219" spans="1:13">
      <c r="A219" s="17"/>
      <c r="B219" s="235" t="s">
        <v>150</v>
      </c>
      <c r="C219" s="50">
        <v>86901</v>
      </c>
      <c r="D219" s="50" t="s">
        <v>21</v>
      </c>
      <c r="E219" s="102" t="s">
        <v>575</v>
      </c>
      <c r="F219" s="50" t="s">
        <v>26</v>
      </c>
      <c r="G219" s="52">
        <f>'MEMORIAL DE CÁLCULO'!K619</f>
        <v>22</v>
      </c>
      <c r="H219" s="53">
        <f t="shared" si="29"/>
        <v>155.07</v>
      </c>
      <c r="I219" s="54">
        <f t="shared" si="27"/>
        <v>3411.54</v>
      </c>
      <c r="J219" s="54">
        <f t="shared" si="28"/>
        <v>4182.2</v>
      </c>
      <c r="M219" s="53">
        <v>155.07</v>
      </c>
    </row>
    <row r="220" spans="1:13" ht="25.5">
      <c r="A220" s="17"/>
      <c r="B220" s="235" t="s">
        <v>186</v>
      </c>
      <c r="C220" s="50" t="s">
        <v>1132</v>
      </c>
      <c r="D220" s="50" t="s">
        <v>27</v>
      </c>
      <c r="E220" s="102" t="s">
        <v>1131</v>
      </c>
      <c r="F220" s="50" t="s">
        <v>26</v>
      </c>
      <c r="G220" s="52">
        <f>'MEMORIAL DE CÁLCULO'!K621</f>
        <v>7</v>
      </c>
      <c r="H220" s="53">
        <f t="shared" si="29"/>
        <v>193.18</v>
      </c>
      <c r="I220" s="54">
        <f t="shared" si="27"/>
        <v>1352.26</v>
      </c>
      <c r="J220" s="54">
        <f t="shared" si="28"/>
        <v>1657.73</v>
      </c>
      <c r="M220" s="53">
        <v>193.18</v>
      </c>
    </row>
    <row r="221" spans="1:13">
      <c r="A221" s="17"/>
      <c r="B221" s="235" t="s">
        <v>196</v>
      </c>
      <c r="C221" s="50">
        <v>86936</v>
      </c>
      <c r="D221" s="50" t="s">
        <v>21</v>
      </c>
      <c r="E221" s="102" t="s">
        <v>579</v>
      </c>
      <c r="F221" s="50" t="s">
        <v>26</v>
      </c>
      <c r="G221" s="52">
        <f>'MEMORIAL DE CÁLCULO'!K623</f>
        <v>10</v>
      </c>
      <c r="H221" s="53">
        <f t="shared" si="29"/>
        <v>560.47</v>
      </c>
      <c r="I221" s="54">
        <f t="shared" si="27"/>
        <v>5604.7</v>
      </c>
      <c r="J221" s="54">
        <f t="shared" si="28"/>
        <v>6870.8</v>
      </c>
      <c r="M221" s="53">
        <v>560.47</v>
      </c>
    </row>
    <row r="222" spans="1:13" s="234" customFormat="1">
      <c r="A222" s="231"/>
      <c r="B222" s="235" t="s">
        <v>1520</v>
      </c>
      <c r="C222" s="235">
        <v>80686</v>
      </c>
      <c r="D222" s="235" t="s">
        <v>105</v>
      </c>
      <c r="E222" s="251" t="s">
        <v>1133</v>
      </c>
      <c r="F222" s="235" t="s">
        <v>26</v>
      </c>
      <c r="G222" s="52">
        <f>'MEMORIAL DE CÁLCULO'!K625</f>
        <v>1</v>
      </c>
      <c r="H222" s="53">
        <f t="shared" si="29"/>
        <v>271.01</v>
      </c>
      <c r="I222" s="54">
        <f t="shared" si="27"/>
        <v>271.01</v>
      </c>
      <c r="J222" s="54">
        <f t="shared" si="28"/>
        <v>332.23</v>
      </c>
      <c r="M222" s="53">
        <v>271.01</v>
      </c>
    </row>
    <row r="223" spans="1:13" ht="30.75" customHeight="1">
      <c r="A223" s="17"/>
      <c r="B223" s="235" t="s">
        <v>1713</v>
      </c>
      <c r="C223" s="50" t="s">
        <v>1135</v>
      </c>
      <c r="D223" s="50" t="s">
        <v>27</v>
      </c>
      <c r="E223" s="102" t="s">
        <v>1134</v>
      </c>
      <c r="F223" s="50" t="s">
        <v>26</v>
      </c>
      <c r="G223" s="52">
        <f>'MEMORIAL DE CÁLCULO'!K627</f>
        <v>4</v>
      </c>
      <c r="H223" s="53">
        <f t="shared" si="29"/>
        <v>534.30999999999995</v>
      </c>
      <c r="I223" s="54">
        <f t="shared" si="27"/>
        <v>2137.2399999999998</v>
      </c>
      <c r="J223" s="54">
        <f t="shared" si="28"/>
        <v>2620.04</v>
      </c>
      <c r="M223" s="53">
        <v>534.30999999999995</v>
      </c>
    </row>
    <row r="224" spans="1:13" ht="25.5">
      <c r="A224" s="17"/>
      <c r="B224" s="235" t="s">
        <v>1714</v>
      </c>
      <c r="C224" s="50">
        <v>86904</v>
      </c>
      <c r="D224" s="50" t="s">
        <v>21</v>
      </c>
      <c r="E224" s="102" t="s">
        <v>585</v>
      </c>
      <c r="F224" s="50" t="s">
        <v>26</v>
      </c>
      <c r="G224" s="52">
        <f>'MEMORIAL DE CÁLCULO'!K629</f>
        <v>4</v>
      </c>
      <c r="H224" s="53">
        <f t="shared" si="29"/>
        <v>157.09</v>
      </c>
      <c r="I224" s="54">
        <f t="shared" si="27"/>
        <v>628.36</v>
      </c>
      <c r="J224" s="54">
        <f t="shared" si="28"/>
        <v>770.3</v>
      </c>
      <c r="M224" s="53">
        <v>157.09</v>
      </c>
    </row>
    <row r="225" spans="1:13">
      <c r="A225" s="17"/>
      <c r="B225" s="235" t="s">
        <v>1715</v>
      </c>
      <c r="C225" s="50">
        <v>86904</v>
      </c>
      <c r="D225" s="50" t="s">
        <v>21</v>
      </c>
      <c r="E225" s="102" t="s">
        <v>587</v>
      </c>
      <c r="F225" s="50" t="s">
        <v>26</v>
      </c>
      <c r="G225" s="52">
        <f>'MEMORIAL DE CÁLCULO'!K631</f>
        <v>6</v>
      </c>
      <c r="H225" s="53">
        <f t="shared" si="29"/>
        <v>157.09</v>
      </c>
      <c r="I225" s="54">
        <f t="shared" si="27"/>
        <v>942.54</v>
      </c>
      <c r="J225" s="54">
        <f t="shared" si="28"/>
        <v>1155.45</v>
      </c>
      <c r="M225" s="53">
        <v>157.09</v>
      </c>
    </row>
    <row r="226" spans="1:13" ht="25.5">
      <c r="A226" s="17"/>
      <c r="B226" s="235" t="s">
        <v>1716</v>
      </c>
      <c r="C226" s="50">
        <v>86919</v>
      </c>
      <c r="D226" s="50" t="s">
        <v>21</v>
      </c>
      <c r="E226" s="102" t="s">
        <v>589</v>
      </c>
      <c r="F226" s="50" t="s">
        <v>26</v>
      </c>
      <c r="G226" s="52">
        <f>'MEMORIAL DE CÁLCULO'!K633</f>
        <v>7</v>
      </c>
      <c r="H226" s="53">
        <f t="shared" si="29"/>
        <v>992.19</v>
      </c>
      <c r="I226" s="54">
        <f t="shared" si="27"/>
        <v>6945.33</v>
      </c>
      <c r="J226" s="54">
        <f t="shared" si="28"/>
        <v>8514.2800000000007</v>
      </c>
      <c r="M226" s="53">
        <v>992.19</v>
      </c>
    </row>
    <row r="227" spans="1:13" s="234" customFormat="1">
      <c r="A227" s="231"/>
      <c r="B227" s="235" t="s">
        <v>1717</v>
      </c>
      <c r="C227" s="235">
        <v>100860</v>
      </c>
      <c r="D227" s="235" t="s">
        <v>21</v>
      </c>
      <c r="E227" s="251" t="s">
        <v>591</v>
      </c>
      <c r="F227" s="235" t="s">
        <v>26</v>
      </c>
      <c r="G227" s="52">
        <f>'MEMORIAL DE CÁLCULO'!K635</f>
        <v>13</v>
      </c>
      <c r="H227" s="53">
        <f t="shared" si="29"/>
        <v>129.01</v>
      </c>
      <c r="I227" s="54">
        <f t="shared" si="27"/>
        <v>1677.13</v>
      </c>
      <c r="J227" s="54">
        <f t="shared" si="28"/>
        <v>2055.9899999999998</v>
      </c>
      <c r="M227" s="53">
        <v>129.01</v>
      </c>
    </row>
    <row r="228" spans="1:13">
      <c r="A228" s="17"/>
      <c r="B228" s="235" t="s">
        <v>1718</v>
      </c>
      <c r="C228" s="50">
        <v>95544</v>
      </c>
      <c r="D228" s="50" t="s">
        <v>21</v>
      </c>
      <c r="E228" s="102" t="s">
        <v>593</v>
      </c>
      <c r="F228" s="50" t="s">
        <v>26</v>
      </c>
      <c r="G228" s="52">
        <f>'MEMORIAL DE CÁLCULO'!K637</f>
        <v>18</v>
      </c>
      <c r="H228" s="53">
        <f t="shared" si="29"/>
        <v>39.06</v>
      </c>
      <c r="I228" s="54">
        <f t="shared" si="27"/>
        <v>703.08</v>
      </c>
      <c r="J228" s="54">
        <f t="shared" si="28"/>
        <v>861.9</v>
      </c>
      <c r="M228" s="53">
        <v>39.06</v>
      </c>
    </row>
    <row r="229" spans="1:13">
      <c r="A229" s="17"/>
      <c r="B229" s="235" t="s">
        <v>1719</v>
      </c>
      <c r="C229" s="109" t="s">
        <v>597</v>
      </c>
      <c r="D229" s="110" t="s">
        <v>25</v>
      </c>
      <c r="E229" s="102" t="s">
        <v>598</v>
      </c>
      <c r="F229" s="50" t="s">
        <v>26</v>
      </c>
      <c r="G229" s="52">
        <f>'MEMORIAL DE CÁLCULO'!K639</f>
        <v>18</v>
      </c>
      <c r="H229" s="53">
        <f t="shared" si="29"/>
        <v>72.8</v>
      </c>
      <c r="I229" s="54">
        <f t="shared" si="27"/>
        <v>1310.4000000000001</v>
      </c>
      <c r="J229" s="54">
        <f t="shared" si="28"/>
        <v>1606.41</v>
      </c>
      <c r="M229" s="53">
        <v>72.8</v>
      </c>
    </row>
    <row r="230" spans="1:13">
      <c r="A230" s="17"/>
      <c r="B230" s="235" t="s">
        <v>1720</v>
      </c>
      <c r="C230" s="50" t="s">
        <v>600</v>
      </c>
      <c r="D230" s="50" t="s">
        <v>25</v>
      </c>
      <c r="E230" s="102" t="s">
        <v>601</v>
      </c>
      <c r="F230" s="50" t="s">
        <v>26</v>
      </c>
      <c r="G230" s="52">
        <f>'MEMORIAL DE CÁLCULO'!K641</f>
        <v>2</v>
      </c>
      <c r="H230" s="53">
        <f t="shared" si="29"/>
        <v>201.16</v>
      </c>
      <c r="I230" s="54">
        <f t="shared" si="27"/>
        <v>402.32</v>
      </c>
      <c r="J230" s="54">
        <f t="shared" si="28"/>
        <v>493.2</v>
      </c>
      <c r="M230" s="53">
        <v>201.16</v>
      </c>
    </row>
    <row r="231" spans="1:13">
      <c r="A231" s="17"/>
      <c r="B231" s="235" t="s">
        <v>1721</v>
      </c>
      <c r="C231" s="50" t="s">
        <v>600</v>
      </c>
      <c r="D231" s="50" t="s">
        <v>25</v>
      </c>
      <c r="E231" s="102" t="s">
        <v>603</v>
      </c>
      <c r="F231" s="50" t="s">
        <v>26</v>
      </c>
      <c r="G231" s="52">
        <f>'MEMORIAL DE CÁLCULO'!K643</f>
        <v>4</v>
      </c>
      <c r="H231" s="53">
        <f t="shared" si="29"/>
        <v>201.16</v>
      </c>
      <c r="I231" s="54">
        <f t="shared" si="27"/>
        <v>804.64</v>
      </c>
      <c r="J231" s="54">
        <f t="shared" si="28"/>
        <v>986.4</v>
      </c>
      <c r="M231" s="53">
        <v>201.16</v>
      </c>
    </row>
    <row r="232" spans="1:13">
      <c r="A232" s="17"/>
      <c r="B232" s="235" t="s">
        <v>1722</v>
      </c>
      <c r="C232" s="50">
        <v>86909</v>
      </c>
      <c r="D232" s="50" t="s">
        <v>21</v>
      </c>
      <c r="E232" s="102" t="s">
        <v>605</v>
      </c>
      <c r="F232" s="50" t="s">
        <v>26</v>
      </c>
      <c r="G232" s="52">
        <f>'MEMORIAL DE CÁLCULO'!K645</f>
        <v>15</v>
      </c>
      <c r="H232" s="53">
        <f>M232</f>
        <v>140.55000000000001</v>
      </c>
      <c r="I232" s="54">
        <f t="shared" si="27"/>
        <v>2108.25</v>
      </c>
      <c r="J232" s="54">
        <f t="shared" si="28"/>
        <v>2584.5</v>
      </c>
      <c r="M232" s="53">
        <v>140.55000000000001</v>
      </c>
    </row>
    <row r="233" spans="1:13">
      <c r="A233" s="17"/>
      <c r="B233" s="235" t="s">
        <v>1723</v>
      </c>
      <c r="C233" s="50">
        <v>86916</v>
      </c>
      <c r="D233" s="50" t="s">
        <v>21</v>
      </c>
      <c r="E233" s="102" t="s">
        <v>607</v>
      </c>
      <c r="F233" s="50" t="s">
        <v>26</v>
      </c>
      <c r="G233" s="52">
        <f>'MEMORIAL DE CÁLCULO'!K647</f>
        <v>14</v>
      </c>
      <c r="H233" s="53">
        <f t="shared" si="29"/>
        <v>22.49</v>
      </c>
      <c r="I233" s="54">
        <f t="shared" si="27"/>
        <v>314.86</v>
      </c>
      <c r="J233" s="54">
        <f t="shared" si="28"/>
        <v>385.98</v>
      </c>
      <c r="M233" s="53">
        <v>22.49</v>
      </c>
    </row>
    <row r="234" spans="1:13">
      <c r="A234" s="17"/>
      <c r="B234" s="235" t="s">
        <v>1724</v>
      </c>
      <c r="C234" s="50">
        <v>86906</v>
      </c>
      <c r="D234" s="50" t="s">
        <v>21</v>
      </c>
      <c r="E234" s="102" t="s">
        <v>609</v>
      </c>
      <c r="F234" s="50" t="s">
        <v>26</v>
      </c>
      <c r="G234" s="52">
        <f>'MEMORIAL DE CÁLCULO'!K649</f>
        <v>28</v>
      </c>
      <c r="H234" s="53">
        <f t="shared" si="29"/>
        <v>80.55</v>
      </c>
      <c r="I234" s="54">
        <f t="shared" si="27"/>
        <v>2255.4</v>
      </c>
      <c r="J234" s="54">
        <f t="shared" si="28"/>
        <v>2764.89</v>
      </c>
      <c r="M234" s="53">
        <v>80.55</v>
      </c>
    </row>
    <row r="235" spans="1:13">
      <c r="A235" s="17"/>
      <c r="B235" s="235" t="s">
        <v>1725</v>
      </c>
      <c r="C235" s="50">
        <v>86906</v>
      </c>
      <c r="D235" s="50" t="s">
        <v>21</v>
      </c>
      <c r="E235" s="102" t="s">
        <v>611</v>
      </c>
      <c r="F235" s="50" t="s">
        <v>26</v>
      </c>
      <c r="G235" s="52">
        <f>'MEMORIAL DE CÁLCULO'!K651</f>
        <v>4</v>
      </c>
      <c r="H235" s="53">
        <f t="shared" si="29"/>
        <v>80.55</v>
      </c>
      <c r="I235" s="54">
        <f t="shared" si="27"/>
        <v>322.2</v>
      </c>
      <c r="J235" s="54">
        <f t="shared" si="28"/>
        <v>394.98</v>
      </c>
      <c r="M235" s="53">
        <v>80.55</v>
      </c>
    </row>
    <row r="236" spans="1:13">
      <c r="A236" s="17"/>
      <c r="B236" s="235" t="s">
        <v>1726</v>
      </c>
      <c r="C236" s="50">
        <v>95547</v>
      </c>
      <c r="D236" s="50" t="s">
        <v>21</v>
      </c>
      <c r="E236" s="102" t="s">
        <v>613</v>
      </c>
      <c r="F236" s="50" t="s">
        <v>26</v>
      </c>
      <c r="G236" s="52">
        <f>'MEMORIAL DE CÁLCULO'!K653</f>
        <v>23</v>
      </c>
      <c r="H236" s="53">
        <f t="shared" si="29"/>
        <v>119.68</v>
      </c>
      <c r="I236" s="54">
        <f t="shared" si="27"/>
        <v>2752.64</v>
      </c>
      <c r="J236" s="54">
        <f t="shared" si="28"/>
        <v>3374.46</v>
      </c>
      <c r="M236" s="53">
        <v>119.68</v>
      </c>
    </row>
    <row r="237" spans="1:13" ht="25.5">
      <c r="A237" s="17"/>
      <c r="B237" s="235" t="s">
        <v>1727</v>
      </c>
      <c r="C237" s="50" t="s">
        <v>1137</v>
      </c>
      <c r="D237" s="50" t="s">
        <v>27</v>
      </c>
      <c r="E237" s="102" t="s">
        <v>1136</v>
      </c>
      <c r="F237" s="50" t="s">
        <v>26</v>
      </c>
      <c r="G237" s="52">
        <f>'MEMORIAL DE CÁLCULO'!K655</f>
        <v>23</v>
      </c>
      <c r="H237" s="53">
        <f t="shared" si="29"/>
        <v>118.49</v>
      </c>
      <c r="I237" s="54">
        <f t="shared" si="27"/>
        <v>2725.27</v>
      </c>
      <c r="J237" s="54">
        <f t="shared" si="28"/>
        <v>3340.9</v>
      </c>
      <c r="M237" s="53">
        <v>118.49</v>
      </c>
    </row>
    <row r="238" spans="1:13" ht="27.75" customHeight="1">
      <c r="A238" s="17"/>
      <c r="B238" s="235" t="s">
        <v>1728</v>
      </c>
      <c r="C238" s="50" t="s">
        <v>1139</v>
      </c>
      <c r="D238" s="50" t="s">
        <v>27</v>
      </c>
      <c r="E238" s="102" t="s">
        <v>1138</v>
      </c>
      <c r="F238" s="50" t="s">
        <v>26</v>
      </c>
      <c r="G238" s="52">
        <f>'MEMORIAL DE CÁLCULO'!K657</f>
        <v>211</v>
      </c>
      <c r="H238" s="53">
        <f t="shared" si="29"/>
        <v>29.45</v>
      </c>
      <c r="I238" s="54">
        <f t="shared" si="27"/>
        <v>6213.95</v>
      </c>
      <c r="J238" s="54">
        <f t="shared" si="28"/>
        <v>7617.68</v>
      </c>
      <c r="M238" s="53">
        <v>29.45</v>
      </c>
    </row>
    <row r="239" spans="1:13">
      <c r="A239" s="17"/>
      <c r="B239" s="235" t="s">
        <v>1729</v>
      </c>
      <c r="C239" s="109">
        <v>100868</v>
      </c>
      <c r="D239" s="50" t="s">
        <v>21</v>
      </c>
      <c r="E239" s="102" t="s">
        <v>619</v>
      </c>
      <c r="F239" s="50" t="s">
        <v>26</v>
      </c>
      <c r="G239" s="52">
        <f>'MEMORIAL DE CÁLCULO'!K659</f>
        <v>9</v>
      </c>
      <c r="H239" s="53">
        <f t="shared" si="29"/>
        <v>339.7</v>
      </c>
      <c r="I239" s="54">
        <f t="shared" si="27"/>
        <v>3057.3</v>
      </c>
      <c r="J239" s="54">
        <f t="shared" si="28"/>
        <v>3747.94</v>
      </c>
      <c r="M239" s="53">
        <v>339.7</v>
      </c>
    </row>
    <row r="240" spans="1:13">
      <c r="A240" s="17"/>
      <c r="B240" s="235" t="s">
        <v>1730</v>
      </c>
      <c r="C240" s="109">
        <v>100867</v>
      </c>
      <c r="D240" s="50" t="s">
        <v>21</v>
      </c>
      <c r="E240" s="102" t="s">
        <v>621</v>
      </c>
      <c r="F240" s="50" t="s">
        <v>26</v>
      </c>
      <c r="G240" s="52">
        <f>'MEMORIAL DE CÁLCULO'!K661</f>
        <v>6</v>
      </c>
      <c r="H240" s="53">
        <f t="shared" si="29"/>
        <v>327.31</v>
      </c>
      <c r="I240" s="54">
        <f t="shared" si="27"/>
        <v>1963.86</v>
      </c>
      <c r="J240" s="54">
        <f t="shared" si="28"/>
        <v>2407.4899999999998</v>
      </c>
      <c r="M240" s="53">
        <v>327.31</v>
      </c>
    </row>
    <row r="241" spans="1:13">
      <c r="A241" s="17"/>
      <c r="B241" s="235" t="s">
        <v>1731</v>
      </c>
      <c r="C241" s="109">
        <v>100866</v>
      </c>
      <c r="D241" s="50" t="s">
        <v>21</v>
      </c>
      <c r="E241" s="102" t="s">
        <v>623</v>
      </c>
      <c r="F241" s="50" t="s">
        <v>26</v>
      </c>
      <c r="G241" s="52">
        <f>'MEMORIAL DE CÁLCULO'!K663</f>
        <v>14</v>
      </c>
      <c r="H241" s="53">
        <f t="shared" si="29"/>
        <v>308.69</v>
      </c>
      <c r="I241" s="54">
        <f t="shared" si="27"/>
        <v>4321.66</v>
      </c>
      <c r="J241" s="54">
        <f t="shared" si="28"/>
        <v>5297.92</v>
      </c>
      <c r="M241" s="53">
        <v>308.69</v>
      </c>
    </row>
    <row r="242" spans="1:13">
      <c r="A242" s="17"/>
      <c r="B242" s="235" t="s">
        <v>1732</v>
      </c>
      <c r="C242" s="50">
        <v>100875</v>
      </c>
      <c r="D242" s="50" t="s">
        <v>21</v>
      </c>
      <c r="E242" s="62" t="s">
        <v>625</v>
      </c>
      <c r="F242" s="50" t="s">
        <v>26</v>
      </c>
      <c r="G242" s="52">
        <f>'MEMORIAL DE CÁLCULO'!K665</f>
        <v>1</v>
      </c>
      <c r="H242" s="53">
        <f t="shared" si="29"/>
        <v>1050.4000000000001</v>
      </c>
      <c r="I242" s="54">
        <f t="shared" si="27"/>
        <v>1050.4000000000001</v>
      </c>
      <c r="J242" s="54">
        <f t="shared" si="28"/>
        <v>1287.68</v>
      </c>
      <c r="M242" s="53">
        <v>1050.4000000000001</v>
      </c>
    </row>
    <row r="243" spans="1:13">
      <c r="A243" s="17"/>
      <c r="B243" s="63"/>
      <c r="C243" s="64"/>
      <c r="D243" s="64"/>
      <c r="E243" s="64"/>
      <c r="F243" s="64"/>
      <c r="G243" s="65" t="s">
        <v>32</v>
      </c>
      <c r="H243" s="66"/>
      <c r="I243" s="67"/>
      <c r="J243" s="67">
        <f>SUM(J215:J242)</f>
        <v>93203.47</v>
      </c>
    </row>
    <row r="244" spans="1:13">
      <c r="A244" s="17"/>
      <c r="B244" s="111"/>
      <c r="C244" s="111"/>
      <c r="D244" s="111"/>
      <c r="E244" s="111"/>
      <c r="F244" s="111"/>
      <c r="G244" s="111"/>
      <c r="H244" s="20"/>
      <c r="I244" s="112"/>
      <c r="J244" s="112"/>
    </row>
    <row r="245" spans="1:13">
      <c r="A245" s="17"/>
      <c r="B245" s="46">
        <v>7</v>
      </c>
      <c r="C245" s="46"/>
      <c r="D245" s="46"/>
      <c r="E245" s="47" t="s">
        <v>647</v>
      </c>
      <c r="F245" s="47"/>
      <c r="G245" s="82"/>
      <c r="H245" s="49"/>
      <c r="I245" s="49"/>
      <c r="J245" s="49"/>
    </row>
    <row r="246" spans="1:13" s="234" customFormat="1">
      <c r="A246" s="231"/>
      <c r="B246" s="235" t="s">
        <v>1161</v>
      </c>
      <c r="C246" s="235">
        <v>101909</v>
      </c>
      <c r="D246" s="232" t="s">
        <v>21</v>
      </c>
      <c r="E246" s="233" t="s">
        <v>649</v>
      </c>
      <c r="F246" s="235" t="s">
        <v>26</v>
      </c>
      <c r="G246" s="52">
        <f>'MEMORIAL DE CÁLCULO'!K703</f>
        <v>8</v>
      </c>
      <c r="H246" s="53">
        <f>M246</f>
        <v>243.61</v>
      </c>
      <c r="I246" s="54">
        <f t="shared" ref="I246:I262" si="30">TRUNC(G246*H246,2)</f>
        <v>1948.88</v>
      </c>
      <c r="J246" s="54">
        <f t="shared" ref="J246:J262" si="31">TRUNC((G246*H246)*J$11+I246,2)</f>
        <v>2389.13</v>
      </c>
      <c r="M246" s="53">
        <v>243.61</v>
      </c>
    </row>
    <row r="247" spans="1:13" s="234" customFormat="1">
      <c r="A247" s="231"/>
      <c r="B247" s="235" t="s">
        <v>207</v>
      </c>
      <c r="C247" s="235">
        <v>101907</v>
      </c>
      <c r="D247" s="232" t="s">
        <v>21</v>
      </c>
      <c r="E247" s="233" t="s">
        <v>651</v>
      </c>
      <c r="F247" s="235" t="s">
        <v>26</v>
      </c>
      <c r="G247" s="52">
        <f>'MEMORIAL DE CÁLCULO'!K705</f>
        <v>2</v>
      </c>
      <c r="H247" s="53">
        <f>M247</f>
        <v>683.61</v>
      </c>
      <c r="I247" s="54">
        <f t="shared" si="30"/>
        <v>1367.22</v>
      </c>
      <c r="J247" s="54">
        <f t="shared" si="31"/>
        <v>1676.07</v>
      </c>
      <c r="M247" s="53">
        <v>683.61</v>
      </c>
    </row>
    <row r="248" spans="1:13">
      <c r="A248" s="17"/>
      <c r="B248" s="235" t="s">
        <v>208</v>
      </c>
      <c r="C248" s="50">
        <v>92353</v>
      </c>
      <c r="D248" s="59" t="s">
        <v>21</v>
      </c>
      <c r="E248" s="62" t="s">
        <v>653</v>
      </c>
      <c r="F248" s="50" t="s">
        <v>26</v>
      </c>
      <c r="G248" s="52">
        <f>'MEMORIAL DE CÁLCULO'!K707</f>
        <v>10</v>
      </c>
      <c r="H248" s="53">
        <f>M248</f>
        <v>156.38999999999999</v>
      </c>
      <c r="I248" s="54">
        <f t="shared" si="30"/>
        <v>1563.9</v>
      </c>
      <c r="J248" s="54">
        <f t="shared" si="31"/>
        <v>1917.18</v>
      </c>
      <c r="M248" s="53">
        <v>156.38999999999999</v>
      </c>
    </row>
    <row r="249" spans="1:13">
      <c r="A249" s="17"/>
      <c r="B249" s="235" t="s">
        <v>209</v>
      </c>
      <c r="C249" s="50">
        <v>92377</v>
      </c>
      <c r="D249" s="59" t="s">
        <v>21</v>
      </c>
      <c r="E249" s="62" t="s">
        <v>655</v>
      </c>
      <c r="F249" s="50" t="s">
        <v>26</v>
      </c>
      <c r="G249" s="52">
        <f>'MEMORIAL DE CÁLCULO'!K709</f>
        <v>2</v>
      </c>
      <c r="H249" s="53">
        <f t="shared" ref="H249:H262" si="32">M249</f>
        <v>97.02</v>
      </c>
      <c r="I249" s="54">
        <f t="shared" si="30"/>
        <v>194.04</v>
      </c>
      <c r="J249" s="54">
        <f t="shared" si="31"/>
        <v>237.87</v>
      </c>
      <c r="M249" s="53">
        <v>97.02</v>
      </c>
    </row>
    <row r="250" spans="1:13">
      <c r="A250" s="17"/>
      <c r="B250" s="235" t="s">
        <v>211</v>
      </c>
      <c r="C250" s="50">
        <v>92642</v>
      </c>
      <c r="D250" s="59" t="s">
        <v>21</v>
      </c>
      <c r="E250" s="62" t="s">
        <v>657</v>
      </c>
      <c r="F250" s="50" t="s">
        <v>26</v>
      </c>
      <c r="G250" s="52">
        <f>'MEMORIAL DE CÁLCULO'!K711</f>
        <v>4</v>
      </c>
      <c r="H250" s="53">
        <f t="shared" si="32"/>
        <v>213.88</v>
      </c>
      <c r="I250" s="54">
        <f t="shared" si="30"/>
        <v>855.52</v>
      </c>
      <c r="J250" s="54">
        <f t="shared" si="31"/>
        <v>1048.78</v>
      </c>
      <c r="M250" s="53">
        <v>213.88</v>
      </c>
    </row>
    <row r="251" spans="1:13">
      <c r="A251" s="17"/>
      <c r="B251" s="235" t="s">
        <v>213</v>
      </c>
      <c r="C251" s="50">
        <v>92367</v>
      </c>
      <c r="D251" s="59" t="s">
        <v>21</v>
      </c>
      <c r="E251" s="62" t="s">
        <v>659</v>
      </c>
      <c r="F251" s="50" t="s">
        <v>53</v>
      </c>
      <c r="G251" s="52">
        <f>'MEMORIAL DE CÁLCULO'!K713</f>
        <v>65</v>
      </c>
      <c r="H251" s="53">
        <f t="shared" si="32"/>
        <v>108.69</v>
      </c>
      <c r="I251" s="54">
        <f t="shared" si="30"/>
        <v>7064.85</v>
      </c>
      <c r="J251" s="54">
        <f t="shared" si="31"/>
        <v>8660.7900000000009</v>
      </c>
      <c r="M251" s="53">
        <v>108.69</v>
      </c>
    </row>
    <row r="252" spans="1:13">
      <c r="A252" s="17"/>
      <c r="B252" s="235" t="s">
        <v>215</v>
      </c>
      <c r="C252" s="50">
        <v>96765</v>
      </c>
      <c r="D252" s="59" t="s">
        <v>21</v>
      </c>
      <c r="E252" s="62" t="s">
        <v>661</v>
      </c>
      <c r="F252" s="50" t="s">
        <v>26</v>
      </c>
      <c r="G252" s="52">
        <f>'MEMORIAL DE CÁLCULO'!K715</f>
        <v>2</v>
      </c>
      <c r="H252" s="53">
        <f t="shared" si="32"/>
        <v>1744.42</v>
      </c>
      <c r="I252" s="54">
        <f t="shared" si="30"/>
        <v>3488.84</v>
      </c>
      <c r="J252" s="54">
        <f t="shared" si="31"/>
        <v>4276.96</v>
      </c>
      <c r="M252" s="53">
        <v>1744.42</v>
      </c>
    </row>
    <row r="253" spans="1:13" s="234" customFormat="1">
      <c r="A253" s="231"/>
      <c r="B253" s="235" t="s">
        <v>217</v>
      </c>
      <c r="C253" s="235">
        <v>85015</v>
      </c>
      <c r="D253" s="232" t="s">
        <v>105</v>
      </c>
      <c r="E253" s="233" t="s">
        <v>663</v>
      </c>
      <c r="F253" s="235" t="s">
        <v>26</v>
      </c>
      <c r="G253" s="52">
        <f>'MEMORIAL DE CÁLCULO'!K717</f>
        <v>1</v>
      </c>
      <c r="H253" s="53">
        <f t="shared" si="32"/>
        <v>544.33000000000004</v>
      </c>
      <c r="I253" s="54">
        <f t="shared" si="30"/>
        <v>544.33000000000004</v>
      </c>
      <c r="J253" s="54">
        <f t="shared" si="31"/>
        <v>667.29</v>
      </c>
      <c r="M253" s="53">
        <v>544.33000000000004</v>
      </c>
    </row>
    <row r="254" spans="1:13">
      <c r="A254" s="17"/>
      <c r="B254" s="235" t="s">
        <v>218</v>
      </c>
      <c r="C254" s="50">
        <v>94499</v>
      </c>
      <c r="D254" s="59" t="s">
        <v>21</v>
      </c>
      <c r="E254" s="62" t="s">
        <v>665</v>
      </c>
      <c r="F254" s="50" t="s">
        <v>26</v>
      </c>
      <c r="G254" s="52">
        <f>'MEMORIAL DE CÁLCULO'!K719</f>
        <v>5</v>
      </c>
      <c r="H254" s="53">
        <f t="shared" si="32"/>
        <v>298.75</v>
      </c>
      <c r="I254" s="54">
        <f t="shared" si="30"/>
        <v>1493.75</v>
      </c>
      <c r="J254" s="54">
        <f t="shared" si="31"/>
        <v>1831.18</v>
      </c>
      <c r="M254" s="53">
        <v>298.75</v>
      </c>
    </row>
    <row r="255" spans="1:13">
      <c r="A255" s="17"/>
      <c r="B255" s="235" t="s">
        <v>1733</v>
      </c>
      <c r="C255" s="50">
        <v>99632</v>
      </c>
      <c r="D255" s="59" t="s">
        <v>21</v>
      </c>
      <c r="E255" s="62" t="s">
        <v>667</v>
      </c>
      <c r="F255" s="50" t="s">
        <v>26</v>
      </c>
      <c r="G255" s="52">
        <f>'MEMORIAL DE CÁLCULO'!K721</f>
        <v>3</v>
      </c>
      <c r="H255" s="53">
        <f t="shared" si="32"/>
        <v>201.22</v>
      </c>
      <c r="I255" s="54">
        <f t="shared" si="30"/>
        <v>603.66</v>
      </c>
      <c r="J255" s="54">
        <f t="shared" si="31"/>
        <v>740.02</v>
      </c>
      <c r="M255" s="53">
        <v>201.22</v>
      </c>
    </row>
    <row r="256" spans="1:13">
      <c r="A256" s="17"/>
      <c r="B256" s="235" t="s">
        <v>1734</v>
      </c>
      <c r="C256" s="50">
        <v>92896</v>
      </c>
      <c r="D256" s="50" t="s">
        <v>21</v>
      </c>
      <c r="E256" s="62" t="s">
        <v>669</v>
      </c>
      <c r="F256" s="50" t="s">
        <v>26</v>
      </c>
      <c r="G256" s="52">
        <f>'MEMORIAL DE CÁLCULO'!K723</f>
        <v>4</v>
      </c>
      <c r="H256" s="53">
        <f t="shared" si="32"/>
        <v>223.13</v>
      </c>
      <c r="I256" s="54">
        <f t="shared" si="30"/>
        <v>892.52</v>
      </c>
      <c r="J256" s="54">
        <f t="shared" si="31"/>
        <v>1094.1400000000001</v>
      </c>
      <c r="M256" s="53">
        <v>223.13</v>
      </c>
    </row>
    <row r="257" spans="1:13">
      <c r="A257" s="17"/>
      <c r="B257" s="235" t="s">
        <v>1735</v>
      </c>
      <c r="C257" s="113">
        <v>97599</v>
      </c>
      <c r="D257" s="50" t="s">
        <v>21</v>
      </c>
      <c r="E257" s="62" t="s">
        <v>671</v>
      </c>
      <c r="F257" s="50" t="s">
        <v>26</v>
      </c>
      <c r="G257" s="52">
        <f>'MEMORIAL DE CÁLCULO'!K725</f>
        <v>57</v>
      </c>
      <c r="H257" s="53">
        <f t="shared" si="32"/>
        <v>17.489999999999998</v>
      </c>
      <c r="I257" s="54">
        <f t="shared" si="30"/>
        <v>996.93</v>
      </c>
      <c r="J257" s="54">
        <f t="shared" si="31"/>
        <v>1222.1300000000001</v>
      </c>
      <c r="M257" s="53">
        <v>17.489999999999998</v>
      </c>
    </row>
    <row r="258" spans="1:13" s="234" customFormat="1">
      <c r="A258" s="231"/>
      <c r="B258" s="235" t="s">
        <v>1736</v>
      </c>
      <c r="C258" s="257">
        <v>102520</v>
      </c>
      <c r="D258" s="235" t="s">
        <v>21</v>
      </c>
      <c r="E258" s="233" t="s">
        <v>673</v>
      </c>
      <c r="F258" s="235" t="s">
        <v>31</v>
      </c>
      <c r="G258" s="52">
        <f>'MEMORIAL DE CÁLCULO'!K727</f>
        <v>4.8000000000000007</v>
      </c>
      <c r="H258" s="53">
        <f t="shared" si="32"/>
        <v>89.92</v>
      </c>
      <c r="I258" s="54">
        <f t="shared" si="30"/>
        <v>431.61</v>
      </c>
      <c r="J258" s="54">
        <f t="shared" si="31"/>
        <v>529.11</v>
      </c>
      <c r="M258" s="53">
        <v>89.92</v>
      </c>
    </row>
    <row r="259" spans="1:13" ht="27.75" customHeight="1">
      <c r="A259" s="17"/>
      <c r="B259" s="235" t="s">
        <v>1737</v>
      </c>
      <c r="C259" s="59">
        <v>102118</v>
      </c>
      <c r="D259" s="235" t="s">
        <v>21</v>
      </c>
      <c r="E259" s="62" t="s">
        <v>1144</v>
      </c>
      <c r="F259" s="50" t="s">
        <v>26</v>
      </c>
      <c r="G259" s="52">
        <f>'MEMORIAL DE CÁLCULO'!K729</f>
        <v>2</v>
      </c>
      <c r="H259" s="53">
        <f t="shared" si="32"/>
        <v>2163.29</v>
      </c>
      <c r="I259" s="54">
        <f t="shared" si="30"/>
        <v>4326.58</v>
      </c>
      <c r="J259" s="54">
        <f t="shared" si="31"/>
        <v>5303.95</v>
      </c>
      <c r="M259" s="53">
        <v>2163.29</v>
      </c>
    </row>
    <row r="260" spans="1:13">
      <c r="A260" s="17"/>
      <c r="B260" s="235" t="s">
        <v>1738</v>
      </c>
      <c r="C260" s="59" t="s">
        <v>677</v>
      </c>
      <c r="D260" s="59" t="s">
        <v>25</v>
      </c>
      <c r="E260" s="62" t="s">
        <v>678</v>
      </c>
      <c r="F260" s="50" t="s">
        <v>26</v>
      </c>
      <c r="G260" s="52">
        <f>'MEMORIAL DE CÁLCULO'!K731</f>
        <v>1</v>
      </c>
      <c r="H260" s="53">
        <f t="shared" si="32"/>
        <v>224.4</v>
      </c>
      <c r="I260" s="54">
        <f t="shared" si="30"/>
        <v>224.4</v>
      </c>
      <c r="J260" s="54">
        <f t="shared" si="31"/>
        <v>275.08999999999997</v>
      </c>
      <c r="M260" s="53">
        <v>224.4</v>
      </c>
    </row>
    <row r="261" spans="1:13">
      <c r="A261" s="17"/>
      <c r="B261" s="235" t="s">
        <v>1739</v>
      </c>
      <c r="C261" s="59" t="s">
        <v>677</v>
      </c>
      <c r="D261" s="59" t="s">
        <v>25</v>
      </c>
      <c r="E261" s="62" t="s">
        <v>680</v>
      </c>
      <c r="F261" s="50" t="s">
        <v>26</v>
      </c>
      <c r="G261" s="52">
        <f>'MEMORIAL DE CÁLCULO'!K733</f>
        <v>2</v>
      </c>
      <c r="H261" s="53">
        <f t="shared" si="32"/>
        <v>224.4</v>
      </c>
      <c r="I261" s="54">
        <f t="shared" si="30"/>
        <v>448.8</v>
      </c>
      <c r="J261" s="54">
        <f t="shared" si="31"/>
        <v>550.17999999999995</v>
      </c>
      <c r="M261" s="53">
        <v>224.4</v>
      </c>
    </row>
    <row r="262" spans="1:13">
      <c r="A262" s="17"/>
      <c r="B262" s="235" t="s">
        <v>1740</v>
      </c>
      <c r="C262" s="110" t="s">
        <v>1146</v>
      </c>
      <c r="D262" s="50" t="s">
        <v>27</v>
      </c>
      <c r="E262" s="62" t="s">
        <v>1145</v>
      </c>
      <c r="F262" s="50" t="s">
        <v>26</v>
      </c>
      <c r="G262" s="52">
        <f>'MEMORIAL DE CÁLCULO'!K735</f>
        <v>43</v>
      </c>
      <c r="H262" s="53">
        <f t="shared" si="32"/>
        <v>33.07</v>
      </c>
      <c r="I262" s="54">
        <f t="shared" si="30"/>
        <v>1422.01</v>
      </c>
      <c r="J262" s="54">
        <f t="shared" si="31"/>
        <v>1743.24</v>
      </c>
      <c r="M262" s="53">
        <v>33.07</v>
      </c>
    </row>
    <row r="263" spans="1:13">
      <c r="A263" s="17"/>
      <c r="B263" s="63"/>
      <c r="C263" s="64"/>
      <c r="D263" s="64"/>
      <c r="E263" s="64"/>
      <c r="F263" s="64"/>
      <c r="G263" s="65" t="s">
        <v>32</v>
      </c>
      <c r="H263" s="66"/>
      <c r="I263" s="67"/>
      <c r="J263" s="67">
        <f>SUM(J246:J262)</f>
        <v>34163.11</v>
      </c>
    </row>
    <row r="264" spans="1:13">
      <c r="A264" s="17"/>
      <c r="B264" s="17"/>
      <c r="C264" s="17"/>
      <c r="D264" s="17"/>
      <c r="E264" s="44"/>
      <c r="F264" s="17"/>
      <c r="G264" s="45"/>
      <c r="H264" s="19"/>
      <c r="I264" s="19"/>
      <c r="J264" s="19"/>
    </row>
    <row r="265" spans="1:13">
      <c r="A265" s="17"/>
      <c r="B265" s="46">
        <v>8</v>
      </c>
      <c r="C265" s="46"/>
      <c r="D265" s="46"/>
      <c r="E265" s="47" t="s">
        <v>683</v>
      </c>
      <c r="F265" s="47"/>
      <c r="G265" s="82"/>
      <c r="H265" s="49"/>
      <c r="I265" s="49"/>
      <c r="J265" s="49"/>
    </row>
    <row r="266" spans="1:13">
      <c r="A266" s="17"/>
      <c r="B266" s="114" t="s">
        <v>221</v>
      </c>
      <c r="C266" s="114"/>
      <c r="D266" s="114"/>
      <c r="E266" s="115" t="s">
        <v>685</v>
      </c>
      <c r="F266" s="55"/>
      <c r="G266" s="101"/>
      <c r="H266" s="53"/>
      <c r="I266" s="54"/>
      <c r="J266" s="72">
        <f>SUM(J267:J270)</f>
        <v>4879.88</v>
      </c>
    </row>
    <row r="267" spans="1:13" s="234" customFormat="1" ht="38.25">
      <c r="A267" s="231"/>
      <c r="B267" s="232" t="s">
        <v>1521</v>
      </c>
      <c r="C267" s="232">
        <v>101875</v>
      </c>
      <c r="D267" s="232" t="s">
        <v>21</v>
      </c>
      <c r="E267" s="233" t="s">
        <v>687</v>
      </c>
      <c r="F267" s="235" t="s">
        <v>26</v>
      </c>
      <c r="G267" s="52">
        <f>'MEMORIAL DE CÁLCULO'!K741</f>
        <v>3</v>
      </c>
      <c r="H267" s="53">
        <f>M267</f>
        <v>389.58</v>
      </c>
      <c r="I267" s="54">
        <f t="shared" ref="I267:I298" si="33">TRUNC(G267*H267,2)</f>
        <v>1168.74</v>
      </c>
      <c r="J267" s="54">
        <f t="shared" ref="J267:J298" si="34">TRUNC((G267*H267)*J$11+I267,2)</f>
        <v>1432.75</v>
      </c>
      <c r="M267" s="53">
        <v>389.58</v>
      </c>
    </row>
    <row r="268" spans="1:13" s="234" customFormat="1" ht="38.25">
      <c r="A268" s="231"/>
      <c r="B268" s="232" t="s">
        <v>1522</v>
      </c>
      <c r="C268" s="232">
        <v>101883</v>
      </c>
      <c r="D268" s="232" t="s">
        <v>21</v>
      </c>
      <c r="E268" s="233" t="s">
        <v>689</v>
      </c>
      <c r="F268" s="235" t="s">
        <v>26</v>
      </c>
      <c r="G268" s="52">
        <f>'MEMORIAL DE CÁLCULO'!K743</f>
        <v>1</v>
      </c>
      <c r="H268" s="53">
        <f t="shared" ref="H268:H269" si="35">M268</f>
        <v>523.07000000000005</v>
      </c>
      <c r="I268" s="54">
        <f t="shared" si="33"/>
        <v>523.07000000000005</v>
      </c>
      <c r="J268" s="54">
        <f t="shared" si="34"/>
        <v>641.23</v>
      </c>
      <c r="M268" s="53">
        <v>523.07000000000005</v>
      </c>
    </row>
    <row r="269" spans="1:13" s="234" customFormat="1" ht="38.25">
      <c r="A269" s="231"/>
      <c r="B269" s="232" t="s">
        <v>1523</v>
      </c>
      <c r="C269" s="232">
        <v>101879</v>
      </c>
      <c r="D269" s="232" t="s">
        <v>21</v>
      </c>
      <c r="E269" s="233" t="s">
        <v>691</v>
      </c>
      <c r="F269" s="235" t="s">
        <v>26</v>
      </c>
      <c r="G269" s="52">
        <f>'MEMORIAL DE CÁLCULO'!K745</f>
        <v>4</v>
      </c>
      <c r="H269" s="53">
        <f t="shared" si="35"/>
        <v>545.65</v>
      </c>
      <c r="I269" s="54">
        <f t="shared" si="33"/>
        <v>2182.6</v>
      </c>
      <c r="J269" s="54">
        <f t="shared" si="34"/>
        <v>2675.64</v>
      </c>
      <c r="M269" s="53">
        <v>545.65</v>
      </c>
    </row>
    <row r="270" spans="1:13">
      <c r="A270" s="17"/>
      <c r="B270" s="232" t="s">
        <v>1524</v>
      </c>
      <c r="C270" s="59" t="s">
        <v>693</v>
      </c>
      <c r="D270" s="59" t="s">
        <v>25</v>
      </c>
      <c r="E270" s="62" t="s">
        <v>694</v>
      </c>
      <c r="F270" s="56" t="s">
        <v>26</v>
      </c>
      <c r="G270" s="52">
        <f>'MEMORIAL DE CÁLCULO'!K747</f>
        <v>1</v>
      </c>
      <c r="H270" s="53">
        <f>M270</f>
        <v>106.26</v>
      </c>
      <c r="I270" s="54">
        <f t="shared" si="33"/>
        <v>106.26</v>
      </c>
      <c r="J270" s="54">
        <f t="shared" si="34"/>
        <v>130.26</v>
      </c>
      <c r="M270" s="53">
        <v>106.26</v>
      </c>
    </row>
    <row r="271" spans="1:13">
      <c r="A271" s="17"/>
      <c r="B271" s="114" t="s">
        <v>222</v>
      </c>
      <c r="C271" s="87"/>
      <c r="D271" s="87"/>
      <c r="E271" s="116" t="s">
        <v>696</v>
      </c>
      <c r="F271" s="56"/>
      <c r="G271" s="52"/>
      <c r="H271" s="53"/>
      <c r="I271" s="54"/>
      <c r="J271" s="72">
        <f>SUM(J272:J288)</f>
        <v>13546.050000000001</v>
      </c>
      <c r="M271" s="53"/>
    </row>
    <row r="272" spans="1:13">
      <c r="A272" s="17"/>
      <c r="B272" s="87" t="s">
        <v>1530</v>
      </c>
      <c r="C272" s="87">
        <v>93653</v>
      </c>
      <c r="D272" s="59" t="s">
        <v>21</v>
      </c>
      <c r="E272" s="86" t="s">
        <v>698</v>
      </c>
      <c r="F272" s="56" t="s">
        <v>26</v>
      </c>
      <c r="G272" s="52">
        <f>'MEMORIAL DE CÁLCULO'!K750</f>
        <v>74</v>
      </c>
      <c r="H272" s="53">
        <f>M272</f>
        <v>11.39</v>
      </c>
      <c r="I272" s="54">
        <f t="shared" si="33"/>
        <v>842.86</v>
      </c>
      <c r="J272" s="54">
        <f t="shared" si="34"/>
        <v>1033.26</v>
      </c>
      <c r="M272" s="53">
        <v>11.39</v>
      </c>
    </row>
    <row r="273" spans="1:13">
      <c r="A273" s="17"/>
      <c r="B273" s="87" t="s">
        <v>1531</v>
      </c>
      <c r="C273" s="87">
        <v>93654</v>
      </c>
      <c r="D273" s="59" t="s">
        <v>21</v>
      </c>
      <c r="E273" s="86" t="s">
        <v>700</v>
      </c>
      <c r="F273" s="56" t="s">
        <v>26</v>
      </c>
      <c r="G273" s="52">
        <f>'MEMORIAL DE CÁLCULO'!K752</f>
        <v>1</v>
      </c>
      <c r="H273" s="53">
        <f t="shared" ref="H273:H288" si="36">M273</f>
        <v>11.39</v>
      </c>
      <c r="I273" s="54">
        <f t="shared" si="33"/>
        <v>11.39</v>
      </c>
      <c r="J273" s="54">
        <f t="shared" si="34"/>
        <v>13.96</v>
      </c>
      <c r="M273" s="53">
        <v>11.39</v>
      </c>
    </row>
    <row r="274" spans="1:13">
      <c r="A274" s="17"/>
      <c r="B274" s="87" t="s">
        <v>1741</v>
      </c>
      <c r="C274" s="87">
        <v>93654</v>
      </c>
      <c r="D274" s="59" t="s">
        <v>21</v>
      </c>
      <c r="E274" s="86" t="s">
        <v>702</v>
      </c>
      <c r="F274" s="56" t="s">
        <v>26</v>
      </c>
      <c r="G274" s="52">
        <f>'MEMORIAL DE CÁLCULO'!K754</f>
        <v>3</v>
      </c>
      <c r="H274" s="53">
        <f t="shared" si="36"/>
        <v>11.39</v>
      </c>
      <c r="I274" s="54">
        <f t="shared" si="33"/>
        <v>34.17</v>
      </c>
      <c r="J274" s="54">
        <f t="shared" si="34"/>
        <v>41.88</v>
      </c>
      <c r="M274" s="53">
        <v>11.39</v>
      </c>
    </row>
    <row r="275" spans="1:13">
      <c r="A275" s="17"/>
      <c r="B275" s="87" t="s">
        <v>1742</v>
      </c>
      <c r="C275" s="59">
        <v>93655</v>
      </c>
      <c r="D275" s="59" t="s">
        <v>21</v>
      </c>
      <c r="E275" s="86" t="s">
        <v>704</v>
      </c>
      <c r="F275" s="56" t="s">
        <v>26</v>
      </c>
      <c r="G275" s="52">
        <f>'MEMORIAL DE CÁLCULO'!K756</f>
        <v>23</v>
      </c>
      <c r="H275" s="53">
        <f t="shared" si="36"/>
        <v>12.35</v>
      </c>
      <c r="I275" s="54">
        <f t="shared" si="33"/>
        <v>284.05</v>
      </c>
      <c r="J275" s="54">
        <f t="shared" si="34"/>
        <v>348.21</v>
      </c>
      <c r="M275" s="53">
        <v>12.35</v>
      </c>
    </row>
    <row r="276" spans="1:13">
      <c r="A276" s="17"/>
      <c r="B276" s="87" t="s">
        <v>1743</v>
      </c>
      <c r="C276" s="87">
        <v>93657</v>
      </c>
      <c r="D276" s="59" t="s">
        <v>21</v>
      </c>
      <c r="E276" s="86" t="s">
        <v>706</v>
      </c>
      <c r="F276" s="56" t="s">
        <v>26</v>
      </c>
      <c r="G276" s="52">
        <f>'MEMORIAL DE CÁLCULO'!K758</f>
        <v>6</v>
      </c>
      <c r="H276" s="53">
        <f t="shared" si="36"/>
        <v>14.85</v>
      </c>
      <c r="I276" s="54">
        <f t="shared" si="33"/>
        <v>89.1</v>
      </c>
      <c r="J276" s="54">
        <f t="shared" si="34"/>
        <v>109.22</v>
      </c>
      <c r="M276" s="53">
        <v>14.85</v>
      </c>
    </row>
    <row r="277" spans="1:13">
      <c r="A277" s="17"/>
      <c r="B277" s="87" t="s">
        <v>1744</v>
      </c>
      <c r="C277" s="87">
        <v>93658</v>
      </c>
      <c r="D277" s="59" t="s">
        <v>21</v>
      </c>
      <c r="E277" s="86" t="s">
        <v>708</v>
      </c>
      <c r="F277" s="56" t="s">
        <v>26</v>
      </c>
      <c r="G277" s="52">
        <f>'MEMORIAL DE CÁLCULO'!K760</f>
        <v>1</v>
      </c>
      <c r="H277" s="53">
        <f t="shared" si="36"/>
        <v>21.12</v>
      </c>
      <c r="I277" s="54">
        <f t="shared" si="33"/>
        <v>21.12</v>
      </c>
      <c r="J277" s="54">
        <f t="shared" si="34"/>
        <v>25.89</v>
      </c>
      <c r="M277" s="53">
        <v>21.12</v>
      </c>
    </row>
    <row r="278" spans="1:13">
      <c r="A278" s="17"/>
      <c r="B278" s="87" t="s">
        <v>1745</v>
      </c>
      <c r="C278" s="87">
        <v>93668</v>
      </c>
      <c r="D278" s="59" t="s">
        <v>21</v>
      </c>
      <c r="E278" s="86" t="s">
        <v>710</v>
      </c>
      <c r="F278" s="56" t="s">
        <v>26</v>
      </c>
      <c r="G278" s="52">
        <f>'MEMORIAL DE CÁLCULO'!K762</f>
        <v>2</v>
      </c>
      <c r="H278" s="53">
        <f t="shared" si="36"/>
        <v>67.739999999999995</v>
      </c>
      <c r="I278" s="54">
        <f t="shared" si="33"/>
        <v>135.47999999999999</v>
      </c>
      <c r="J278" s="54">
        <f t="shared" si="34"/>
        <v>166.08</v>
      </c>
      <c r="M278" s="53">
        <v>67.739999999999995</v>
      </c>
    </row>
    <row r="279" spans="1:13">
      <c r="A279" s="17"/>
      <c r="B279" s="87" t="s">
        <v>1746</v>
      </c>
      <c r="C279" s="87">
        <v>93669</v>
      </c>
      <c r="D279" s="59" t="s">
        <v>21</v>
      </c>
      <c r="E279" s="86" t="s">
        <v>712</v>
      </c>
      <c r="F279" s="56" t="s">
        <v>26</v>
      </c>
      <c r="G279" s="52">
        <f>'MEMORIAL DE CÁLCULO'!K764</f>
        <v>2</v>
      </c>
      <c r="H279" s="53">
        <f t="shared" si="36"/>
        <v>70.62</v>
      </c>
      <c r="I279" s="54">
        <f t="shared" si="33"/>
        <v>141.24</v>
      </c>
      <c r="J279" s="54">
        <f t="shared" si="34"/>
        <v>173.14</v>
      </c>
      <c r="M279" s="53">
        <v>70.62</v>
      </c>
    </row>
    <row r="280" spans="1:13">
      <c r="A280" s="17"/>
      <c r="B280" s="87" t="s">
        <v>1747</v>
      </c>
      <c r="C280" s="87">
        <v>93671</v>
      </c>
      <c r="D280" s="59" t="s">
        <v>21</v>
      </c>
      <c r="E280" s="86" t="s">
        <v>714</v>
      </c>
      <c r="F280" s="56" t="s">
        <v>26</v>
      </c>
      <c r="G280" s="52">
        <f>'MEMORIAL DE CÁLCULO'!K766</f>
        <v>2</v>
      </c>
      <c r="H280" s="53">
        <f t="shared" si="36"/>
        <v>77.92</v>
      </c>
      <c r="I280" s="54">
        <f t="shared" si="33"/>
        <v>155.84</v>
      </c>
      <c r="J280" s="54">
        <f t="shared" si="34"/>
        <v>191.04</v>
      </c>
      <c r="M280" s="53">
        <v>77.92</v>
      </c>
    </row>
    <row r="281" spans="1:13">
      <c r="A281" s="17"/>
      <c r="B281" s="87" t="s">
        <v>1748</v>
      </c>
      <c r="C281" s="87">
        <v>93673</v>
      </c>
      <c r="D281" s="59" t="s">
        <v>21</v>
      </c>
      <c r="E281" s="86" t="s">
        <v>716</v>
      </c>
      <c r="F281" s="56" t="s">
        <v>26</v>
      </c>
      <c r="G281" s="52">
        <f>'MEMORIAL DE CÁLCULO'!K768</f>
        <v>7</v>
      </c>
      <c r="H281" s="53">
        <f t="shared" si="36"/>
        <v>93.89</v>
      </c>
      <c r="I281" s="54">
        <f t="shared" si="33"/>
        <v>657.23</v>
      </c>
      <c r="J281" s="54">
        <f t="shared" si="34"/>
        <v>805.69</v>
      </c>
      <c r="M281" s="53">
        <v>93.89</v>
      </c>
    </row>
    <row r="282" spans="1:13" s="234" customFormat="1">
      <c r="A282" s="231"/>
      <c r="B282" s="87" t="s">
        <v>1749</v>
      </c>
      <c r="C282" s="232">
        <v>101897</v>
      </c>
      <c r="D282" s="232" t="s">
        <v>21</v>
      </c>
      <c r="E282" s="233" t="s">
        <v>718</v>
      </c>
      <c r="F282" s="235" t="s">
        <v>26</v>
      </c>
      <c r="G282" s="52">
        <f>'MEMORIAL DE CÁLCULO'!K770</f>
        <v>2</v>
      </c>
      <c r="H282" s="53">
        <f t="shared" si="36"/>
        <v>957.71</v>
      </c>
      <c r="I282" s="54">
        <f t="shared" si="33"/>
        <v>1915.42</v>
      </c>
      <c r="J282" s="54">
        <f t="shared" si="34"/>
        <v>2348.11</v>
      </c>
      <c r="M282" s="53">
        <v>957.71</v>
      </c>
    </row>
    <row r="283" spans="1:13">
      <c r="A283" s="17"/>
      <c r="B283" s="87" t="s">
        <v>1750</v>
      </c>
      <c r="C283" s="59" t="s">
        <v>720</v>
      </c>
      <c r="D283" s="59" t="s">
        <v>25</v>
      </c>
      <c r="E283" s="86" t="s">
        <v>721</v>
      </c>
      <c r="F283" s="56" t="s">
        <v>26</v>
      </c>
      <c r="G283" s="52">
        <f>'MEMORIAL DE CÁLCULO'!K772</f>
        <v>2</v>
      </c>
      <c r="H283" s="53">
        <f t="shared" si="36"/>
        <v>160.13999999999999</v>
      </c>
      <c r="I283" s="54">
        <f t="shared" si="33"/>
        <v>320.27999999999997</v>
      </c>
      <c r="J283" s="54">
        <f t="shared" si="34"/>
        <v>392.63</v>
      </c>
      <c r="M283" s="53">
        <v>160.13999999999999</v>
      </c>
    </row>
    <row r="284" spans="1:13">
      <c r="A284" s="17"/>
      <c r="B284" s="87" t="s">
        <v>1751</v>
      </c>
      <c r="C284" s="59" t="s">
        <v>723</v>
      </c>
      <c r="D284" s="59" t="s">
        <v>25</v>
      </c>
      <c r="E284" s="86" t="s">
        <v>724</v>
      </c>
      <c r="F284" s="56" t="s">
        <v>26</v>
      </c>
      <c r="G284" s="52">
        <f>'MEMORIAL DE CÁLCULO'!K774</f>
        <v>1</v>
      </c>
      <c r="H284" s="53">
        <f t="shared" si="36"/>
        <v>270.64999999999998</v>
      </c>
      <c r="I284" s="54">
        <f t="shared" si="33"/>
        <v>270.64999999999998</v>
      </c>
      <c r="J284" s="54">
        <f t="shared" si="34"/>
        <v>331.78</v>
      </c>
      <c r="M284" s="53">
        <v>270.64999999999998</v>
      </c>
    </row>
    <row r="285" spans="1:13">
      <c r="A285" s="17"/>
      <c r="B285" s="87" t="s">
        <v>1752</v>
      </c>
      <c r="C285" s="59" t="s">
        <v>723</v>
      </c>
      <c r="D285" s="59" t="s">
        <v>25</v>
      </c>
      <c r="E285" s="86" t="s">
        <v>726</v>
      </c>
      <c r="F285" s="56" t="s">
        <v>26</v>
      </c>
      <c r="G285" s="52">
        <f>'MEMORIAL DE CÁLCULO'!K776</f>
        <v>4</v>
      </c>
      <c r="H285" s="53">
        <f t="shared" si="36"/>
        <v>270.64999999999998</v>
      </c>
      <c r="I285" s="54">
        <f t="shared" si="33"/>
        <v>1082.5999999999999</v>
      </c>
      <c r="J285" s="54">
        <f t="shared" si="34"/>
        <v>1327.15</v>
      </c>
      <c r="M285" s="53">
        <v>270.64999999999998</v>
      </c>
    </row>
    <row r="286" spans="1:13">
      <c r="A286" s="17"/>
      <c r="B286" s="87" t="s">
        <v>1753</v>
      </c>
      <c r="C286" s="59" t="s">
        <v>723</v>
      </c>
      <c r="D286" s="59" t="s">
        <v>25</v>
      </c>
      <c r="E286" s="86" t="s">
        <v>728</v>
      </c>
      <c r="F286" s="56" t="s">
        <v>26</v>
      </c>
      <c r="G286" s="52">
        <f>'MEMORIAL DE CÁLCULO'!K778</f>
        <v>1</v>
      </c>
      <c r="H286" s="53">
        <f t="shared" si="36"/>
        <v>270.64999999999998</v>
      </c>
      <c r="I286" s="54">
        <f t="shared" si="33"/>
        <v>270.64999999999998</v>
      </c>
      <c r="J286" s="54">
        <f t="shared" si="34"/>
        <v>331.78</v>
      </c>
      <c r="M286" s="53">
        <v>270.64999999999998</v>
      </c>
    </row>
    <row r="287" spans="1:13">
      <c r="A287" s="17"/>
      <c r="B287" s="87" t="s">
        <v>1754</v>
      </c>
      <c r="C287" s="59" t="s">
        <v>730</v>
      </c>
      <c r="D287" s="59" t="s">
        <v>25</v>
      </c>
      <c r="E287" s="86" t="s">
        <v>731</v>
      </c>
      <c r="F287" s="56" t="s">
        <v>26</v>
      </c>
      <c r="G287" s="52">
        <f>'MEMORIAL DE CÁLCULO'!K780</f>
        <v>28</v>
      </c>
      <c r="H287" s="53">
        <f t="shared" si="36"/>
        <v>133.83000000000001</v>
      </c>
      <c r="I287" s="54">
        <f t="shared" si="33"/>
        <v>3747.24</v>
      </c>
      <c r="J287" s="54">
        <f t="shared" si="34"/>
        <v>4593.74</v>
      </c>
      <c r="M287" s="53">
        <v>133.83000000000001</v>
      </c>
    </row>
    <row r="288" spans="1:13">
      <c r="A288" s="17"/>
      <c r="B288" s="87" t="s">
        <v>1755</v>
      </c>
      <c r="C288" s="87" t="s">
        <v>730</v>
      </c>
      <c r="D288" s="59" t="s">
        <v>25</v>
      </c>
      <c r="E288" s="86" t="s">
        <v>733</v>
      </c>
      <c r="F288" s="56" t="s">
        <v>26</v>
      </c>
      <c r="G288" s="52">
        <f>'MEMORIAL DE CÁLCULO'!K782</f>
        <v>8</v>
      </c>
      <c r="H288" s="53">
        <f t="shared" si="36"/>
        <v>133.83000000000001</v>
      </c>
      <c r="I288" s="54">
        <f t="shared" si="33"/>
        <v>1070.6400000000001</v>
      </c>
      <c r="J288" s="54">
        <f t="shared" si="34"/>
        <v>1312.49</v>
      </c>
      <c r="M288" s="53">
        <v>133.83000000000001</v>
      </c>
    </row>
    <row r="289" spans="1:13">
      <c r="A289" s="17"/>
      <c r="B289" s="114" t="s">
        <v>1532</v>
      </c>
      <c r="C289" s="68"/>
      <c r="D289" s="68"/>
      <c r="E289" s="84" t="s">
        <v>735</v>
      </c>
      <c r="F289" s="55"/>
      <c r="G289" s="52"/>
      <c r="H289" s="53"/>
      <c r="I289" s="54"/>
      <c r="J289" s="72">
        <f>SUM(J290:J298)</f>
        <v>19001.310000000001</v>
      </c>
      <c r="M289" s="53"/>
    </row>
    <row r="290" spans="1:13">
      <c r="A290" s="17"/>
      <c r="B290" s="87" t="s">
        <v>1533</v>
      </c>
      <c r="C290" s="87">
        <v>91834</v>
      </c>
      <c r="D290" s="59" t="s">
        <v>21</v>
      </c>
      <c r="E290" s="62" t="s">
        <v>737</v>
      </c>
      <c r="F290" s="87" t="s">
        <v>53</v>
      </c>
      <c r="G290" s="52">
        <f>'MEMORIAL DE CÁLCULO'!K785</f>
        <v>56.95</v>
      </c>
      <c r="H290" s="53">
        <f>M290</f>
        <v>16.43</v>
      </c>
      <c r="I290" s="54">
        <f t="shared" si="33"/>
        <v>935.68</v>
      </c>
      <c r="J290" s="54">
        <f t="shared" si="34"/>
        <v>1147.05</v>
      </c>
      <c r="M290" s="53">
        <v>16.43</v>
      </c>
    </row>
    <row r="291" spans="1:13">
      <c r="A291" s="17"/>
      <c r="B291" s="87" t="s">
        <v>1534</v>
      </c>
      <c r="C291" s="87">
        <v>91836</v>
      </c>
      <c r="D291" s="59" t="s">
        <v>21</v>
      </c>
      <c r="E291" s="62" t="s">
        <v>739</v>
      </c>
      <c r="F291" s="87" t="s">
        <v>53</v>
      </c>
      <c r="G291" s="52">
        <f>'MEMORIAL DE CÁLCULO'!K787</f>
        <v>23.6</v>
      </c>
      <c r="H291" s="53">
        <f t="shared" ref="H291:H298" si="37">M291</f>
        <v>18.72</v>
      </c>
      <c r="I291" s="54">
        <f t="shared" si="33"/>
        <v>441.79</v>
      </c>
      <c r="J291" s="54">
        <f t="shared" si="34"/>
        <v>541.59</v>
      </c>
      <c r="M291" s="53">
        <v>18.72</v>
      </c>
    </row>
    <row r="292" spans="1:13">
      <c r="A292" s="17"/>
      <c r="B292" s="87" t="s">
        <v>1756</v>
      </c>
      <c r="C292" s="59">
        <v>93008</v>
      </c>
      <c r="D292" s="59" t="s">
        <v>21</v>
      </c>
      <c r="E292" s="62" t="s">
        <v>741</v>
      </c>
      <c r="F292" s="59" t="s">
        <v>53</v>
      </c>
      <c r="G292" s="52">
        <f>'MEMORIAL DE CÁLCULO'!K789</f>
        <v>418.5</v>
      </c>
      <c r="H292" s="53">
        <f t="shared" si="37"/>
        <v>15.33</v>
      </c>
      <c r="I292" s="54">
        <f t="shared" si="33"/>
        <v>6415.6</v>
      </c>
      <c r="J292" s="54">
        <f t="shared" si="34"/>
        <v>7864.88</v>
      </c>
      <c r="M292" s="53">
        <v>15.33</v>
      </c>
    </row>
    <row r="293" spans="1:13">
      <c r="A293" s="17"/>
      <c r="B293" s="87" t="s">
        <v>1757</v>
      </c>
      <c r="C293" s="59">
        <v>93010</v>
      </c>
      <c r="D293" s="59" t="s">
        <v>21</v>
      </c>
      <c r="E293" s="62" t="s">
        <v>743</v>
      </c>
      <c r="F293" s="59" t="s">
        <v>53</v>
      </c>
      <c r="G293" s="52">
        <f>'MEMORIAL DE CÁLCULO'!K791</f>
        <v>2.1</v>
      </c>
      <c r="H293" s="53">
        <f t="shared" si="37"/>
        <v>30.52</v>
      </c>
      <c r="I293" s="54">
        <f t="shared" si="33"/>
        <v>64.09</v>
      </c>
      <c r="J293" s="54">
        <f t="shared" si="34"/>
        <v>78.56</v>
      </c>
      <c r="M293" s="53">
        <v>30.52</v>
      </c>
    </row>
    <row r="294" spans="1:13">
      <c r="A294" s="17"/>
      <c r="B294" s="87" t="s">
        <v>1758</v>
      </c>
      <c r="C294" s="59">
        <v>93011</v>
      </c>
      <c r="D294" s="59" t="s">
        <v>21</v>
      </c>
      <c r="E294" s="62" t="s">
        <v>745</v>
      </c>
      <c r="F294" s="59" t="s">
        <v>53</v>
      </c>
      <c r="G294" s="52">
        <f>'MEMORIAL DE CÁLCULO'!K793</f>
        <v>25.4</v>
      </c>
      <c r="H294" s="53">
        <f t="shared" si="37"/>
        <v>37.07</v>
      </c>
      <c r="I294" s="54">
        <f t="shared" si="33"/>
        <v>941.57</v>
      </c>
      <c r="J294" s="54">
        <f t="shared" si="34"/>
        <v>1154.27</v>
      </c>
      <c r="M294" s="53">
        <v>37.07</v>
      </c>
    </row>
    <row r="295" spans="1:13" s="234" customFormat="1">
      <c r="A295" s="231"/>
      <c r="B295" s="87" t="s">
        <v>1759</v>
      </c>
      <c r="C295" s="232">
        <v>71211</v>
      </c>
      <c r="D295" s="232" t="s">
        <v>105</v>
      </c>
      <c r="E295" s="233" t="s">
        <v>747</v>
      </c>
      <c r="F295" s="232" t="s">
        <v>53</v>
      </c>
      <c r="G295" s="52">
        <f>'MEMORIAL DE CÁLCULO'!K795</f>
        <v>40.6</v>
      </c>
      <c r="H295" s="53">
        <f t="shared" si="37"/>
        <v>40.31</v>
      </c>
      <c r="I295" s="54">
        <f t="shared" si="33"/>
        <v>1636.58</v>
      </c>
      <c r="J295" s="54">
        <f t="shared" si="34"/>
        <v>2006.28</v>
      </c>
      <c r="M295" s="53">
        <v>40.31</v>
      </c>
    </row>
    <row r="296" spans="1:13" s="234" customFormat="1">
      <c r="A296" s="231"/>
      <c r="B296" s="87" t="s">
        <v>1760</v>
      </c>
      <c r="C296" s="232">
        <v>97886</v>
      </c>
      <c r="D296" s="232" t="s">
        <v>21</v>
      </c>
      <c r="E296" s="233" t="s">
        <v>749</v>
      </c>
      <c r="F296" s="232" t="s">
        <v>26</v>
      </c>
      <c r="G296" s="52">
        <f>'MEMORIAL DE CÁLCULO'!K797</f>
        <v>14</v>
      </c>
      <c r="H296" s="53">
        <f t="shared" si="37"/>
        <v>186.29</v>
      </c>
      <c r="I296" s="54">
        <f t="shared" si="33"/>
        <v>2608.06</v>
      </c>
      <c r="J296" s="54">
        <f t="shared" si="34"/>
        <v>3197.22</v>
      </c>
      <c r="M296" s="53">
        <v>186.29</v>
      </c>
    </row>
    <row r="297" spans="1:13">
      <c r="A297" s="17"/>
      <c r="B297" s="87" t="s">
        <v>1761</v>
      </c>
      <c r="C297" s="59">
        <v>100556</v>
      </c>
      <c r="D297" s="59" t="s">
        <v>21</v>
      </c>
      <c r="E297" s="62" t="s">
        <v>751</v>
      </c>
      <c r="F297" s="59" t="s">
        <v>26</v>
      </c>
      <c r="G297" s="52">
        <f>'MEMORIAL DE CÁLCULO'!K799</f>
        <v>2</v>
      </c>
      <c r="H297" s="53">
        <f t="shared" si="37"/>
        <v>29.59</v>
      </c>
      <c r="I297" s="54">
        <f t="shared" si="33"/>
        <v>59.18</v>
      </c>
      <c r="J297" s="54">
        <f t="shared" si="34"/>
        <v>72.540000000000006</v>
      </c>
      <c r="M297" s="53">
        <v>29.59</v>
      </c>
    </row>
    <row r="298" spans="1:13">
      <c r="A298" s="17"/>
      <c r="B298" s="87" t="s">
        <v>1762</v>
      </c>
      <c r="C298" s="59">
        <v>91937</v>
      </c>
      <c r="D298" s="59" t="s">
        <v>21</v>
      </c>
      <c r="E298" s="62" t="s">
        <v>753</v>
      </c>
      <c r="F298" s="59" t="s">
        <v>26</v>
      </c>
      <c r="G298" s="52">
        <f>'MEMORIAL DE CÁLCULO'!K801</f>
        <v>168</v>
      </c>
      <c r="H298" s="53">
        <f t="shared" si="37"/>
        <v>14.27</v>
      </c>
      <c r="I298" s="54">
        <f t="shared" si="33"/>
        <v>2397.36</v>
      </c>
      <c r="J298" s="54">
        <f t="shared" si="34"/>
        <v>2938.92</v>
      </c>
      <c r="M298" s="53">
        <v>14.27</v>
      </c>
    </row>
    <row r="299" spans="1:13">
      <c r="A299" s="17"/>
      <c r="B299" s="114" t="s">
        <v>1763</v>
      </c>
      <c r="C299" s="68"/>
      <c r="D299" s="68"/>
      <c r="E299" s="84" t="s">
        <v>755</v>
      </c>
      <c r="F299" s="102"/>
      <c r="G299" s="52"/>
      <c r="H299" s="53"/>
      <c r="I299" s="54"/>
      <c r="J299" s="72">
        <f>SUM(J300:J308)</f>
        <v>172133.25</v>
      </c>
      <c r="M299" s="53"/>
    </row>
    <row r="300" spans="1:13">
      <c r="A300" s="17"/>
      <c r="B300" s="87" t="s">
        <v>1764</v>
      </c>
      <c r="C300" s="59">
        <v>70563</v>
      </c>
      <c r="D300" s="59" t="s">
        <v>105</v>
      </c>
      <c r="E300" s="62" t="s">
        <v>1509</v>
      </c>
      <c r="F300" s="59" t="s">
        <v>53</v>
      </c>
      <c r="G300" s="52">
        <f>'MEMORIAL DE CÁLCULO'!K804</f>
        <v>8267.9</v>
      </c>
      <c r="H300" s="53">
        <f>M300</f>
        <v>4.96</v>
      </c>
      <c r="I300" s="54">
        <f t="shared" ref="I300:I329" si="38">TRUNC(G300*H300,2)</f>
        <v>41008.78</v>
      </c>
      <c r="J300" s="54">
        <f t="shared" ref="J300:J329" si="39">TRUNC((G300*H300)*J$11+I300,2)</f>
        <v>50272.66</v>
      </c>
      <c r="M300" s="53">
        <v>4.96</v>
      </c>
    </row>
    <row r="301" spans="1:13">
      <c r="A301" s="17"/>
      <c r="B301" s="87" t="s">
        <v>1765</v>
      </c>
      <c r="C301" s="59">
        <v>70564</v>
      </c>
      <c r="D301" s="59" t="s">
        <v>105</v>
      </c>
      <c r="E301" s="62" t="s">
        <v>1510</v>
      </c>
      <c r="F301" s="59" t="s">
        <v>53</v>
      </c>
      <c r="G301" s="52">
        <f>'MEMORIAL DE CÁLCULO'!K806</f>
        <v>266.5</v>
      </c>
      <c r="H301" s="53">
        <f t="shared" ref="H301:H308" si="40">M301</f>
        <v>6.9</v>
      </c>
      <c r="I301" s="54">
        <f t="shared" si="38"/>
        <v>1838.85</v>
      </c>
      <c r="J301" s="54">
        <f t="shared" si="39"/>
        <v>2254.2399999999998</v>
      </c>
      <c r="M301" s="53">
        <v>6.9</v>
      </c>
    </row>
    <row r="302" spans="1:13">
      <c r="A302" s="17"/>
      <c r="B302" s="87" t="s">
        <v>1766</v>
      </c>
      <c r="C302" s="59">
        <v>70565</v>
      </c>
      <c r="D302" s="59" t="s">
        <v>105</v>
      </c>
      <c r="E302" s="62" t="s">
        <v>1511</v>
      </c>
      <c r="F302" s="59" t="s">
        <v>53</v>
      </c>
      <c r="G302" s="52">
        <f>'MEMORIAL DE CÁLCULO'!K808</f>
        <v>1087.4000000000001</v>
      </c>
      <c r="H302" s="53">
        <f t="shared" si="40"/>
        <v>9.25</v>
      </c>
      <c r="I302" s="54">
        <f t="shared" si="38"/>
        <v>10058.450000000001</v>
      </c>
      <c r="J302" s="54">
        <f t="shared" si="39"/>
        <v>12330.65</v>
      </c>
      <c r="M302" s="53">
        <v>9.25</v>
      </c>
    </row>
    <row r="303" spans="1:13">
      <c r="A303" s="17"/>
      <c r="B303" s="87" t="s">
        <v>1767</v>
      </c>
      <c r="C303" s="59">
        <v>70570</v>
      </c>
      <c r="D303" s="59" t="s">
        <v>105</v>
      </c>
      <c r="E303" s="62" t="s">
        <v>1512</v>
      </c>
      <c r="F303" s="59" t="s">
        <v>53</v>
      </c>
      <c r="G303" s="52">
        <f>'MEMORIAL DE CÁLCULO'!K810</f>
        <v>555.29999999999995</v>
      </c>
      <c r="H303" s="53">
        <f t="shared" si="40"/>
        <v>12.8</v>
      </c>
      <c r="I303" s="54">
        <f t="shared" si="38"/>
        <v>7107.84</v>
      </c>
      <c r="J303" s="54">
        <f t="shared" si="39"/>
        <v>8713.5</v>
      </c>
      <c r="M303" s="53">
        <v>12.8</v>
      </c>
    </row>
    <row r="304" spans="1:13">
      <c r="A304" s="17"/>
      <c r="B304" s="87" t="s">
        <v>1768</v>
      </c>
      <c r="C304" s="59">
        <v>70571</v>
      </c>
      <c r="D304" s="59" t="s">
        <v>105</v>
      </c>
      <c r="E304" s="62" t="s">
        <v>1513</v>
      </c>
      <c r="F304" s="59" t="s">
        <v>53</v>
      </c>
      <c r="G304" s="52">
        <f>'MEMORIAL DE CÁLCULO'!K812</f>
        <v>299.89999999999998</v>
      </c>
      <c r="H304" s="53">
        <f t="shared" si="40"/>
        <v>17.350000000000001</v>
      </c>
      <c r="I304" s="54">
        <f t="shared" si="38"/>
        <v>5203.26</v>
      </c>
      <c r="J304" s="54">
        <f t="shared" si="39"/>
        <v>6378.67</v>
      </c>
      <c r="M304" s="53">
        <v>17.350000000000001</v>
      </c>
    </row>
    <row r="305" spans="1:13" s="234" customFormat="1">
      <c r="A305" s="231"/>
      <c r="B305" s="87" t="s">
        <v>1769</v>
      </c>
      <c r="C305" s="59">
        <v>70572</v>
      </c>
      <c r="D305" s="59" t="s">
        <v>105</v>
      </c>
      <c r="E305" s="62" t="s">
        <v>1514</v>
      </c>
      <c r="F305" s="59" t="s">
        <v>53</v>
      </c>
      <c r="G305" s="52">
        <f>'MEMORIAL DE CÁLCULO'!K814</f>
        <v>196.5</v>
      </c>
      <c r="H305" s="53">
        <f t="shared" si="40"/>
        <v>22.64</v>
      </c>
      <c r="I305" s="54">
        <f t="shared" si="38"/>
        <v>4448.76</v>
      </c>
      <c r="J305" s="54">
        <f t="shared" si="39"/>
        <v>5453.73</v>
      </c>
      <c r="M305" s="53">
        <v>22.64</v>
      </c>
    </row>
    <row r="306" spans="1:13" s="234" customFormat="1">
      <c r="A306" s="231"/>
      <c r="B306" s="87" t="s">
        <v>1770</v>
      </c>
      <c r="C306" s="59">
        <v>70588</v>
      </c>
      <c r="D306" s="59" t="s">
        <v>105</v>
      </c>
      <c r="E306" s="62" t="s">
        <v>1508</v>
      </c>
      <c r="F306" s="59" t="s">
        <v>53</v>
      </c>
      <c r="G306" s="52">
        <f>'MEMORIAL DE CÁLCULO'!K816</f>
        <v>607.20000000000005</v>
      </c>
      <c r="H306" s="53">
        <f>M306</f>
        <v>57.83</v>
      </c>
      <c r="I306" s="54">
        <f t="shared" si="38"/>
        <v>35114.370000000003</v>
      </c>
      <c r="J306" s="54">
        <f t="shared" si="39"/>
        <v>43046.7</v>
      </c>
      <c r="M306" s="53">
        <v>57.83</v>
      </c>
    </row>
    <row r="307" spans="1:13" s="234" customFormat="1">
      <c r="A307" s="231"/>
      <c r="B307" s="87" t="s">
        <v>1771</v>
      </c>
      <c r="C307" s="59">
        <v>70590</v>
      </c>
      <c r="D307" s="59" t="s">
        <v>105</v>
      </c>
      <c r="E307" s="62" t="s">
        <v>1506</v>
      </c>
      <c r="F307" s="59" t="s">
        <v>53</v>
      </c>
      <c r="G307" s="52">
        <f>'MEMORIAL DE CÁLCULO'!K818</f>
        <v>59.8</v>
      </c>
      <c r="H307" s="53">
        <f t="shared" si="40"/>
        <v>103.23</v>
      </c>
      <c r="I307" s="54">
        <f t="shared" si="38"/>
        <v>6173.15</v>
      </c>
      <c r="J307" s="54">
        <f t="shared" si="39"/>
        <v>7567.66</v>
      </c>
      <c r="M307" s="53">
        <v>103.23</v>
      </c>
    </row>
    <row r="308" spans="1:13" s="234" customFormat="1">
      <c r="A308" s="231"/>
      <c r="B308" s="87" t="s">
        <v>1772</v>
      </c>
      <c r="C308" s="59">
        <v>70592</v>
      </c>
      <c r="D308" s="59" t="s">
        <v>105</v>
      </c>
      <c r="E308" s="62" t="s">
        <v>1507</v>
      </c>
      <c r="F308" s="59" t="s">
        <v>53</v>
      </c>
      <c r="G308" s="52">
        <f>'MEMORIAL DE CÁLCULO'!K820</f>
        <v>184.3</v>
      </c>
      <c r="H308" s="53">
        <f t="shared" si="40"/>
        <v>159.85</v>
      </c>
      <c r="I308" s="54">
        <f t="shared" si="38"/>
        <v>29460.35</v>
      </c>
      <c r="J308" s="54">
        <f t="shared" si="39"/>
        <v>36115.440000000002</v>
      </c>
      <c r="M308" s="53">
        <v>159.85</v>
      </c>
    </row>
    <row r="309" spans="1:13">
      <c r="A309" s="17"/>
      <c r="B309" s="114" t="s">
        <v>1773</v>
      </c>
      <c r="C309" s="87"/>
      <c r="D309" s="87"/>
      <c r="E309" s="84" t="s">
        <v>775</v>
      </c>
      <c r="F309" s="87"/>
      <c r="G309" s="52"/>
      <c r="H309" s="53"/>
      <c r="I309" s="54"/>
      <c r="J309" s="72">
        <f>J310</f>
        <v>9935.41</v>
      </c>
      <c r="M309" s="53"/>
    </row>
    <row r="310" spans="1:13">
      <c r="A310" s="17"/>
      <c r="B310" s="59" t="s">
        <v>1774</v>
      </c>
      <c r="C310" s="87" t="s">
        <v>777</v>
      </c>
      <c r="D310" s="59" t="s">
        <v>25</v>
      </c>
      <c r="E310" s="62" t="s">
        <v>778</v>
      </c>
      <c r="F310" s="87" t="s">
        <v>53</v>
      </c>
      <c r="G310" s="52">
        <f>'MEMORIAL DE CÁLCULO'!K823</f>
        <v>86.1</v>
      </c>
      <c r="H310" s="53">
        <f>M310</f>
        <v>94.13</v>
      </c>
      <c r="I310" s="54">
        <f t="shared" si="38"/>
        <v>8104.59</v>
      </c>
      <c r="J310" s="54">
        <f t="shared" si="39"/>
        <v>9935.41</v>
      </c>
      <c r="M310" s="53">
        <v>94.13</v>
      </c>
    </row>
    <row r="311" spans="1:13">
      <c r="A311" s="17"/>
      <c r="B311" s="114" t="s">
        <v>1775</v>
      </c>
      <c r="C311" s="68"/>
      <c r="D311" s="68"/>
      <c r="E311" s="84" t="s">
        <v>780</v>
      </c>
      <c r="F311" s="102"/>
      <c r="G311" s="52"/>
      <c r="H311" s="53"/>
      <c r="I311" s="54"/>
      <c r="J311" s="72">
        <f>SUM(J312:J329)</f>
        <v>50815.649999999994</v>
      </c>
      <c r="M311" s="53"/>
    </row>
    <row r="312" spans="1:13">
      <c r="A312" s="17"/>
      <c r="B312" s="59" t="s">
        <v>1776</v>
      </c>
      <c r="C312" s="87">
        <v>91996</v>
      </c>
      <c r="D312" s="59" t="s">
        <v>21</v>
      </c>
      <c r="E312" s="62" t="s">
        <v>782</v>
      </c>
      <c r="F312" s="87" t="s">
        <v>26</v>
      </c>
      <c r="G312" s="52">
        <f>'MEMORIAL DE CÁLCULO'!K826</f>
        <v>143</v>
      </c>
      <c r="H312" s="53">
        <f>M312</f>
        <v>35.72</v>
      </c>
      <c r="I312" s="54">
        <f t="shared" si="38"/>
        <v>5107.96</v>
      </c>
      <c r="J312" s="54">
        <f t="shared" si="39"/>
        <v>6261.84</v>
      </c>
      <c r="M312" s="53">
        <v>35.72</v>
      </c>
    </row>
    <row r="313" spans="1:13">
      <c r="A313" s="17"/>
      <c r="B313" s="59" t="s">
        <v>1777</v>
      </c>
      <c r="C313" s="87">
        <v>91997</v>
      </c>
      <c r="D313" s="59" t="s">
        <v>21</v>
      </c>
      <c r="E313" s="62" t="s">
        <v>784</v>
      </c>
      <c r="F313" s="87" t="s">
        <v>26</v>
      </c>
      <c r="G313" s="52">
        <f>'MEMORIAL DE CÁLCULO'!K828</f>
        <v>34</v>
      </c>
      <c r="H313" s="53">
        <f t="shared" ref="H313:H328" si="41">M313</f>
        <v>37.840000000000003</v>
      </c>
      <c r="I313" s="54">
        <f t="shared" si="38"/>
        <v>1286.56</v>
      </c>
      <c r="J313" s="54">
        <f t="shared" si="39"/>
        <v>1577.19</v>
      </c>
      <c r="M313" s="53">
        <v>37.840000000000003</v>
      </c>
    </row>
    <row r="314" spans="1:13">
      <c r="A314" s="17"/>
      <c r="B314" s="59" t="s">
        <v>1778</v>
      </c>
      <c r="C314" s="59">
        <v>92002</v>
      </c>
      <c r="D314" s="59" t="s">
        <v>21</v>
      </c>
      <c r="E314" s="62" t="s">
        <v>786</v>
      </c>
      <c r="F314" s="87" t="s">
        <v>26</v>
      </c>
      <c r="G314" s="52">
        <f>'MEMORIAL DE CÁLCULO'!K830</f>
        <v>6</v>
      </c>
      <c r="H314" s="53">
        <f t="shared" si="41"/>
        <v>45.83</v>
      </c>
      <c r="I314" s="54">
        <f t="shared" si="38"/>
        <v>274.98</v>
      </c>
      <c r="J314" s="54">
        <f t="shared" si="39"/>
        <v>337.09</v>
      </c>
      <c r="M314" s="53">
        <v>45.83</v>
      </c>
    </row>
    <row r="315" spans="1:13">
      <c r="A315" s="17"/>
      <c r="B315" s="59" t="s">
        <v>1779</v>
      </c>
      <c r="C315" s="59">
        <v>92023</v>
      </c>
      <c r="D315" s="59" t="s">
        <v>21</v>
      </c>
      <c r="E315" s="86" t="s">
        <v>788</v>
      </c>
      <c r="F315" s="87" t="s">
        <v>26</v>
      </c>
      <c r="G315" s="52">
        <f>'MEMORIAL DE CÁLCULO'!K832</f>
        <v>37</v>
      </c>
      <c r="H315" s="53">
        <f t="shared" si="41"/>
        <v>51.44</v>
      </c>
      <c r="I315" s="54">
        <f t="shared" si="38"/>
        <v>1903.28</v>
      </c>
      <c r="J315" s="54">
        <f t="shared" si="39"/>
        <v>2333.23</v>
      </c>
      <c r="M315" s="53">
        <v>51.44</v>
      </c>
    </row>
    <row r="316" spans="1:13">
      <c r="A316" s="17"/>
      <c r="B316" s="59" t="s">
        <v>1780</v>
      </c>
      <c r="C316" s="59">
        <v>92027</v>
      </c>
      <c r="D316" s="59" t="s">
        <v>21</v>
      </c>
      <c r="E316" s="86" t="s">
        <v>790</v>
      </c>
      <c r="F316" s="87" t="s">
        <v>26</v>
      </c>
      <c r="G316" s="52">
        <f>'MEMORIAL DE CÁLCULO'!K834</f>
        <v>4</v>
      </c>
      <c r="H316" s="53">
        <f t="shared" si="41"/>
        <v>67.22</v>
      </c>
      <c r="I316" s="54">
        <f t="shared" si="38"/>
        <v>268.88</v>
      </c>
      <c r="J316" s="54">
        <f t="shared" si="39"/>
        <v>329.61</v>
      </c>
      <c r="M316" s="53">
        <v>67.22</v>
      </c>
    </row>
    <row r="317" spans="1:13">
      <c r="A317" s="17"/>
      <c r="B317" s="59" t="s">
        <v>1781</v>
      </c>
      <c r="C317" s="87">
        <v>92023</v>
      </c>
      <c r="D317" s="59" t="s">
        <v>21</v>
      </c>
      <c r="E317" s="86" t="s">
        <v>792</v>
      </c>
      <c r="F317" s="87" t="s">
        <v>26</v>
      </c>
      <c r="G317" s="52">
        <f>'MEMORIAL DE CÁLCULO'!K836</f>
        <v>15</v>
      </c>
      <c r="H317" s="53">
        <f t="shared" si="41"/>
        <v>51.44</v>
      </c>
      <c r="I317" s="54">
        <f t="shared" si="38"/>
        <v>771.6</v>
      </c>
      <c r="J317" s="54">
        <f t="shared" si="39"/>
        <v>945.9</v>
      </c>
      <c r="M317" s="53">
        <v>51.44</v>
      </c>
    </row>
    <row r="318" spans="1:13">
      <c r="A318" s="17"/>
      <c r="B318" s="59" t="s">
        <v>1782</v>
      </c>
      <c r="C318" s="59">
        <v>91953</v>
      </c>
      <c r="D318" s="59" t="s">
        <v>21</v>
      </c>
      <c r="E318" s="86" t="s">
        <v>794</v>
      </c>
      <c r="F318" s="87" t="s">
        <v>26</v>
      </c>
      <c r="G318" s="52">
        <f>'MEMORIAL DE CÁLCULO'!K838</f>
        <v>11</v>
      </c>
      <c r="H318" s="53">
        <f t="shared" si="41"/>
        <v>30.24</v>
      </c>
      <c r="I318" s="54">
        <f t="shared" si="38"/>
        <v>332.64</v>
      </c>
      <c r="J318" s="54">
        <f t="shared" si="39"/>
        <v>407.78</v>
      </c>
      <c r="M318" s="53">
        <v>30.24</v>
      </c>
    </row>
    <row r="319" spans="1:13">
      <c r="A319" s="17"/>
      <c r="B319" s="59" t="s">
        <v>1783</v>
      </c>
      <c r="C319" s="87">
        <v>91959</v>
      </c>
      <c r="D319" s="59" t="s">
        <v>21</v>
      </c>
      <c r="E319" s="86" t="s">
        <v>796</v>
      </c>
      <c r="F319" s="87" t="s">
        <v>26</v>
      </c>
      <c r="G319" s="52">
        <f>'MEMORIAL DE CÁLCULO'!K840</f>
        <v>4</v>
      </c>
      <c r="H319" s="53">
        <f t="shared" si="41"/>
        <v>46</v>
      </c>
      <c r="I319" s="54">
        <f t="shared" si="38"/>
        <v>184</v>
      </c>
      <c r="J319" s="54">
        <f t="shared" si="39"/>
        <v>225.56</v>
      </c>
      <c r="M319" s="53">
        <v>46</v>
      </c>
    </row>
    <row r="320" spans="1:13">
      <c r="A320" s="17"/>
      <c r="B320" s="59" t="s">
        <v>1784</v>
      </c>
      <c r="C320" s="59">
        <v>91967</v>
      </c>
      <c r="D320" s="59" t="s">
        <v>21</v>
      </c>
      <c r="E320" s="86" t="s">
        <v>798</v>
      </c>
      <c r="F320" s="87" t="s">
        <v>26</v>
      </c>
      <c r="G320" s="52">
        <f>'MEMORIAL DE CÁLCULO'!K842</f>
        <v>1</v>
      </c>
      <c r="H320" s="53">
        <f t="shared" si="41"/>
        <v>61.78</v>
      </c>
      <c r="I320" s="54">
        <f t="shared" si="38"/>
        <v>61.78</v>
      </c>
      <c r="J320" s="54">
        <f t="shared" si="39"/>
        <v>75.73</v>
      </c>
      <c r="M320" s="53">
        <v>61.78</v>
      </c>
    </row>
    <row r="321" spans="1:13">
      <c r="A321" s="17"/>
      <c r="B321" s="59" t="s">
        <v>1785</v>
      </c>
      <c r="C321" s="87">
        <v>91996</v>
      </c>
      <c r="D321" s="59" t="s">
        <v>21</v>
      </c>
      <c r="E321" s="86" t="s">
        <v>800</v>
      </c>
      <c r="F321" s="87" t="s">
        <v>26</v>
      </c>
      <c r="G321" s="52">
        <f>'MEMORIAL DE CÁLCULO'!K844</f>
        <v>12</v>
      </c>
      <c r="H321" s="53">
        <f t="shared" si="41"/>
        <v>35.72</v>
      </c>
      <c r="I321" s="54">
        <f t="shared" si="38"/>
        <v>428.64</v>
      </c>
      <c r="J321" s="54">
        <f t="shared" si="39"/>
        <v>525.46</v>
      </c>
      <c r="M321" s="53">
        <v>35.72</v>
      </c>
    </row>
    <row r="322" spans="1:13" s="234" customFormat="1">
      <c r="A322" s="231"/>
      <c r="B322" s="59" t="s">
        <v>1786</v>
      </c>
      <c r="C322" s="232" t="s">
        <v>1065</v>
      </c>
      <c r="D322" s="232" t="s">
        <v>25</v>
      </c>
      <c r="E322" s="233" t="s">
        <v>802</v>
      </c>
      <c r="F322" s="232" t="s">
        <v>26</v>
      </c>
      <c r="G322" s="52">
        <f>'MEMORIAL DE CÁLCULO'!K846</f>
        <v>8</v>
      </c>
      <c r="H322" s="53">
        <f t="shared" si="41"/>
        <v>189.78</v>
      </c>
      <c r="I322" s="54">
        <f t="shared" si="38"/>
        <v>1518.24</v>
      </c>
      <c r="J322" s="54">
        <f t="shared" si="39"/>
        <v>1861.21</v>
      </c>
      <c r="M322" s="53">
        <v>189.78</v>
      </c>
    </row>
    <row r="323" spans="1:13">
      <c r="A323" s="17"/>
      <c r="B323" s="59" t="s">
        <v>1787</v>
      </c>
      <c r="C323" s="59" t="s">
        <v>804</v>
      </c>
      <c r="D323" s="59" t="s">
        <v>25</v>
      </c>
      <c r="E323" s="62" t="s">
        <v>805</v>
      </c>
      <c r="F323" s="59" t="s">
        <v>26</v>
      </c>
      <c r="G323" s="52">
        <f>'MEMORIAL DE CÁLCULO'!K848</f>
        <v>18</v>
      </c>
      <c r="H323" s="53">
        <f t="shared" si="41"/>
        <v>112.29</v>
      </c>
      <c r="I323" s="54">
        <f t="shared" si="38"/>
        <v>2021.22</v>
      </c>
      <c r="J323" s="54">
        <f t="shared" si="39"/>
        <v>2477.81</v>
      </c>
      <c r="M323" s="53">
        <v>112.29</v>
      </c>
    </row>
    <row r="324" spans="1:13">
      <c r="A324" s="17"/>
      <c r="B324" s="59" t="s">
        <v>1788</v>
      </c>
      <c r="C324" s="59" t="s">
        <v>807</v>
      </c>
      <c r="D324" s="59" t="s">
        <v>25</v>
      </c>
      <c r="E324" s="62" t="s">
        <v>808</v>
      </c>
      <c r="F324" s="59" t="s">
        <v>26</v>
      </c>
      <c r="G324" s="52">
        <f>'MEMORIAL DE CÁLCULO'!K850</f>
        <v>102</v>
      </c>
      <c r="H324" s="53">
        <f t="shared" si="41"/>
        <v>128.84</v>
      </c>
      <c r="I324" s="54">
        <f t="shared" si="38"/>
        <v>13141.68</v>
      </c>
      <c r="J324" s="54">
        <f t="shared" si="39"/>
        <v>16110.38</v>
      </c>
      <c r="M324" s="53">
        <v>128.84</v>
      </c>
    </row>
    <row r="325" spans="1:13">
      <c r="A325" s="17"/>
      <c r="B325" s="59" t="s">
        <v>1789</v>
      </c>
      <c r="C325" s="59" t="s">
        <v>810</v>
      </c>
      <c r="D325" s="59" t="s">
        <v>25</v>
      </c>
      <c r="E325" s="62" t="s">
        <v>811</v>
      </c>
      <c r="F325" s="59" t="s">
        <v>26</v>
      </c>
      <c r="G325" s="52">
        <f>'MEMORIAL DE CÁLCULO'!K852</f>
        <v>40</v>
      </c>
      <c r="H325" s="53">
        <f t="shared" si="41"/>
        <v>184.14</v>
      </c>
      <c r="I325" s="54">
        <f t="shared" si="38"/>
        <v>7365.6</v>
      </c>
      <c r="J325" s="54">
        <f t="shared" si="39"/>
        <v>9029.48</v>
      </c>
      <c r="M325" s="53">
        <v>184.14</v>
      </c>
    </row>
    <row r="326" spans="1:13">
      <c r="A326" s="17"/>
      <c r="B326" s="59" t="s">
        <v>1790</v>
      </c>
      <c r="C326" s="59" t="s">
        <v>813</v>
      </c>
      <c r="D326" s="59" t="s">
        <v>25</v>
      </c>
      <c r="E326" s="62" t="s">
        <v>814</v>
      </c>
      <c r="F326" s="59" t="s">
        <v>26</v>
      </c>
      <c r="G326" s="52">
        <f>'MEMORIAL DE CÁLCULO'!K854</f>
        <v>9</v>
      </c>
      <c r="H326" s="53">
        <f t="shared" si="41"/>
        <v>217.22</v>
      </c>
      <c r="I326" s="54">
        <f t="shared" si="38"/>
        <v>1954.98</v>
      </c>
      <c r="J326" s="54">
        <f t="shared" si="39"/>
        <v>2396.6</v>
      </c>
      <c r="M326" s="53">
        <v>217.22</v>
      </c>
    </row>
    <row r="327" spans="1:13">
      <c r="A327" s="17"/>
      <c r="B327" s="59" t="s">
        <v>1791</v>
      </c>
      <c r="C327" s="59" t="s">
        <v>816</v>
      </c>
      <c r="D327" s="59" t="s">
        <v>25</v>
      </c>
      <c r="E327" s="62" t="s">
        <v>817</v>
      </c>
      <c r="F327" s="87" t="s">
        <v>26</v>
      </c>
      <c r="G327" s="52">
        <f>'MEMORIAL DE CÁLCULO'!K856</f>
        <v>4</v>
      </c>
      <c r="H327" s="53">
        <f t="shared" si="41"/>
        <v>436.64</v>
      </c>
      <c r="I327" s="54">
        <f t="shared" si="38"/>
        <v>1746.56</v>
      </c>
      <c r="J327" s="54">
        <f t="shared" si="39"/>
        <v>2141.1</v>
      </c>
      <c r="M327" s="53">
        <v>436.64</v>
      </c>
    </row>
    <row r="328" spans="1:13">
      <c r="A328" s="17"/>
      <c r="B328" s="59" t="s">
        <v>1792</v>
      </c>
      <c r="C328" s="59" t="s">
        <v>816</v>
      </c>
      <c r="D328" s="59" t="s">
        <v>25</v>
      </c>
      <c r="E328" s="62" t="s">
        <v>819</v>
      </c>
      <c r="F328" s="87" t="s">
        <v>26</v>
      </c>
      <c r="G328" s="52">
        <f>'MEMORIAL DE CÁLCULO'!K858</f>
        <v>1</v>
      </c>
      <c r="H328" s="53">
        <f t="shared" si="41"/>
        <v>436.64</v>
      </c>
      <c r="I328" s="54">
        <f t="shared" si="38"/>
        <v>436.64</v>
      </c>
      <c r="J328" s="54">
        <f t="shared" si="39"/>
        <v>535.27</v>
      </c>
      <c r="M328" s="53">
        <v>436.64</v>
      </c>
    </row>
    <row r="329" spans="1:13">
      <c r="A329" s="17"/>
      <c r="B329" s="59" t="s">
        <v>1793</v>
      </c>
      <c r="C329" s="59" t="s">
        <v>821</v>
      </c>
      <c r="D329" s="59" t="s">
        <v>25</v>
      </c>
      <c r="E329" s="62" t="s">
        <v>822</v>
      </c>
      <c r="F329" s="87" t="s">
        <v>26</v>
      </c>
      <c r="G329" s="52">
        <f>'MEMORIAL DE CÁLCULO'!K860</f>
        <v>16</v>
      </c>
      <c r="H329" s="53">
        <f>M329</f>
        <v>165.41</v>
      </c>
      <c r="I329" s="54">
        <f t="shared" si="38"/>
        <v>2646.56</v>
      </c>
      <c r="J329" s="54">
        <f t="shared" si="39"/>
        <v>3244.41</v>
      </c>
      <c r="M329" s="53">
        <v>165.41</v>
      </c>
    </row>
    <row r="330" spans="1:13">
      <c r="A330" s="17"/>
      <c r="B330" s="63"/>
      <c r="C330" s="64"/>
      <c r="D330" s="64"/>
      <c r="E330" s="64"/>
      <c r="F330" s="64"/>
      <c r="G330" s="65" t="s">
        <v>32</v>
      </c>
      <c r="H330" s="66"/>
      <c r="I330" s="67"/>
      <c r="J330" s="67">
        <f>SUM(J266,J271,J289,J299,J309,J311)</f>
        <v>270311.55</v>
      </c>
      <c r="M330" s="66"/>
    </row>
    <row r="331" spans="1:13">
      <c r="A331" s="17"/>
      <c r="B331" s="17"/>
      <c r="C331" s="17"/>
      <c r="D331" s="17"/>
      <c r="E331" s="44"/>
      <c r="F331" s="17"/>
      <c r="G331" s="45"/>
      <c r="H331" s="19"/>
      <c r="I331" s="19"/>
      <c r="J331" s="19"/>
      <c r="M331" s="19"/>
    </row>
    <row r="332" spans="1:13">
      <c r="A332" s="17"/>
      <c r="B332" s="103">
        <v>9</v>
      </c>
      <c r="C332" s="103"/>
      <c r="D332" s="103"/>
      <c r="E332" s="117" t="s">
        <v>823</v>
      </c>
      <c r="F332" s="118"/>
      <c r="G332" s="119"/>
      <c r="H332" s="120"/>
      <c r="I332" s="107"/>
      <c r="J332" s="49"/>
      <c r="M332" s="120"/>
    </row>
    <row r="333" spans="1:13">
      <c r="A333" s="17"/>
      <c r="B333" s="56" t="s">
        <v>224</v>
      </c>
      <c r="C333" s="50">
        <v>89865</v>
      </c>
      <c r="D333" s="50" t="s">
        <v>21</v>
      </c>
      <c r="E333" s="108" t="s">
        <v>341</v>
      </c>
      <c r="F333" s="56" t="s">
        <v>53</v>
      </c>
      <c r="G333" s="52">
        <f>'MEMORIAL DE CÁLCULO'!K865</f>
        <v>72.3</v>
      </c>
      <c r="H333" s="53">
        <f>M333</f>
        <v>18.510000000000002</v>
      </c>
      <c r="I333" s="54">
        <f>TRUNC(G333*H333,2)</f>
        <v>1338.27</v>
      </c>
      <c r="J333" s="54">
        <f>TRUNC((G333*H333)*J$11+I333,2)</f>
        <v>1640.58</v>
      </c>
      <c r="M333" s="53">
        <v>18.510000000000002</v>
      </c>
    </row>
    <row r="334" spans="1:13">
      <c r="A334" s="17"/>
      <c r="B334" s="56" t="s">
        <v>247</v>
      </c>
      <c r="C334" s="50">
        <v>89485</v>
      </c>
      <c r="D334" s="50" t="s">
        <v>21</v>
      </c>
      <c r="E334" s="102" t="s">
        <v>397</v>
      </c>
      <c r="F334" s="50" t="s">
        <v>26</v>
      </c>
      <c r="G334" s="52">
        <f>'MEMORIAL DE CÁLCULO'!K867</f>
        <v>15</v>
      </c>
      <c r="H334" s="53">
        <f t="shared" ref="H334:H336" si="42">M334</f>
        <v>6.58</v>
      </c>
      <c r="I334" s="54">
        <f>TRUNC(G334*H334,2)</f>
        <v>98.7</v>
      </c>
      <c r="J334" s="54">
        <f>TRUNC((G334*H334)*J$11+I334,2)</f>
        <v>120.99</v>
      </c>
      <c r="M334" s="53">
        <v>6.58</v>
      </c>
    </row>
    <row r="335" spans="1:13">
      <c r="A335" s="17"/>
      <c r="B335" s="56" t="s">
        <v>251</v>
      </c>
      <c r="C335" s="50">
        <v>89866</v>
      </c>
      <c r="D335" s="50" t="s">
        <v>21</v>
      </c>
      <c r="E335" s="102" t="s">
        <v>827</v>
      </c>
      <c r="F335" s="50" t="s">
        <v>26</v>
      </c>
      <c r="G335" s="52">
        <f>'MEMORIAL DE CÁLCULO'!K869</f>
        <v>22</v>
      </c>
      <c r="H335" s="53">
        <f t="shared" si="42"/>
        <v>7.71</v>
      </c>
      <c r="I335" s="54">
        <f>TRUNC(G335*H335,2)</f>
        <v>169.62</v>
      </c>
      <c r="J335" s="54">
        <f>TRUNC((G335*H335)*J$11+I335,2)</f>
        <v>207.93</v>
      </c>
      <c r="M335" s="53">
        <v>7.71</v>
      </c>
    </row>
    <row r="336" spans="1:13">
      <c r="A336" s="17"/>
      <c r="B336" s="56" t="s">
        <v>1794</v>
      </c>
      <c r="C336" s="50">
        <v>89869</v>
      </c>
      <c r="D336" s="50" t="s">
        <v>21</v>
      </c>
      <c r="E336" s="102" t="s">
        <v>423</v>
      </c>
      <c r="F336" s="50" t="s">
        <v>26</v>
      </c>
      <c r="G336" s="52">
        <f>'MEMORIAL DE CÁLCULO'!K871</f>
        <v>6</v>
      </c>
      <c r="H336" s="53">
        <f t="shared" si="42"/>
        <v>10.74</v>
      </c>
      <c r="I336" s="54">
        <f>TRUNC(G336*H336,2)</f>
        <v>64.44</v>
      </c>
      <c r="J336" s="54">
        <f>TRUNC((G336*H336)*J$11+I336,2)</f>
        <v>78.989999999999995</v>
      </c>
      <c r="M336" s="53">
        <v>10.74</v>
      </c>
    </row>
    <row r="337" spans="1:13">
      <c r="A337" s="17"/>
      <c r="B337" s="63"/>
      <c r="C337" s="64"/>
      <c r="D337" s="64"/>
      <c r="E337" s="64"/>
      <c r="F337" s="64"/>
      <c r="G337" s="65" t="s">
        <v>32</v>
      </c>
      <c r="H337" s="66"/>
      <c r="I337" s="67"/>
      <c r="J337" s="67">
        <f>SUM(J333:J336)</f>
        <v>2048.4899999999998</v>
      </c>
      <c r="M337" s="66"/>
    </row>
    <row r="338" spans="1:13">
      <c r="A338" s="17"/>
      <c r="B338" s="17"/>
      <c r="C338" s="17"/>
      <c r="D338" s="17"/>
      <c r="E338" s="44"/>
      <c r="F338" s="17"/>
      <c r="G338" s="45"/>
      <c r="H338" s="19"/>
      <c r="I338" s="19"/>
      <c r="J338" s="19"/>
      <c r="M338" s="19"/>
    </row>
    <row r="339" spans="1:13">
      <c r="A339" s="17"/>
      <c r="B339" s="103">
        <v>10</v>
      </c>
      <c r="C339" s="103"/>
      <c r="D339" s="103"/>
      <c r="E339" s="117" t="s">
        <v>829</v>
      </c>
      <c r="F339" s="118"/>
      <c r="G339" s="82"/>
      <c r="H339" s="49"/>
      <c r="I339" s="49"/>
      <c r="J339" s="49"/>
      <c r="M339" s="49"/>
    </row>
    <row r="340" spans="1:13">
      <c r="A340" s="17"/>
      <c r="B340" s="99" t="s">
        <v>258</v>
      </c>
      <c r="C340" s="69"/>
      <c r="D340" s="69"/>
      <c r="E340" s="84" t="s">
        <v>831</v>
      </c>
      <c r="F340" s="108"/>
      <c r="G340" s="91"/>
      <c r="H340" s="72"/>
      <c r="I340" s="72"/>
      <c r="J340" s="72">
        <f>SUM(J341:J349)</f>
        <v>11888.81</v>
      </c>
      <c r="M340" s="72"/>
    </row>
    <row r="341" spans="1:13">
      <c r="A341" s="17"/>
      <c r="B341" s="56" t="s">
        <v>1165</v>
      </c>
      <c r="C341" s="59">
        <v>98302</v>
      </c>
      <c r="D341" s="50" t="s">
        <v>21</v>
      </c>
      <c r="E341" s="51" t="s">
        <v>833</v>
      </c>
      <c r="F341" s="56" t="s">
        <v>834</v>
      </c>
      <c r="G341" s="52">
        <f>'MEMORIAL DE CÁLCULO'!K877</f>
        <v>3</v>
      </c>
      <c r="H341" s="53">
        <f>M341</f>
        <v>1365.96</v>
      </c>
      <c r="I341" s="54">
        <f t="shared" ref="I341:I367" si="43">TRUNC(G341*H341,2)</f>
        <v>4097.88</v>
      </c>
      <c r="J341" s="54">
        <f t="shared" ref="J341:J367" si="44">TRUNC((G341*H341)*J$11+I341,2)</f>
        <v>5023.59</v>
      </c>
      <c r="M341" s="53">
        <v>1365.96</v>
      </c>
    </row>
    <row r="342" spans="1:13" s="234" customFormat="1">
      <c r="A342" s="231"/>
      <c r="B342" s="56" t="s">
        <v>1166</v>
      </c>
      <c r="C342" s="232" t="s">
        <v>1176</v>
      </c>
      <c r="D342" s="232" t="s">
        <v>27</v>
      </c>
      <c r="E342" s="237" t="s">
        <v>1175</v>
      </c>
      <c r="F342" s="235" t="s">
        <v>834</v>
      </c>
      <c r="G342" s="52">
        <f>'MEMORIAL DE CÁLCULO'!K879</f>
        <v>1</v>
      </c>
      <c r="H342" s="53">
        <f t="shared" ref="H342:H349" si="45">M342</f>
        <v>2000.43</v>
      </c>
      <c r="I342" s="54">
        <f t="shared" si="43"/>
        <v>2000.43</v>
      </c>
      <c r="J342" s="54">
        <f t="shared" si="44"/>
        <v>2452.3200000000002</v>
      </c>
      <c r="M342" s="53">
        <v>2000.43</v>
      </c>
    </row>
    <row r="343" spans="1:13">
      <c r="A343" s="17"/>
      <c r="B343" s="56" t="s">
        <v>260</v>
      </c>
      <c r="C343" s="59" t="s">
        <v>838</v>
      </c>
      <c r="D343" s="59" t="s">
        <v>25</v>
      </c>
      <c r="E343" s="51" t="s">
        <v>839</v>
      </c>
      <c r="F343" s="56" t="s">
        <v>834</v>
      </c>
      <c r="G343" s="52">
        <f>'MEMORIAL DE CÁLCULO'!K881</f>
        <v>2</v>
      </c>
      <c r="H343" s="53">
        <f t="shared" si="45"/>
        <v>39.68</v>
      </c>
      <c r="I343" s="54">
        <f t="shared" si="43"/>
        <v>79.36</v>
      </c>
      <c r="J343" s="54">
        <f t="shared" si="44"/>
        <v>97.28</v>
      </c>
      <c r="M343" s="53">
        <v>39.68</v>
      </c>
    </row>
    <row r="344" spans="1:13">
      <c r="A344" s="17"/>
      <c r="B344" s="56" t="s">
        <v>262</v>
      </c>
      <c r="C344" s="59" t="s">
        <v>838</v>
      </c>
      <c r="D344" s="59" t="s">
        <v>25</v>
      </c>
      <c r="E344" s="51" t="s">
        <v>841</v>
      </c>
      <c r="F344" s="56" t="s">
        <v>834</v>
      </c>
      <c r="G344" s="52">
        <f>'MEMORIAL DE CÁLCULO'!K883</f>
        <v>1</v>
      </c>
      <c r="H344" s="53">
        <f t="shared" si="45"/>
        <v>39.68</v>
      </c>
      <c r="I344" s="54">
        <f t="shared" si="43"/>
        <v>39.68</v>
      </c>
      <c r="J344" s="54">
        <f t="shared" si="44"/>
        <v>48.64</v>
      </c>
      <c r="M344" s="53">
        <v>39.68</v>
      </c>
    </row>
    <row r="345" spans="1:13">
      <c r="A345" s="17"/>
      <c r="B345" s="56" t="s">
        <v>263</v>
      </c>
      <c r="C345" s="59" t="s">
        <v>838</v>
      </c>
      <c r="D345" s="59" t="s">
        <v>25</v>
      </c>
      <c r="E345" s="51" t="s">
        <v>843</v>
      </c>
      <c r="F345" s="56" t="s">
        <v>834</v>
      </c>
      <c r="G345" s="52">
        <f>'MEMORIAL DE CÁLCULO'!K885</f>
        <v>2</v>
      </c>
      <c r="H345" s="53">
        <f t="shared" si="45"/>
        <v>39.68</v>
      </c>
      <c r="I345" s="54">
        <f t="shared" si="43"/>
        <v>79.36</v>
      </c>
      <c r="J345" s="54">
        <f t="shared" si="44"/>
        <v>97.28</v>
      </c>
      <c r="M345" s="53">
        <v>39.68</v>
      </c>
    </row>
    <row r="346" spans="1:13">
      <c r="A346" s="17"/>
      <c r="B346" s="56" t="s">
        <v>265</v>
      </c>
      <c r="C346" s="59" t="s">
        <v>838</v>
      </c>
      <c r="D346" s="59" t="s">
        <v>25</v>
      </c>
      <c r="E346" s="51" t="s">
        <v>845</v>
      </c>
      <c r="F346" s="56" t="s">
        <v>834</v>
      </c>
      <c r="G346" s="52">
        <f>'MEMORIAL DE CÁLCULO'!K887</f>
        <v>1</v>
      </c>
      <c r="H346" s="53">
        <f t="shared" si="45"/>
        <v>39.68</v>
      </c>
      <c r="I346" s="54">
        <f t="shared" si="43"/>
        <v>39.68</v>
      </c>
      <c r="J346" s="54">
        <f t="shared" si="44"/>
        <v>48.64</v>
      </c>
      <c r="M346" s="53">
        <v>39.68</v>
      </c>
    </row>
    <row r="347" spans="1:13">
      <c r="A347" s="17"/>
      <c r="B347" s="56" t="s">
        <v>267</v>
      </c>
      <c r="C347" s="59" t="s">
        <v>847</v>
      </c>
      <c r="D347" s="59" t="s">
        <v>25</v>
      </c>
      <c r="E347" s="51" t="s">
        <v>848</v>
      </c>
      <c r="F347" s="56" t="s">
        <v>834</v>
      </c>
      <c r="G347" s="52">
        <f>'MEMORIAL DE CÁLCULO'!K889</f>
        <v>2</v>
      </c>
      <c r="H347" s="53">
        <f t="shared" si="45"/>
        <v>68.81</v>
      </c>
      <c r="I347" s="54">
        <f t="shared" si="43"/>
        <v>137.62</v>
      </c>
      <c r="J347" s="54">
        <f t="shared" si="44"/>
        <v>168.7</v>
      </c>
      <c r="M347" s="53">
        <v>68.81</v>
      </c>
    </row>
    <row r="348" spans="1:13" s="234" customFormat="1">
      <c r="A348" s="231"/>
      <c r="B348" s="56" t="s">
        <v>269</v>
      </c>
      <c r="C348" s="232" t="s">
        <v>1178</v>
      </c>
      <c r="D348" s="232" t="s">
        <v>27</v>
      </c>
      <c r="E348" s="237" t="s">
        <v>1177</v>
      </c>
      <c r="F348" s="56" t="s">
        <v>834</v>
      </c>
      <c r="G348" s="52">
        <f>'MEMORIAL DE CÁLCULO'!K891</f>
        <v>28</v>
      </c>
      <c r="H348" s="53">
        <f t="shared" si="45"/>
        <v>55.46</v>
      </c>
      <c r="I348" s="54">
        <f t="shared" si="43"/>
        <v>1552.88</v>
      </c>
      <c r="J348" s="54">
        <f t="shared" si="44"/>
        <v>1903.67</v>
      </c>
      <c r="M348" s="53">
        <v>55.46</v>
      </c>
    </row>
    <row r="349" spans="1:13" s="234" customFormat="1" ht="25.5">
      <c r="A349" s="231"/>
      <c r="B349" s="56" t="s">
        <v>272</v>
      </c>
      <c r="C349" s="232">
        <v>100555</v>
      </c>
      <c r="D349" s="232" t="s">
        <v>21</v>
      </c>
      <c r="E349" s="233" t="s">
        <v>1181</v>
      </c>
      <c r="F349" s="56" t="s">
        <v>834</v>
      </c>
      <c r="G349" s="52">
        <f>'MEMORIAL DE CÁLCULO'!K893</f>
        <v>1</v>
      </c>
      <c r="H349" s="53">
        <f t="shared" si="45"/>
        <v>1671.18</v>
      </c>
      <c r="I349" s="54">
        <f t="shared" si="43"/>
        <v>1671.18</v>
      </c>
      <c r="J349" s="54">
        <f t="shared" si="44"/>
        <v>2048.69</v>
      </c>
      <c r="M349" s="53">
        <v>1671.18</v>
      </c>
    </row>
    <row r="350" spans="1:13">
      <c r="A350" s="17"/>
      <c r="B350" s="99" t="s">
        <v>286</v>
      </c>
      <c r="C350" s="69"/>
      <c r="D350" s="69"/>
      <c r="E350" s="84" t="s">
        <v>852</v>
      </c>
      <c r="F350" s="102"/>
      <c r="G350" s="52"/>
      <c r="H350" s="53"/>
      <c r="I350" s="54"/>
      <c r="J350" s="72">
        <f>SUM(J351:J353)</f>
        <v>24734.83</v>
      </c>
      <c r="M350" s="53"/>
    </row>
    <row r="351" spans="1:13">
      <c r="A351" s="17"/>
      <c r="B351" s="50" t="s">
        <v>288</v>
      </c>
      <c r="C351" s="59" t="s">
        <v>854</v>
      </c>
      <c r="D351" s="50" t="s">
        <v>25</v>
      </c>
      <c r="E351" s="62" t="s">
        <v>855</v>
      </c>
      <c r="F351" s="56" t="s">
        <v>53</v>
      </c>
      <c r="G351" s="52">
        <f>'MEMORIAL DE CÁLCULO'!K896</f>
        <v>1258.9000000000001</v>
      </c>
      <c r="H351" s="53">
        <f>M351</f>
        <v>13.86</v>
      </c>
      <c r="I351" s="54">
        <f t="shared" si="43"/>
        <v>17448.349999999999</v>
      </c>
      <c r="J351" s="54">
        <f t="shared" si="44"/>
        <v>21389.93</v>
      </c>
      <c r="M351" s="53">
        <v>13.86</v>
      </c>
    </row>
    <row r="352" spans="1:13">
      <c r="A352" s="17"/>
      <c r="B352" s="50" t="s">
        <v>290</v>
      </c>
      <c r="C352" s="50" t="s">
        <v>857</v>
      </c>
      <c r="D352" s="50" t="s">
        <v>25</v>
      </c>
      <c r="E352" s="51" t="s">
        <v>858</v>
      </c>
      <c r="F352" s="56" t="s">
        <v>53</v>
      </c>
      <c r="G352" s="52">
        <f>'MEMORIAL DE CÁLCULO'!K898</f>
        <v>171.65</v>
      </c>
      <c r="H352" s="53">
        <f t="shared" ref="H352:H353" si="46">M352</f>
        <v>12.64</v>
      </c>
      <c r="I352" s="54">
        <f t="shared" si="43"/>
        <v>2169.65</v>
      </c>
      <c r="J352" s="54">
        <f t="shared" si="44"/>
        <v>2659.77</v>
      </c>
      <c r="M352" s="53">
        <v>12.64</v>
      </c>
    </row>
    <row r="353" spans="1:13">
      <c r="A353" s="17"/>
      <c r="B353" s="50" t="s">
        <v>292</v>
      </c>
      <c r="C353" s="50" t="s">
        <v>860</v>
      </c>
      <c r="D353" s="50" t="s">
        <v>25</v>
      </c>
      <c r="E353" s="62" t="s">
        <v>861</v>
      </c>
      <c r="F353" s="50" t="s">
        <v>834</v>
      </c>
      <c r="G353" s="52">
        <f>'MEMORIAL DE CÁLCULO'!K900</f>
        <v>28</v>
      </c>
      <c r="H353" s="53">
        <f t="shared" si="46"/>
        <v>19.96</v>
      </c>
      <c r="I353" s="54">
        <f t="shared" si="43"/>
        <v>558.88</v>
      </c>
      <c r="J353" s="54">
        <f t="shared" si="44"/>
        <v>685.13</v>
      </c>
      <c r="M353" s="53">
        <v>19.96</v>
      </c>
    </row>
    <row r="354" spans="1:13">
      <c r="A354" s="17"/>
      <c r="B354" s="99" t="s">
        <v>1453</v>
      </c>
      <c r="C354" s="69"/>
      <c r="D354" s="69"/>
      <c r="E354" s="84" t="s">
        <v>863</v>
      </c>
      <c r="F354" s="102"/>
      <c r="G354" s="52"/>
      <c r="H354" s="53"/>
      <c r="I354" s="54"/>
      <c r="J354" s="72">
        <f>SUM(J355:J357)</f>
        <v>2693.07</v>
      </c>
      <c r="M354" s="53"/>
    </row>
    <row r="355" spans="1:13">
      <c r="A355" s="17"/>
      <c r="B355" s="56" t="s">
        <v>1457</v>
      </c>
      <c r="C355" s="50">
        <v>98307</v>
      </c>
      <c r="D355" s="50" t="s">
        <v>21</v>
      </c>
      <c r="E355" s="51" t="s">
        <v>865</v>
      </c>
      <c r="F355" s="50" t="s">
        <v>834</v>
      </c>
      <c r="G355" s="52">
        <f>'MEMORIAL DE CÁLCULO'!K903</f>
        <v>28</v>
      </c>
      <c r="H355" s="53">
        <f>M355</f>
        <v>55.32</v>
      </c>
      <c r="I355" s="54">
        <f t="shared" si="43"/>
        <v>1548.96</v>
      </c>
      <c r="J355" s="54">
        <f t="shared" si="44"/>
        <v>1898.87</v>
      </c>
      <c r="M355" s="53">
        <v>55.32</v>
      </c>
    </row>
    <row r="356" spans="1:13" ht="25.5">
      <c r="A356" s="17"/>
      <c r="B356" s="56" t="s">
        <v>1458</v>
      </c>
      <c r="C356" s="50" t="s">
        <v>1148</v>
      </c>
      <c r="D356" s="50" t="s">
        <v>27</v>
      </c>
      <c r="E356" s="62" t="s">
        <v>1147</v>
      </c>
      <c r="F356" s="50" t="s">
        <v>834</v>
      </c>
      <c r="G356" s="52">
        <f>'MEMORIAL DE CÁLCULO'!K905</f>
        <v>14</v>
      </c>
      <c r="H356" s="53">
        <f t="shared" ref="H356:H357" si="47">M356</f>
        <v>26.87</v>
      </c>
      <c r="I356" s="54">
        <f t="shared" si="43"/>
        <v>376.18</v>
      </c>
      <c r="J356" s="54">
        <f t="shared" si="44"/>
        <v>461.15</v>
      </c>
      <c r="M356" s="53">
        <v>26.87</v>
      </c>
    </row>
    <row r="357" spans="1:13" s="234" customFormat="1">
      <c r="A357" s="231"/>
      <c r="B357" s="56" t="s">
        <v>1795</v>
      </c>
      <c r="C357" s="235" t="s">
        <v>1180</v>
      </c>
      <c r="D357" s="235" t="s">
        <v>27</v>
      </c>
      <c r="E357" s="237" t="s">
        <v>1179</v>
      </c>
      <c r="F357" s="235" t="s">
        <v>834</v>
      </c>
      <c r="G357" s="52">
        <f>'MEMORIAL DE CÁLCULO'!K907</f>
        <v>16</v>
      </c>
      <c r="H357" s="53">
        <f t="shared" si="47"/>
        <v>16.98</v>
      </c>
      <c r="I357" s="54">
        <f t="shared" si="43"/>
        <v>271.68</v>
      </c>
      <c r="J357" s="54">
        <f t="shared" si="44"/>
        <v>333.05</v>
      </c>
      <c r="M357" s="53">
        <v>16.98</v>
      </c>
    </row>
    <row r="358" spans="1:13">
      <c r="A358" s="17"/>
      <c r="B358" s="99" t="s">
        <v>1796</v>
      </c>
      <c r="C358" s="69"/>
      <c r="D358" s="69"/>
      <c r="E358" s="84" t="s">
        <v>871</v>
      </c>
      <c r="F358" s="102"/>
      <c r="G358" s="52"/>
      <c r="H358" s="53"/>
      <c r="I358" s="54"/>
      <c r="J358" s="72">
        <f>SUM(J359:J361)</f>
        <v>1435.98</v>
      </c>
      <c r="M358" s="53"/>
    </row>
    <row r="359" spans="1:13" s="234" customFormat="1">
      <c r="A359" s="231"/>
      <c r="B359" s="235" t="s">
        <v>1797</v>
      </c>
      <c r="C359" s="235">
        <v>97886</v>
      </c>
      <c r="D359" s="235" t="s">
        <v>21</v>
      </c>
      <c r="E359" s="237" t="s">
        <v>873</v>
      </c>
      <c r="F359" s="235" t="s">
        <v>834</v>
      </c>
      <c r="G359" s="52">
        <f>'MEMORIAL DE CÁLCULO'!K910</f>
        <v>2</v>
      </c>
      <c r="H359" s="53">
        <f>M359</f>
        <v>186.29</v>
      </c>
      <c r="I359" s="54">
        <f t="shared" si="43"/>
        <v>372.58</v>
      </c>
      <c r="J359" s="54">
        <f t="shared" si="44"/>
        <v>456.74</v>
      </c>
      <c r="M359" s="53">
        <v>186.29</v>
      </c>
    </row>
    <row r="360" spans="1:13">
      <c r="A360" s="17"/>
      <c r="B360" s="235" t="s">
        <v>1798</v>
      </c>
      <c r="C360" s="50">
        <v>100556</v>
      </c>
      <c r="D360" s="50" t="s">
        <v>21</v>
      </c>
      <c r="E360" s="51" t="s">
        <v>875</v>
      </c>
      <c r="F360" s="50" t="s">
        <v>834</v>
      </c>
      <c r="G360" s="52">
        <f>'MEMORIAL DE CÁLCULO'!K912</f>
        <v>2</v>
      </c>
      <c r="H360" s="53">
        <f t="shared" ref="H360:H361" si="48">M360</f>
        <v>29.59</v>
      </c>
      <c r="I360" s="54">
        <f t="shared" si="43"/>
        <v>59.18</v>
      </c>
      <c r="J360" s="54">
        <f t="shared" si="44"/>
        <v>72.540000000000006</v>
      </c>
      <c r="M360" s="53">
        <v>29.59</v>
      </c>
    </row>
    <row r="361" spans="1:13">
      <c r="A361" s="17"/>
      <c r="B361" s="235" t="s">
        <v>1799</v>
      </c>
      <c r="C361" s="50">
        <v>91940</v>
      </c>
      <c r="D361" s="50" t="s">
        <v>21</v>
      </c>
      <c r="E361" s="51" t="s">
        <v>877</v>
      </c>
      <c r="F361" s="50" t="s">
        <v>834</v>
      </c>
      <c r="G361" s="52">
        <f>'MEMORIAL DE CÁLCULO'!K914</f>
        <v>42</v>
      </c>
      <c r="H361" s="53">
        <f t="shared" si="48"/>
        <v>17.61</v>
      </c>
      <c r="I361" s="54">
        <f t="shared" si="43"/>
        <v>739.62</v>
      </c>
      <c r="J361" s="54">
        <f t="shared" si="44"/>
        <v>906.7</v>
      </c>
      <c r="M361" s="53">
        <v>17.61</v>
      </c>
    </row>
    <row r="362" spans="1:13">
      <c r="A362" s="17"/>
      <c r="B362" s="99" t="s">
        <v>1800</v>
      </c>
      <c r="C362" s="69"/>
      <c r="D362" s="69"/>
      <c r="E362" s="70" t="s">
        <v>735</v>
      </c>
      <c r="F362" s="77"/>
      <c r="G362" s="52"/>
      <c r="H362" s="53"/>
      <c r="I362" s="54"/>
      <c r="J362" s="72">
        <f>SUM(J363:J367)</f>
        <v>10641.560000000001</v>
      </c>
      <c r="M362" s="53"/>
    </row>
    <row r="363" spans="1:13">
      <c r="A363" s="17"/>
      <c r="B363" s="50" t="s">
        <v>1801</v>
      </c>
      <c r="C363" s="50">
        <v>91834</v>
      </c>
      <c r="D363" s="50" t="s">
        <v>21</v>
      </c>
      <c r="E363" s="77" t="s">
        <v>880</v>
      </c>
      <c r="F363" s="50" t="s">
        <v>53</v>
      </c>
      <c r="G363" s="52">
        <f>'MEMORIAL DE CÁLCULO'!M917</f>
        <v>0</v>
      </c>
      <c r="H363" s="53">
        <f>M363</f>
        <v>16.43</v>
      </c>
      <c r="I363" s="54">
        <f t="shared" si="43"/>
        <v>0</v>
      </c>
      <c r="J363" s="54">
        <f t="shared" si="44"/>
        <v>0</v>
      </c>
      <c r="M363" s="53">
        <v>16.43</v>
      </c>
    </row>
    <row r="364" spans="1:13" s="234" customFormat="1">
      <c r="A364" s="231"/>
      <c r="B364" s="50" t="s">
        <v>1802</v>
      </c>
      <c r="C364" s="235">
        <v>71211</v>
      </c>
      <c r="D364" s="235" t="s">
        <v>105</v>
      </c>
      <c r="E364" s="252" t="s">
        <v>882</v>
      </c>
      <c r="F364" s="235" t="s">
        <v>53</v>
      </c>
      <c r="G364" s="52">
        <f>'MEMORIAL DE CÁLCULO'!K919</f>
        <v>3</v>
      </c>
      <c r="H364" s="53">
        <f t="shared" ref="H364:H367" si="49">M364</f>
        <v>40.31</v>
      </c>
      <c r="I364" s="54">
        <f t="shared" si="43"/>
        <v>120.93</v>
      </c>
      <c r="J364" s="54">
        <f t="shared" si="44"/>
        <v>148.24</v>
      </c>
      <c r="M364" s="53">
        <v>40.31</v>
      </c>
    </row>
    <row r="365" spans="1:13" s="234" customFormat="1">
      <c r="A365" s="231"/>
      <c r="B365" s="50" t="s">
        <v>1803</v>
      </c>
      <c r="C365" s="235">
        <v>71213</v>
      </c>
      <c r="D365" s="235" t="s">
        <v>105</v>
      </c>
      <c r="E365" s="252" t="s">
        <v>884</v>
      </c>
      <c r="F365" s="235" t="s">
        <v>53</v>
      </c>
      <c r="G365" s="52">
        <f>'MEMORIAL DE CÁLCULO'!K921</f>
        <v>46.3</v>
      </c>
      <c r="H365" s="53">
        <f t="shared" si="49"/>
        <v>70.400000000000006</v>
      </c>
      <c r="I365" s="54">
        <f t="shared" si="43"/>
        <v>3259.52</v>
      </c>
      <c r="J365" s="54">
        <f t="shared" si="44"/>
        <v>3995.84</v>
      </c>
      <c r="M365" s="53">
        <v>70.400000000000006</v>
      </c>
    </row>
    <row r="366" spans="1:13" s="234" customFormat="1">
      <c r="A366" s="231"/>
      <c r="B366" s="50" t="s">
        <v>1804</v>
      </c>
      <c r="C366" s="235">
        <v>71215</v>
      </c>
      <c r="D366" s="235" t="s">
        <v>105</v>
      </c>
      <c r="E366" s="252" t="s">
        <v>886</v>
      </c>
      <c r="F366" s="235" t="s">
        <v>53</v>
      </c>
      <c r="G366" s="52">
        <f>'MEMORIAL DE CÁLCULO'!K923</f>
        <v>22.5</v>
      </c>
      <c r="H366" s="53">
        <f t="shared" si="49"/>
        <v>83.7</v>
      </c>
      <c r="I366" s="54">
        <f t="shared" si="43"/>
        <v>1883.25</v>
      </c>
      <c r="J366" s="54">
        <f t="shared" si="44"/>
        <v>2308.67</v>
      </c>
      <c r="M366" s="53">
        <v>83.7</v>
      </c>
    </row>
    <row r="367" spans="1:13">
      <c r="A367" s="17"/>
      <c r="B367" s="50" t="s">
        <v>1805</v>
      </c>
      <c r="C367" s="59" t="s">
        <v>888</v>
      </c>
      <c r="D367" s="59" t="s">
        <v>25</v>
      </c>
      <c r="E367" s="62" t="s">
        <v>889</v>
      </c>
      <c r="F367" s="50" t="s">
        <v>53</v>
      </c>
      <c r="G367" s="52">
        <f>'MEMORIAL DE CÁLCULO'!K925</f>
        <v>63.3</v>
      </c>
      <c r="H367" s="53">
        <f t="shared" si="49"/>
        <v>53.98</v>
      </c>
      <c r="I367" s="54">
        <f t="shared" si="43"/>
        <v>3416.93</v>
      </c>
      <c r="J367" s="54">
        <f t="shared" si="44"/>
        <v>4188.8100000000004</v>
      </c>
      <c r="M367" s="53">
        <v>53.98</v>
      </c>
    </row>
    <row r="368" spans="1:13">
      <c r="A368" s="17"/>
      <c r="B368" s="63"/>
      <c r="C368" s="64"/>
      <c r="D368" s="64"/>
      <c r="E368" s="64"/>
      <c r="F368" s="64"/>
      <c r="G368" s="65" t="s">
        <v>32</v>
      </c>
      <c r="H368" s="66"/>
      <c r="I368" s="67"/>
      <c r="J368" s="67">
        <f>SUM(J340,J350,J354,J358,J362)</f>
        <v>51394.25</v>
      </c>
      <c r="M368" s="66"/>
    </row>
    <row r="369" spans="1:13">
      <c r="A369" s="17"/>
      <c r="B369" s="111"/>
      <c r="C369" s="111"/>
      <c r="D369" s="111"/>
      <c r="E369" s="111"/>
      <c r="F369" s="111"/>
      <c r="G369" s="111"/>
      <c r="H369" s="20"/>
      <c r="I369" s="112"/>
      <c r="J369" s="112"/>
      <c r="M369" s="20"/>
    </row>
    <row r="370" spans="1:13">
      <c r="A370" s="17"/>
      <c r="B370" s="103">
        <v>11</v>
      </c>
      <c r="C370" s="103"/>
      <c r="D370" s="103"/>
      <c r="E370" s="47" t="s">
        <v>890</v>
      </c>
      <c r="F370" s="103"/>
      <c r="G370" s="82"/>
      <c r="H370" s="49"/>
      <c r="I370" s="49"/>
      <c r="J370" s="49"/>
      <c r="M370" s="49"/>
    </row>
    <row r="371" spans="1:13">
      <c r="A371" s="17"/>
      <c r="B371" s="50" t="s">
        <v>307</v>
      </c>
      <c r="C371" s="50" t="s">
        <v>1150</v>
      </c>
      <c r="D371" s="50" t="s">
        <v>27</v>
      </c>
      <c r="E371" s="51" t="s">
        <v>1149</v>
      </c>
      <c r="F371" s="50" t="s">
        <v>26</v>
      </c>
      <c r="G371" s="52">
        <f>'MEMORIAL DE CÁLCULO'!K930</f>
        <v>1</v>
      </c>
      <c r="H371" s="53">
        <f>M371</f>
        <v>8918.42</v>
      </c>
      <c r="I371" s="54">
        <f>TRUNC(G371*H371,2)</f>
        <v>8918.42</v>
      </c>
      <c r="J371" s="54">
        <f>TRUNC((G371*H371)*J$11+I371,2)</f>
        <v>10933.09</v>
      </c>
      <c r="M371" s="53">
        <v>8918.42</v>
      </c>
    </row>
    <row r="372" spans="1:13">
      <c r="A372" s="17"/>
      <c r="B372" s="50" t="s">
        <v>327</v>
      </c>
      <c r="C372" s="50" t="s">
        <v>894</v>
      </c>
      <c r="D372" s="50" t="s">
        <v>25</v>
      </c>
      <c r="E372" s="51" t="s">
        <v>895</v>
      </c>
      <c r="F372" s="50" t="s">
        <v>26</v>
      </c>
      <c r="G372" s="52">
        <f>'MEMORIAL DE CÁLCULO'!K932</f>
        <v>1</v>
      </c>
      <c r="H372" s="53">
        <f t="shared" ref="H372:H373" si="50">M372</f>
        <v>1238.5</v>
      </c>
      <c r="I372" s="54">
        <f>TRUNC(G372*H372,2)</f>
        <v>1238.5</v>
      </c>
      <c r="J372" s="54">
        <f>TRUNC((G372*H372)*J$11+I372,2)</f>
        <v>1518.27</v>
      </c>
      <c r="M372" s="53">
        <v>1238.5</v>
      </c>
    </row>
    <row r="373" spans="1:13">
      <c r="A373" s="17"/>
      <c r="B373" s="50" t="s">
        <v>330</v>
      </c>
      <c r="C373" s="50" t="s">
        <v>897</v>
      </c>
      <c r="D373" s="50" t="s">
        <v>25</v>
      </c>
      <c r="E373" s="51" t="s">
        <v>898</v>
      </c>
      <c r="F373" s="50" t="s">
        <v>26</v>
      </c>
      <c r="G373" s="52">
        <f>'MEMORIAL DE CÁLCULO'!K934</f>
        <v>4</v>
      </c>
      <c r="H373" s="53">
        <f t="shared" si="50"/>
        <v>257.06</v>
      </c>
      <c r="I373" s="54">
        <f>TRUNC(G373*H373,2)</f>
        <v>1028.24</v>
      </c>
      <c r="J373" s="54">
        <f>TRUNC((G373*H373)*J$11+I373,2)</f>
        <v>1260.51</v>
      </c>
      <c r="M373" s="53">
        <v>257.06</v>
      </c>
    </row>
    <row r="374" spans="1:13">
      <c r="A374" s="17"/>
      <c r="B374" s="63"/>
      <c r="C374" s="64"/>
      <c r="D374" s="64"/>
      <c r="E374" s="64"/>
      <c r="F374" s="64"/>
      <c r="G374" s="65" t="s">
        <v>32</v>
      </c>
      <c r="H374" s="66"/>
      <c r="I374" s="67"/>
      <c r="J374" s="121">
        <f>SUM(J371:J373)</f>
        <v>13711.87</v>
      </c>
      <c r="M374" s="66"/>
    </row>
    <row r="375" spans="1:13">
      <c r="A375" s="17"/>
      <c r="B375" s="111"/>
      <c r="C375" s="111"/>
      <c r="D375" s="111"/>
      <c r="E375" s="111"/>
      <c r="F375" s="111"/>
      <c r="G375" s="111"/>
      <c r="H375" s="20"/>
      <c r="I375" s="112"/>
      <c r="J375" s="112"/>
      <c r="M375" s="20"/>
    </row>
    <row r="376" spans="1:13">
      <c r="A376" s="17"/>
      <c r="B376" s="46">
        <v>12</v>
      </c>
      <c r="C376" s="103"/>
      <c r="D376" s="103"/>
      <c r="E376" s="47" t="s">
        <v>899</v>
      </c>
      <c r="F376" s="47"/>
      <c r="G376" s="82"/>
      <c r="H376" s="49"/>
      <c r="I376" s="49"/>
      <c r="J376" s="49"/>
      <c r="M376" s="49"/>
    </row>
    <row r="377" spans="1:13">
      <c r="A377" s="17"/>
      <c r="B377" s="50" t="s">
        <v>336</v>
      </c>
      <c r="C377" s="50">
        <v>96989</v>
      </c>
      <c r="D377" s="50" t="s">
        <v>21</v>
      </c>
      <c r="E377" s="62" t="s">
        <v>901</v>
      </c>
      <c r="F377" s="56" t="s">
        <v>26</v>
      </c>
      <c r="G377" s="52">
        <f>'MEMORIAL DE CÁLCULO'!K939</f>
        <v>1</v>
      </c>
      <c r="H377" s="53">
        <f>M377</f>
        <v>157.28</v>
      </c>
      <c r="I377" s="54">
        <f t="shared" ref="I377:I390" si="51">TRUNC(G377*H377,2)</f>
        <v>157.28</v>
      </c>
      <c r="J377" s="54">
        <f t="shared" ref="J377:J390" si="52">TRUNC((G377*H377)*J$11+I377,2)</f>
        <v>192.8</v>
      </c>
      <c r="M377" s="53">
        <v>157.28</v>
      </c>
    </row>
    <row r="378" spans="1:13">
      <c r="A378" s="17"/>
      <c r="B378" s="50" t="s">
        <v>454</v>
      </c>
      <c r="C378" s="50" t="s">
        <v>903</v>
      </c>
      <c r="D378" s="110" t="s">
        <v>25</v>
      </c>
      <c r="E378" s="77" t="s">
        <v>904</v>
      </c>
      <c r="F378" s="122" t="s">
        <v>53</v>
      </c>
      <c r="G378" s="52">
        <f>'MEMORIAL DE CÁLCULO'!K941</f>
        <v>154</v>
      </c>
      <c r="H378" s="53">
        <f t="shared" ref="H378:H390" si="53">M378</f>
        <v>11.86</v>
      </c>
      <c r="I378" s="54">
        <f t="shared" si="51"/>
        <v>1826.44</v>
      </c>
      <c r="J378" s="54">
        <f t="shared" si="52"/>
        <v>2239.0300000000002</v>
      </c>
      <c r="M378" s="53">
        <v>11.86</v>
      </c>
    </row>
    <row r="379" spans="1:13">
      <c r="A379" s="17"/>
      <c r="B379" s="50" t="s">
        <v>1541</v>
      </c>
      <c r="C379" s="50">
        <v>98463</v>
      </c>
      <c r="D379" s="50" t="s">
        <v>21</v>
      </c>
      <c r="E379" s="77" t="s">
        <v>906</v>
      </c>
      <c r="F379" s="56" t="s">
        <v>26</v>
      </c>
      <c r="G379" s="52">
        <f>'MEMORIAL DE CÁLCULO'!K943</f>
        <v>16</v>
      </c>
      <c r="H379" s="53">
        <f t="shared" si="53"/>
        <v>27.43</v>
      </c>
      <c r="I379" s="54">
        <f t="shared" si="51"/>
        <v>438.88</v>
      </c>
      <c r="J379" s="54">
        <f t="shared" si="52"/>
        <v>538.02</v>
      </c>
      <c r="M379" s="53">
        <v>27.43</v>
      </c>
    </row>
    <row r="380" spans="1:13" ht="25.5">
      <c r="A380" s="17"/>
      <c r="B380" s="50" t="s">
        <v>1808</v>
      </c>
      <c r="C380" s="50">
        <v>101663</v>
      </c>
      <c r="D380" s="50" t="s">
        <v>21</v>
      </c>
      <c r="E380" s="102" t="s">
        <v>1151</v>
      </c>
      <c r="F380" s="50" t="s">
        <v>26</v>
      </c>
      <c r="G380" s="52">
        <f>'MEMORIAL DE CÁLCULO'!K945</f>
        <v>4</v>
      </c>
      <c r="H380" s="53">
        <f t="shared" si="53"/>
        <v>24.65</v>
      </c>
      <c r="I380" s="54">
        <f t="shared" si="51"/>
        <v>98.6</v>
      </c>
      <c r="J380" s="54">
        <f t="shared" si="52"/>
        <v>120.87</v>
      </c>
      <c r="M380" s="53">
        <v>24.65</v>
      </c>
    </row>
    <row r="381" spans="1:13">
      <c r="A381" s="17"/>
      <c r="B381" s="50" t="s">
        <v>1809</v>
      </c>
      <c r="C381" s="50">
        <v>98463</v>
      </c>
      <c r="D381" s="50" t="s">
        <v>21</v>
      </c>
      <c r="E381" s="77" t="s">
        <v>910</v>
      </c>
      <c r="F381" s="50" t="s">
        <v>26</v>
      </c>
      <c r="G381" s="52">
        <f>'MEMORIAL DE CÁLCULO'!K947</f>
        <v>48</v>
      </c>
      <c r="H381" s="53">
        <f t="shared" si="53"/>
        <v>27.43</v>
      </c>
      <c r="I381" s="54">
        <f t="shared" si="51"/>
        <v>1316.64</v>
      </c>
      <c r="J381" s="54">
        <f t="shared" si="52"/>
        <v>1614.06</v>
      </c>
      <c r="M381" s="53">
        <v>27.43</v>
      </c>
    </row>
    <row r="382" spans="1:13">
      <c r="A382" s="17"/>
      <c r="B382" s="50" t="s">
        <v>1810</v>
      </c>
      <c r="C382" s="50" t="s">
        <v>1153</v>
      </c>
      <c r="D382" s="50" t="s">
        <v>27</v>
      </c>
      <c r="E382" s="62" t="s">
        <v>1152</v>
      </c>
      <c r="F382" s="56" t="s">
        <v>26</v>
      </c>
      <c r="G382" s="52">
        <f>'MEMORIAL DE CÁLCULO'!K949</f>
        <v>1</v>
      </c>
      <c r="H382" s="53">
        <f t="shared" si="53"/>
        <v>310.18</v>
      </c>
      <c r="I382" s="54">
        <f t="shared" si="51"/>
        <v>310.18</v>
      </c>
      <c r="J382" s="54">
        <f t="shared" si="52"/>
        <v>380.24</v>
      </c>
      <c r="M382" s="53">
        <v>310.18</v>
      </c>
    </row>
    <row r="383" spans="1:13">
      <c r="A383" s="17"/>
      <c r="B383" s="50" t="s">
        <v>1811</v>
      </c>
      <c r="C383" s="76">
        <v>93358</v>
      </c>
      <c r="D383" s="50" t="s">
        <v>21</v>
      </c>
      <c r="E383" s="62" t="s">
        <v>914</v>
      </c>
      <c r="F383" s="56" t="s">
        <v>30</v>
      </c>
      <c r="G383" s="52">
        <f>'MEMORIAL DE CÁLCULO'!K951</f>
        <v>43.95</v>
      </c>
      <c r="H383" s="53">
        <f t="shared" si="53"/>
        <v>87.5</v>
      </c>
      <c r="I383" s="54">
        <f t="shared" si="51"/>
        <v>3845.62</v>
      </c>
      <c r="J383" s="54">
        <f t="shared" si="52"/>
        <v>4714.34</v>
      </c>
      <c r="M383" s="53">
        <v>87.5</v>
      </c>
    </row>
    <row r="384" spans="1:13">
      <c r="A384" s="17"/>
      <c r="B384" s="50" t="s">
        <v>1812</v>
      </c>
      <c r="C384" s="73">
        <v>93382</v>
      </c>
      <c r="D384" s="50" t="s">
        <v>21</v>
      </c>
      <c r="E384" s="62" t="s">
        <v>35</v>
      </c>
      <c r="F384" s="56" t="s">
        <v>30</v>
      </c>
      <c r="G384" s="52">
        <f>'MEMORIAL DE CÁLCULO'!K953</f>
        <v>43.95</v>
      </c>
      <c r="H384" s="53">
        <f t="shared" si="53"/>
        <v>25.62</v>
      </c>
      <c r="I384" s="54">
        <f t="shared" si="51"/>
        <v>1125.99</v>
      </c>
      <c r="J384" s="54">
        <f t="shared" si="52"/>
        <v>1380.35</v>
      </c>
      <c r="M384" s="53">
        <v>25.62</v>
      </c>
    </row>
    <row r="385" spans="1:13" s="234" customFormat="1">
      <c r="A385" s="231"/>
      <c r="B385" s="50" t="s">
        <v>1813</v>
      </c>
      <c r="C385" s="235">
        <v>91935</v>
      </c>
      <c r="D385" s="235" t="s">
        <v>21</v>
      </c>
      <c r="E385" s="252" t="s">
        <v>919</v>
      </c>
      <c r="F385" s="235" t="s">
        <v>53</v>
      </c>
      <c r="G385" s="52">
        <f>'MEMORIAL DE CÁLCULO'!K955</f>
        <v>65</v>
      </c>
      <c r="H385" s="53">
        <f t="shared" si="53"/>
        <v>30.53</v>
      </c>
      <c r="I385" s="54">
        <f t="shared" si="51"/>
        <v>1984.45</v>
      </c>
      <c r="J385" s="54">
        <f t="shared" si="52"/>
        <v>2432.73</v>
      </c>
      <c r="M385" s="53">
        <v>30.53</v>
      </c>
    </row>
    <row r="386" spans="1:13">
      <c r="A386" s="17"/>
      <c r="B386" s="50" t="s">
        <v>1814</v>
      </c>
      <c r="C386" s="50">
        <v>96973</v>
      </c>
      <c r="D386" s="50" t="s">
        <v>21</v>
      </c>
      <c r="E386" s="77" t="s">
        <v>921</v>
      </c>
      <c r="F386" s="122" t="s">
        <v>53</v>
      </c>
      <c r="G386" s="52">
        <f>'MEMORIAL DE CÁLCULO'!K957</f>
        <v>173.78</v>
      </c>
      <c r="H386" s="53">
        <f t="shared" si="53"/>
        <v>80.83</v>
      </c>
      <c r="I386" s="54">
        <f t="shared" si="51"/>
        <v>14046.63</v>
      </c>
      <c r="J386" s="54">
        <f t="shared" si="52"/>
        <v>17219.759999999998</v>
      </c>
      <c r="M386" s="53">
        <v>80.83</v>
      </c>
    </row>
    <row r="387" spans="1:13">
      <c r="A387" s="17"/>
      <c r="B387" s="50" t="s">
        <v>1815</v>
      </c>
      <c r="C387" s="50">
        <v>96974</v>
      </c>
      <c r="D387" s="50" t="s">
        <v>21</v>
      </c>
      <c r="E387" s="77" t="s">
        <v>923</v>
      </c>
      <c r="F387" s="122" t="s">
        <v>53</v>
      </c>
      <c r="G387" s="52">
        <f>'MEMORIAL DE CÁLCULO'!K959</f>
        <v>224</v>
      </c>
      <c r="H387" s="53">
        <f t="shared" si="53"/>
        <v>105.51</v>
      </c>
      <c r="I387" s="54">
        <f t="shared" si="51"/>
        <v>23634.240000000002</v>
      </c>
      <c r="J387" s="54">
        <f t="shared" si="52"/>
        <v>28973.21</v>
      </c>
      <c r="M387" s="53">
        <v>105.51</v>
      </c>
    </row>
    <row r="388" spans="1:13">
      <c r="A388" s="17"/>
      <c r="B388" s="50" t="s">
        <v>1816</v>
      </c>
      <c r="C388" s="50">
        <v>98111</v>
      </c>
      <c r="D388" s="50" t="s">
        <v>21</v>
      </c>
      <c r="E388" s="77" t="s">
        <v>925</v>
      </c>
      <c r="F388" s="56" t="s">
        <v>26</v>
      </c>
      <c r="G388" s="52">
        <f>'MEMORIAL DE CÁLCULO'!K961</f>
        <v>16</v>
      </c>
      <c r="H388" s="53">
        <f t="shared" si="53"/>
        <v>57.52</v>
      </c>
      <c r="I388" s="54">
        <f t="shared" si="51"/>
        <v>920.32</v>
      </c>
      <c r="J388" s="54">
        <f t="shared" si="52"/>
        <v>1128.22</v>
      </c>
      <c r="M388" s="53">
        <v>57.52</v>
      </c>
    </row>
    <row r="389" spans="1:13">
      <c r="A389" s="17"/>
      <c r="B389" s="50" t="s">
        <v>1817</v>
      </c>
      <c r="C389" s="50" t="s">
        <v>927</v>
      </c>
      <c r="D389" s="50" t="s">
        <v>25</v>
      </c>
      <c r="E389" s="77" t="s">
        <v>928</v>
      </c>
      <c r="F389" s="56" t="s">
        <v>26</v>
      </c>
      <c r="G389" s="123">
        <f>'MEMORIAL DE CÁLCULO'!K963</f>
        <v>324</v>
      </c>
      <c r="H389" s="53">
        <f t="shared" si="53"/>
        <v>14.12</v>
      </c>
      <c r="I389" s="54">
        <f t="shared" si="51"/>
        <v>4574.88</v>
      </c>
      <c r="J389" s="54">
        <f t="shared" si="52"/>
        <v>5608.34</v>
      </c>
      <c r="M389" s="53">
        <v>14.12</v>
      </c>
    </row>
    <row r="390" spans="1:13">
      <c r="A390" s="17"/>
      <c r="B390" s="50" t="s">
        <v>1818</v>
      </c>
      <c r="C390" s="50" t="s">
        <v>930</v>
      </c>
      <c r="D390" s="50" t="s">
        <v>25</v>
      </c>
      <c r="E390" s="124" t="s">
        <v>931</v>
      </c>
      <c r="F390" s="56" t="s">
        <v>26</v>
      </c>
      <c r="G390" s="123">
        <f>'MEMORIAL DE CÁLCULO'!K965</f>
        <v>30</v>
      </c>
      <c r="H390" s="53">
        <f t="shared" si="53"/>
        <v>39.74</v>
      </c>
      <c r="I390" s="54">
        <f t="shared" si="51"/>
        <v>1192.2</v>
      </c>
      <c r="J390" s="54">
        <f t="shared" si="52"/>
        <v>1461.51</v>
      </c>
      <c r="M390" s="53">
        <v>39.74</v>
      </c>
    </row>
    <row r="391" spans="1:13">
      <c r="A391" s="17"/>
      <c r="B391" s="63"/>
      <c r="C391" s="64"/>
      <c r="D391" s="64"/>
      <c r="E391" s="64"/>
      <c r="F391" s="64"/>
      <c r="G391" s="65" t="s">
        <v>32</v>
      </c>
      <c r="H391" s="66"/>
      <c r="I391" s="67"/>
      <c r="J391" s="67">
        <f>SUM(J377:J390)</f>
        <v>68003.48</v>
      </c>
    </row>
    <row r="392" spans="1:13">
      <c r="A392" s="17"/>
      <c r="B392" s="111"/>
      <c r="C392" s="111"/>
      <c r="D392" s="111"/>
      <c r="E392" s="111"/>
      <c r="F392" s="111"/>
      <c r="G392" s="111"/>
      <c r="H392" s="20"/>
      <c r="I392" s="112"/>
      <c r="J392" s="112"/>
    </row>
    <row r="393" spans="1:13">
      <c r="A393" s="17"/>
      <c r="B393" s="46">
        <v>13</v>
      </c>
      <c r="C393" s="46"/>
      <c r="D393" s="46"/>
      <c r="E393" s="47" t="s">
        <v>932</v>
      </c>
      <c r="F393" s="47"/>
      <c r="G393" s="82"/>
      <c r="H393" s="49"/>
      <c r="I393" s="49"/>
      <c r="J393" s="49"/>
    </row>
    <row r="394" spans="1:13">
      <c r="A394" s="17"/>
      <c r="B394" s="69" t="s">
        <v>473</v>
      </c>
      <c r="C394" s="69"/>
      <c r="D394" s="69"/>
      <c r="E394" s="70" t="s">
        <v>934</v>
      </c>
      <c r="F394" s="70"/>
      <c r="G394" s="52"/>
      <c r="H394" s="53"/>
      <c r="I394" s="54"/>
      <c r="J394" s="72">
        <f>SUM(J395:J403)</f>
        <v>131063.58</v>
      </c>
    </row>
    <row r="395" spans="1:13" ht="25.5">
      <c r="A395" s="17"/>
      <c r="B395" s="59" t="s">
        <v>475</v>
      </c>
      <c r="C395" s="110" t="s">
        <v>936</v>
      </c>
      <c r="D395" s="110" t="s">
        <v>25</v>
      </c>
      <c r="E395" s="62" t="s">
        <v>937</v>
      </c>
      <c r="F395" s="50" t="s">
        <v>26</v>
      </c>
      <c r="G395" s="52">
        <f>'MEMORIAL DE CÁLCULO'!K971</f>
        <v>1</v>
      </c>
      <c r="H395" s="53">
        <f>M395</f>
        <v>4123.54</v>
      </c>
      <c r="I395" s="54">
        <f t="shared" ref="I395:I411" si="54">TRUNC(G395*H395,2)</f>
        <v>4123.54</v>
      </c>
      <c r="J395" s="54">
        <f t="shared" ref="J395:J403" si="55">TRUNC((G395*H395)*J$11+I395,2)</f>
        <v>5055.04</v>
      </c>
      <c r="M395" s="53">
        <v>4123.54</v>
      </c>
    </row>
    <row r="396" spans="1:13">
      <c r="A396" s="17"/>
      <c r="B396" s="59" t="s">
        <v>477</v>
      </c>
      <c r="C396" s="79" t="s">
        <v>939</v>
      </c>
      <c r="D396" s="50" t="s">
        <v>25</v>
      </c>
      <c r="E396" s="51" t="s">
        <v>940</v>
      </c>
      <c r="F396" s="50" t="s">
        <v>31</v>
      </c>
      <c r="G396" s="52">
        <f>'MEMORIAL DE CÁLCULO'!K973</f>
        <v>64.63</v>
      </c>
      <c r="H396" s="53">
        <f t="shared" ref="H396:H403" si="56">M396</f>
        <v>411.72</v>
      </c>
      <c r="I396" s="54">
        <f t="shared" si="54"/>
        <v>26609.46</v>
      </c>
      <c r="J396" s="54">
        <f t="shared" si="55"/>
        <v>32620.53</v>
      </c>
      <c r="M396" s="53">
        <v>411.72</v>
      </c>
    </row>
    <row r="397" spans="1:13" ht="25.5">
      <c r="A397" s="17"/>
      <c r="B397" s="59" t="s">
        <v>479</v>
      </c>
      <c r="C397" s="79" t="s">
        <v>939</v>
      </c>
      <c r="D397" s="50" t="s">
        <v>25</v>
      </c>
      <c r="E397" s="62" t="s">
        <v>942</v>
      </c>
      <c r="F397" s="50" t="s">
        <v>31</v>
      </c>
      <c r="G397" s="52">
        <f>'MEMORIAL DE CÁLCULO'!K975</f>
        <v>50</v>
      </c>
      <c r="H397" s="53">
        <f t="shared" si="56"/>
        <v>411.72</v>
      </c>
      <c r="I397" s="54">
        <f t="shared" si="54"/>
        <v>20586</v>
      </c>
      <c r="J397" s="54">
        <f t="shared" si="55"/>
        <v>25236.37</v>
      </c>
      <c r="M397" s="53">
        <v>411.72</v>
      </c>
    </row>
    <row r="398" spans="1:13">
      <c r="A398" s="17"/>
      <c r="B398" s="59" t="s">
        <v>481</v>
      </c>
      <c r="C398" s="50" t="s">
        <v>944</v>
      </c>
      <c r="D398" s="50" t="s">
        <v>25</v>
      </c>
      <c r="E398" s="125" t="s">
        <v>945</v>
      </c>
      <c r="F398" s="110" t="s">
        <v>31</v>
      </c>
      <c r="G398" s="52">
        <f>'MEMORIAL DE CÁLCULO'!K977</f>
        <v>51.18</v>
      </c>
      <c r="H398" s="53">
        <f t="shared" si="56"/>
        <v>175.35</v>
      </c>
      <c r="I398" s="54">
        <f t="shared" si="54"/>
        <v>8974.41</v>
      </c>
      <c r="J398" s="54">
        <f t="shared" si="55"/>
        <v>11001.72</v>
      </c>
      <c r="M398" s="53">
        <v>175.35</v>
      </c>
    </row>
    <row r="399" spans="1:13">
      <c r="A399" s="17"/>
      <c r="B399" s="59" t="s">
        <v>483</v>
      </c>
      <c r="C399" s="50" t="s">
        <v>947</v>
      </c>
      <c r="D399" s="110" t="s">
        <v>25</v>
      </c>
      <c r="E399" s="125" t="s">
        <v>948</v>
      </c>
      <c r="F399" s="110" t="s">
        <v>31</v>
      </c>
      <c r="G399" s="52">
        <f>'MEMORIAL DE CÁLCULO'!K979</f>
        <v>8.64</v>
      </c>
      <c r="H399" s="53">
        <f t="shared" si="56"/>
        <v>188.82</v>
      </c>
      <c r="I399" s="54">
        <f t="shared" si="54"/>
        <v>1631.4</v>
      </c>
      <c r="J399" s="54">
        <f t="shared" si="55"/>
        <v>1999.93</v>
      </c>
      <c r="M399" s="53">
        <v>188.82</v>
      </c>
    </row>
    <row r="400" spans="1:13">
      <c r="A400" s="17"/>
      <c r="B400" s="59" t="s">
        <v>1819</v>
      </c>
      <c r="C400" s="50" t="s">
        <v>950</v>
      </c>
      <c r="D400" s="59" t="s">
        <v>25</v>
      </c>
      <c r="E400" s="62" t="s">
        <v>951</v>
      </c>
      <c r="F400" s="59" t="s">
        <v>53</v>
      </c>
      <c r="G400" s="52">
        <f>'MEMORIAL DE CÁLCULO'!K981</f>
        <v>144.94999999999999</v>
      </c>
      <c r="H400" s="53">
        <f t="shared" si="56"/>
        <v>95.24</v>
      </c>
      <c r="I400" s="54">
        <f t="shared" si="54"/>
        <v>13805.03</v>
      </c>
      <c r="J400" s="54">
        <f t="shared" si="55"/>
        <v>16923.580000000002</v>
      </c>
      <c r="M400" s="53">
        <v>95.24</v>
      </c>
    </row>
    <row r="401" spans="1:13" s="234" customFormat="1">
      <c r="A401" s="231"/>
      <c r="B401" s="59" t="s">
        <v>1820</v>
      </c>
      <c r="C401" s="235">
        <v>100861</v>
      </c>
      <c r="D401" s="235" t="s">
        <v>21</v>
      </c>
      <c r="E401" s="233" t="s">
        <v>953</v>
      </c>
      <c r="F401" s="232" t="s">
        <v>26</v>
      </c>
      <c r="G401" s="52">
        <f>'MEMORIAL DE CÁLCULO'!K983</f>
        <v>223</v>
      </c>
      <c r="H401" s="53">
        <f t="shared" si="56"/>
        <v>40.89</v>
      </c>
      <c r="I401" s="54">
        <f t="shared" si="54"/>
        <v>9118.4699999999993</v>
      </c>
      <c r="J401" s="54">
        <f t="shared" si="55"/>
        <v>11178.33</v>
      </c>
      <c r="M401" s="53">
        <v>40.89</v>
      </c>
    </row>
    <row r="402" spans="1:13">
      <c r="A402" s="17"/>
      <c r="B402" s="59" t="s">
        <v>1821</v>
      </c>
      <c r="C402" s="50" t="s">
        <v>955</v>
      </c>
      <c r="D402" s="59" t="s">
        <v>25</v>
      </c>
      <c r="E402" s="62" t="s">
        <v>956</v>
      </c>
      <c r="F402" s="50" t="s">
        <v>26</v>
      </c>
      <c r="G402" s="52">
        <f>'MEMORIAL DE CÁLCULO'!K985</f>
        <v>2</v>
      </c>
      <c r="H402" s="53">
        <f t="shared" si="56"/>
        <v>55.73</v>
      </c>
      <c r="I402" s="54">
        <f t="shared" si="54"/>
        <v>111.46</v>
      </c>
      <c r="J402" s="54">
        <f t="shared" si="55"/>
        <v>136.63</v>
      </c>
      <c r="M402" s="53">
        <v>55.73</v>
      </c>
    </row>
    <row r="403" spans="1:13">
      <c r="A403" s="17"/>
      <c r="B403" s="59" t="s">
        <v>1822</v>
      </c>
      <c r="C403" s="50" t="s">
        <v>958</v>
      </c>
      <c r="D403" s="59" t="s">
        <v>25</v>
      </c>
      <c r="E403" s="62" t="s">
        <v>959</v>
      </c>
      <c r="F403" s="50" t="s">
        <v>53</v>
      </c>
      <c r="G403" s="52">
        <f>'MEMORIAL DE CÁLCULO'!K987</f>
        <v>57</v>
      </c>
      <c r="H403" s="53">
        <f t="shared" si="56"/>
        <v>385.13</v>
      </c>
      <c r="I403" s="54">
        <f t="shared" si="54"/>
        <v>21952.41</v>
      </c>
      <c r="J403" s="54">
        <f t="shared" si="55"/>
        <v>26911.45</v>
      </c>
      <c r="M403" s="53">
        <v>385.13</v>
      </c>
    </row>
    <row r="404" spans="1:13">
      <c r="A404" s="17"/>
      <c r="B404" s="69" t="s">
        <v>485</v>
      </c>
      <c r="C404" s="69"/>
      <c r="D404" s="69"/>
      <c r="E404" s="70" t="s">
        <v>961</v>
      </c>
      <c r="F404" s="70"/>
      <c r="G404" s="52"/>
      <c r="H404" s="53"/>
      <c r="I404" s="54"/>
      <c r="J404" s="72">
        <f>SUM(J405:J411)</f>
        <v>54205.89</v>
      </c>
      <c r="M404" s="53"/>
    </row>
    <row r="405" spans="1:13" ht="25.5">
      <c r="A405" s="17"/>
      <c r="B405" s="59" t="s">
        <v>487</v>
      </c>
      <c r="C405" s="126" t="s">
        <v>963</v>
      </c>
      <c r="D405" s="126" t="s">
        <v>25</v>
      </c>
      <c r="E405" s="127" t="s">
        <v>964</v>
      </c>
      <c r="F405" s="50" t="s">
        <v>26</v>
      </c>
      <c r="G405" s="52">
        <f>'MEMORIAL DE CÁLCULO'!K990</f>
        <v>1</v>
      </c>
      <c r="H405" s="53">
        <f>M405</f>
        <v>23860.14</v>
      </c>
      <c r="I405" s="54">
        <f t="shared" si="54"/>
        <v>23860.14</v>
      </c>
      <c r="J405" s="54">
        <f t="shared" ref="J405:J411" si="57">TRUNC((G405*H405)*J$11+I405,2)</f>
        <v>29250.14</v>
      </c>
      <c r="M405" s="53">
        <v>23860.14</v>
      </c>
    </row>
    <row r="406" spans="1:13" s="234" customFormat="1" ht="12.75" customHeight="1">
      <c r="A406" s="231"/>
      <c r="B406" s="59" t="s">
        <v>489</v>
      </c>
      <c r="C406" s="253">
        <v>180701</v>
      </c>
      <c r="D406" s="235" t="s">
        <v>105</v>
      </c>
      <c r="E406" s="254" t="s">
        <v>1050</v>
      </c>
      <c r="F406" s="232" t="s">
        <v>53</v>
      </c>
      <c r="G406" s="52">
        <f>'MEMORIAL DE CÁLCULO'!K992</f>
        <v>18</v>
      </c>
      <c r="H406" s="53">
        <f>M406</f>
        <v>664.79</v>
      </c>
      <c r="I406" s="54">
        <f t="shared" si="54"/>
        <v>11966.22</v>
      </c>
      <c r="J406" s="54">
        <f t="shared" si="57"/>
        <v>14669.38</v>
      </c>
      <c r="M406" s="53">
        <v>664.79</v>
      </c>
    </row>
    <row r="407" spans="1:13">
      <c r="A407" s="17"/>
      <c r="B407" s="59" t="s">
        <v>1823</v>
      </c>
      <c r="C407" s="128" t="s">
        <v>967</v>
      </c>
      <c r="D407" s="59" t="s">
        <v>25</v>
      </c>
      <c r="E407" s="127" t="s">
        <v>968</v>
      </c>
      <c r="F407" s="50" t="s">
        <v>53</v>
      </c>
      <c r="G407" s="52">
        <f>'MEMORIAL DE CÁLCULO'!K994</f>
        <v>6.97</v>
      </c>
      <c r="H407" s="53">
        <f>M407</f>
        <v>135.56</v>
      </c>
      <c r="I407" s="54">
        <f t="shared" si="54"/>
        <v>944.85</v>
      </c>
      <c r="J407" s="54">
        <f t="shared" si="57"/>
        <v>1158.29</v>
      </c>
      <c r="M407" s="53">
        <v>135.56</v>
      </c>
    </row>
    <row r="408" spans="1:13" ht="25.5">
      <c r="A408" s="17"/>
      <c r="B408" s="59" t="s">
        <v>1824</v>
      </c>
      <c r="C408" s="59" t="s">
        <v>970</v>
      </c>
      <c r="D408" s="59" t="s">
        <v>25</v>
      </c>
      <c r="E408" s="62" t="s">
        <v>971</v>
      </c>
      <c r="F408" s="59" t="s">
        <v>31</v>
      </c>
      <c r="G408" s="52">
        <f>'MEMORIAL DE CÁLCULO'!K996</f>
        <v>145.76</v>
      </c>
      <c r="H408" s="53">
        <f t="shared" ref="H408:H411" si="58">M408</f>
        <v>31.44</v>
      </c>
      <c r="I408" s="54">
        <f t="shared" si="54"/>
        <v>4582.6899999999996</v>
      </c>
      <c r="J408" s="54">
        <f t="shared" si="57"/>
        <v>5617.92</v>
      </c>
      <c r="M408" s="53">
        <v>31.44</v>
      </c>
    </row>
    <row r="409" spans="1:13" s="234" customFormat="1" ht="25.5">
      <c r="A409" s="231"/>
      <c r="B409" s="59" t="s">
        <v>1825</v>
      </c>
      <c r="C409" s="253" t="s">
        <v>1063</v>
      </c>
      <c r="D409" s="232" t="s">
        <v>25</v>
      </c>
      <c r="E409" s="254" t="s">
        <v>1062</v>
      </c>
      <c r="F409" s="235" t="s">
        <v>31</v>
      </c>
      <c r="G409" s="52">
        <f>'MEMORIAL DE CÁLCULO'!K998</f>
        <v>69.08</v>
      </c>
      <c r="H409" s="53">
        <f t="shared" si="58"/>
        <v>13.37</v>
      </c>
      <c r="I409" s="54">
        <f t="shared" si="54"/>
        <v>923.59</v>
      </c>
      <c r="J409" s="54">
        <f t="shared" si="57"/>
        <v>1132.23</v>
      </c>
      <c r="M409" s="53">
        <v>13.37</v>
      </c>
    </row>
    <row r="410" spans="1:13" s="234" customFormat="1" ht="25.5">
      <c r="A410" s="231"/>
      <c r="B410" s="59" t="s">
        <v>1826</v>
      </c>
      <c r="C410" s="253" t="s">
        <v>1063</v>
      </c>
      <c r="D410" s="232" t="s">
        <v>25</v>
      </c>
      <c r="E410" s="254" t="s">
        <v>1064</v>
      </c>
      <c r="F410" s="235" t="s">
        <v>31</v>
      </c>
      <c r="G410" s="52">
        <f>'MEMORIAL DE CÁLCULO'!K1000</f>
        <v>69.08</v>
      </c>
      <c r="H410" s="53">
        <f t="shared" si="58"/>
        <v>14.37</v>
      </c>
      <c r="I410" s="54">
        <f t="shared" si="54"/>
        <v>992.67</v>
      </c>
      <c r="J410" s="54">
        <f t="shared" si="57"/>
        <v>1216.9100000000001</v>
      </c>
      <c r="M410" s="53">
        <v>14.37</v>
      </c>
    </row>
    <row r="411" spans="1:13">
      <c r="A411" s="17"/>
      <c r="B411" s="59" t="s">
        <v>1827</v>
      </c>
      <c r="C411" s="59" t="s">
        <v>975</v>
      </c>
      <c r="D411" s="59" t="s">
        <v>25</v>
      </c>
      <c r="E411" s="62" t="s">
        <v>976</v>
      </c>
      <c r="F411" s="59" t="s">
        <v>31</v>
      </c>
      <c r="G411" s="52">
        <f>'MEMORIAL DE CÁLCULO'!K1002</f>
        <v>69.08</v>
      </c>
      <c r="H411" s="53">
        <f t="shared" si="58"/>
        <v>13.71</v>
      </c>
      <c r="I411" s="54">
        <f t="shared" si="54"/>
        <v>947.08</v>
      </c>
      <c r="J411" s="54">
        <f t="shared" si="57"/>
        <v>1161.02</v>
      </c>
      <c r="M411" s="53">
        <v>13.71</v>
      </c>
    </row>
    <row r="412" spans="1:13">
      <c r="A412" s="17"/>
      <c r="B412" s="129"/>
      <c r="C412" s="130"/>
      <c r="D412" s="130"/>
      <c r="E412" s="130"/>
      <c r="F412" s="130"/>
      <c r="G412" s="131" t="s">
        <v>32</v>
      </c>
      <c r="H412" s="132"/>
      <c r="I412" s="133"/>
      <c r="J412" s="133">
        <f>SUM(J394,J404)</f>
        <v>185269.47</v>
      </c>
      <c r="M412" s="132"/>
    </row>
    <row r="413" spans="1:13">
      <c r="A413" s="17"/>
      <c r="B413" s="63"/>
      <c r="C413" s="64"/>
      <c r="D413" s="64"/>
      <c r="E413" s="64"/>
      <c r="F413" s="64"/>
      <c r="G413" s="134"/>
      <c r="H413" s="135"/>
      <c r="I413" s="136"/>
      <c r="J413" s="137"/>
      <c r="M413" s="135"/>
    </row>
    <row r="414" spans="1:13">
      <c r="A414" s="17"/>
      <c r="B414" s="138">
        <v>14</v>
      </c>
      <c r="C414" s="138"/>
      <c r="D414" s="138"/>
      <c r="E414" s="139" t="s">
        <v>982</v>
      </c>
      <c r="F414" s="139"/>
      <c r="G414" s="140"/>
      <c r="H414" s="141"/>
      <c r="I414" s="141"/>
      <c r="J414" s="141"/>
      <c r="M414" s="141"/>
    </row>
    <row r="415" spans="1:13" s="234" customFormat="1">
      <c r="A415"/>
      <c r="B415" s="235" t="s">
        <v>1091</v>
      </c>
      <c r="C415" s="232">
        <v>90778</v>
      </c>
      <c r="D415" s="232" t="s">
        <v>21</v>
      </c>
      <c r="E415" s="255" t="s">
        <v>984</v>
      </c>
      <c r="F415" s="232" t="s">
        <v>985</v>
      </c>
      <c r="G415" s="52">
        <f>'MEMORIAL DE CÁLCULO'!K1017</f>
        <v>447.55</v>
      </c>
      <c r="H415" s="256">
        <f>M415</f>
        <v>135.63999999999999</v>
      </c>
      <c r="I415" s="54">
        <f>TRUNC(G415*H415,2)</f>
        <v>60705.68</v>
      </c>
      <c r="J415" s="54">
        <f>TRUNC((G415*H415)*J$11+I415,2)</f>
        <v>74419.09</v>
      </c>
      <c r="M415" s="256">
        <v>135.63999999999999</v>
      </c>
    </row>
    <row r="416" spans="1:13" s="234" customFormat="1">
      <c r="A416" s="231"/>
      <c r="B416" s="235" t="s">
        <v>492</v>
      </c>
      <c r="C416" s="232">
        <v>250103</v>
      </c>
      <c r="D416" s="232" t="s">
        <v>105</v>
      </c>
      <c r="E416" s="255" t="s">
        <v>987</v>
      </c>
      <c r="F416" s="232" t="s">
        <v>985</v>
      </c>
      <c r="G416" s="52">
        <f>'MEMORIAL DE CÁLCULO'!K1019</f>
        <v>894.51</v>
      </c>
      <c r="H416" s="256">
        <f>M416</f>
        <v>38.68</v>
      </c>
      <c r="I416" s="54">
        <f>TRUNC(G416*H416,2)</f>
        <v>34599.64</v>
      </c>
      <c r="J416" s="54">
        <f>TRUNC((G416*H416)*J$11+I416,2)</f>
        <v>42415.7</v>
      </c>
      <c r="M416" s="256">
        <v>38.68</v>
      </c>
    </row>
    <row r="417" spans="1:13">
      <c r="A417" s="17"/>
      <c r="B417" s="63"/>
      <c r="C417" s="64"/>
      <c r="D417" s="64"/>
      <c r="E417" s="64"/>
      <c r="F417" s="64"/>
      <c r="G417" s="65" t="s">
        <v>32</v>
      </c>
      <c r="H417" s="66"/>
      <c r="I417" s="67"/>
      <c r="J417" s="67">
        <f>SUM(J415:J416)</f>
        <v>116834.79</v>
      </c>
      <c r="M417" s="66"/>
    </row>
    <row r="418" spans="1:13">
      <c r="A418" s="17"/>
      <c r="B418" s="17"/>
      <c r="C418" s="17"/>
      <c r="D418" s="17"/>
      <c r="E418" s="44"/>
      <c r="F418" s="17"/>
      <c r="G418" s="45"/>
      <c r="H418" s="19"/>
      <c r="I418" s="19"/>
      <c r="J418" s="19"/>
      <c r="M418" s="19"/>
    </row>
    <row r="419" spans="1:13">
      <c r="A419" s="17"/>
      <c r="B419" s="46">
        <v>15</v>
      </c>
      <c r="C419" s="46"/>
      <c r="D419" s="46"/>
      <c r="E419" s="47" t="s">
        <v>988</v>
      </c>
      <c r="F419" s="47"/>
      <c r="G419" s="82"/>
      <c r="H419" s="49"/>
      <c r="I419" s="49"/>
      <c r="J419" s="49"/>
      <c r="M419" s="49"/>
    </row>
    <row r="420" spans="1:13">
      <c r="A420" s="17"/>
      <c r="B420" s="50" t="s">
        <v>566</v>
      </c>
      <c r="C420" s="142">
        <v>99803</v>
      </c>
      <c r="D420" s="50" t="s">
        <v>21</v>
      </c>
      <c r="E420" s="143" t="s">
        <v>990</v>
      </c>
      <c r="F420" s="59" t="s">
        <v>31</v>
      </c>
      <c r="G420" s="52">
        <f>'MEMORIAL DE CÁLCULO'!K1024</f>
        <v>1514.3</v>
      </c>
      <c r="H420" s="53">
        <f>M420</f>
        <v>3.85</v>
      </c>
      <c r="I420" s="54">
        <f>TRUNC(G420*H420,2)</f>
        <v>5830.05</v>
      </c>
      <c r="J420" s="54">
        <f>TRUNC((G420*H420)*J$11+I420,2)</f>
        <v>7147.05</v>
      </c>
      <c r="M420" s="53">
        <v>3.85</v>
      </c>
    </row>
    <row r="421" spans="1:13" ht="24.75" customHeight="1">
      <c r="A421" s="17"/>
      <c r="B421" s="50" t="s">
        <v>568</v>
      </c>
      <c r="C421" s="144">
        <v>103689</v>
      </c>
      <c r="D421" s="50" t="s">
        <v>21</v>
      </c>
      <c r="E421" s="145" t="s">
        <v>1154</v>
      </c>
      <c r="F421" s="56" t="s">
        <v>31</v>
      </c>
      <c r="G421" s="52">
        <f>'MEMORIAL DE CÁLCULO'!K1026</f>
        <v>2</v>
      </c>
      <c r="H421" s="53">
        <f>M421</f>
        <v>494.71</v>
      </c>
      <c r="I421" s="54">
        <f>TRUNC(G421*H421,2)</f>
        <v>989.42</v>
      </c>
      <c r="J421" s="54">
        <f>TRUNC((G421*H421)*J$11+I421,2)</f>
        <v>1212.92</v>
      </c>
      <c r="M421" s="53">
        <v>494.71</v>
      </c>
    </row>
    <row r="422" spans="1:13">
      <c r="A422" s="17"/>
      <c r="B422" s="63"/>
      <c r="C422" s="64"/>
      <c r="D422" s="64"/>
      <c r="E422" s="64"/>
      <c r="F422" s="64"/>
      <c r="G422" s="65" t="s">
        <v>32</v>
      </c>
      <c r="H422" s="66"/>
      <c r="I422" s="67"/>
      <c r="J422" s="67">
        <f>SUM(J420:J421)</f>
        <v>8359.9700000000012</v>
      </c>
    </row>
    <row r="423" spans="1:13">
      <c r="A423" s="17"/>
      <c r="B423" s="17"/>
      <c r="C423" s="17"/>
      <c r="D423" s="17"/>
      <c r="E423" s="44"/>
      <c r="F423" s="17"/>
      <c r="G423" s="45"/>
      <c r="H423" s="19"/>
      <c r="I423" s="19"/>
      <c r="J423" s="19"/>
    </row>
    <row r="424" spans="1:13">
      <c r="A424" s="17"/>
      <c r="B424" s="146"/>
      <c r="C424" s="147"/>
      <c r="D424" s="147"/>
      <c r="E424" s="147"/>
      <c r="F424" s="147"/>
      <c r="G424" s="147"/>
      <c r="H424" s="396" t="s">
        <v>993</v>
      </c>
      <c r="I424" s="397"/>
      <c r="J424" s="49">
        <v>1936515.44</v>
      </c>
    </row>
    <row r="425" spans="1:13" ht="15.75" thickBot="1">
      <c r="A425" s="17"/>
      <c r="B425" s="149"/>
      <c r="C425" s="149"/>
      <c r="D425" s="149"/>
      <c r="E425" s="44"/>
      <c r="F425" s="17"/>
      <c r="G425" s="45"/>
      <c r="H425" s="19"/>
      <c r="I425" s="36"/>
      <c r="J425" s="407"/>
    </row>
    <row r="426" spans="1:13">
      <c r="A426" s="17"/>
      <c r="B426" s="408" t="s">
        <v>994</v>
      </c>
      <c r="C426" s="409"/>
      <c r="D426" s="409"/>
      <c r="E426" s="409"/>
      <c r="F426" s="409"/>
      <c r="G426" s="410"/>
      <c r="H426" s="19"/>
      <c r="I426" s="19"/>
      <c r="J426" s="407"/>
    </row>
    <row r="427" spans="1:13" ht="37.5" customHeight="1">
      <c r="A427" s="17"/>
      <c r="B427" s="411"/>
      <c r="C427" s="412"/>
      <c r="D427" s="412"/>
      <c r="E427" s="412"/>
      <c r="F427" s="412"/>
      <c r="G427" s="413"/>
      <c r="H427" s="150"/>
      <c r="I427" s="150"/>
      <c r="J427" s="19"/>
    </row>
    <row r="428" spans="1:13">
      <c r="A428" s="17"/>
      <c r="B428" s="414" t="s">
        <v>995</v>
      </c>
      <c r="C428" s="415"/>
      <c r="D428" s="415"/>
      <c r="E428" s="415"/>
      <c r="F428" s="415"/>
      <c r="G428" s="416"/>
      <c r="H428" s="150"/>
      <c r="I428" s="150"/>
      <c r="J428" s="150"/>
    </row>
    <row r="429" spans="1:13">
      <c r="A429" s="17"/>
      <c r="B429" s="417"/>
      <c r="C429" s="415"/>
      <c r="D429" s="415"/>
      <c r="E429" s="415"/>
      <c r="F429" s="415"/>
      <c r="G429" s="416"/>
      <c r="H429" s="150"/>
      <c r="I429" s="150"/>
      <c r="J429" s="150"/>
    </row>
    <row r="430" spans="1:13">
      <c r="A430" s="17"/>
      <c r="B430" s="393" t="s">
        <v>996</v>
      </c>
      <c r="C430" s="394"/>
      <c r="D430" s="394"/>
      <c r="E430" s="394"/>
      <c r="F430" s="394"/>
      <c r="G430" s="395"/>
      <c r="H430" s="150"/>
      <c r="I430" s="150"/>
      <c r="J430" s="150"/>
    </row>
    <row r="431" spans="1:13" ht="15.75" thickBot="1">
      <c r="A431" s="17"/>
      <c r="B431" s="151"/>
      <c r="C431" s="152"/>
      <c r="D431" s="152"/>
      <c r="E431" s="153"/>
      <c r="F431" s="154"/>
      <c r="G431" s="155"/>
      <c r="H431" s="150"/>
      <c r="I431" s="150"/>
      <c r="J431" s="150"/>
    </row>
    <row r="432" spans="1:13">
      <c r="A432" s="17"/>
      <c r="B432" s="149"/>
      <c r="C432" s="149"/>
      <c r="D432" s="149"/>
      <c r="E432" s="44"/>
      <c r="F432" s="17"/>
      <c r="G432" s="156"/>
      <c r="H432" s="150"/>
      <c r="I432" s="150"/>
      <c r="J432" s="150"/>
    </row>
  </sheetData>
  <protectedRanges>
    <protectedRange sqref="M246:M262 M215:M242 M267:M390 M176:M211 M20:M73 M78:M98 M103:M114 M119:M172 H1:J432 M395:M421" name="Intervalo1"/>
  </protectedRanges>
  <mergeCells count="7">
    <mergeCell ref="B430:G430"/>
    <mergeCell ref="B1:J3"/>
    <mergeCell ref="B12:J12"/>
    <mergeCell ref="H424:I424"/>
    <mergeCell ref="J425:J426"/>
    <mergeCell ref="B426:G427"/>
    <mergeCell ref="B428:G429"/>
  </mergeCells>
  <conditionalFormatting sqref="G19 G419:I419">
    <cfRule type="cellIs" dxfId="1807" priority="34" stopIfTrue="1" operator="equal">
      <formula>0</formula>
    </cfRule>
  </conditionalFormatting>
  <conditionalFormatting sqref="I74">
    <cfRule type="cellIs" dxfId="1806" priority="30" stopIfTrue="1" operator="equal">
      <formula>0</formula>
    </cfRule>
  </conditionalFormatting>
  <conditionalFormatting sqref="I99">
    <cfRule type="cellIs" dxfId="1805" priority="26" stopIfTrue="1" operator="equal">
      <formula>0</formula>
    </cfRule>
  </conditionalFormatting>
  <conditionalFormatting sqref="I115">
    <cfRule type="cellIs" dxfId="1804" priority="25" stopIfTrue="1" operator="equal">
      <formula>0</formula>
    </cfRule>
  </conditionalFormatting>
  <conditionalFormatting sqref="I173">
    <cfRule type="cellIs" dxfId="1803" priority="24" stopIfTrue="1" operator="equal">
      <formula>0</formula>
    </cfRule>
  </conditionalFormatting>
  <conditionalFormatting sqref="I212">
    <cfRule type="cellIs" dxfId="1802" priority="22" stopIfTrue="1" operator="equal">
      <formula>0</formula>
    </cfRule>
  </conditionalFormatting>
  <conditionalFormatting sqref="I263">
    <cfRule type="cellIs" dxfId="1801" priority="21" stopIfTrue="1" operator="equal">
      <formula>0</formula>
    </cfRule>
  </conditionalFormatting>
  <conditionalFormatting sqref="I330">
    <cfRule type="cellIs" dxfId="1800" priority="20" stopIfTrue="1" operator="equal">
      <formula>0</formula>
    </cfRule>
  </conditionalFormatting>
  <conditionalFormatting sqref="I337">
    <cfRule type="cellIs" dxfId="1799" priority="19" stopIfTrue="1" operator="equal">
      <formula>0</formula>
    </cfRule>
  </conditionalFormatting>
  <conditionalFormatting sqref="I368:I369 I375 I392">
    <cfRule type="cellIs" dxfId="1798" priority="18" stopIfTrue="1" operator="equal">
      <formula>0</formula>
    </cfRule>
  </conditionalFormatting>
  <conditionalFormatting sqref="I422">
    <cfRule type="cellIs" dxfId="1797" priority="17" stopIfTrue="1" operator="equal">
      <formula>0</formula>
    </cfRule>
  </conditionalFormatting>
  <conditionalFormatting sqref="G393:I393">
    <cfRule type="cellIs" dxfId="1796" priority="16" stopIfTrue="1" operator="equal">
      <formula>0</formula>
    </cfRule>
  </conditionalFormatting>
  <conditionalFormatting sqref="I412:I413">
    <cfRule type="cellIs" dxfId="1795" priority="15" stopIfTrue="1" operator="equal">
      <formula>0</formula>
    </cfRule>
  </conditionalFormatting>
  <conditionalFormatting sqref="I243:I244">
    <cfRule type="cellIs" dxfId="1794" priority="14" stopIfTrue="1" operator="equal">
      <formula>0</formula>
    </cfRule>
  </conditionalFormatting>
  <conditionalFormatting sqref="G16">
    <cfRule type="cellIs" dxfId="1793" priority="13" stopIfTrue="1" operator="equal">
      <formula>0</formula>
    </cfRule>
  </conditionalFormatting>
  <conditionalFormatting sqref="H16:I16">
    <cfRule type="cellIs" dxfId="1792" priority="12" stopIfTrue="1" operator="equal">
      <formula>0</formula>
    </cfRule>
  </conditionalFormatting>
  <conditionalFormatting sqref="G370:I370">
    <cfRule type="cellIs" dxfId="1791" priority="10" stopIfTrue="1" operator="equal">
      <formula>0</formula>
    </cfRule>
  </conditionalFormatting>
  <conditionalFormatting sqref="I374">
    <cfRule type="cellIs" dxfId="1790" priority="9" stopIfTrue="1" operator="equal">
      <formula>0</formula>
    </cfRule>
  </conditionalFormatting>
  <conditionalFormatting sqref="G376:I376">
    <cfRule type="cellIs" dxfId="1789" priority="8" stopIfTrue="1" operator="equal">
      <formula>0</formula>
    </cfRule>
  </conditionalFormatting>
  <conditionalFormatting sqref="I391">
    <cfRule type="cellIs" dxfId="1788" priority="7" stopIfTrue="1" operator="equal">
      <formula>0</formula>
    </cfRule>
  </conditionalFormatting>
  <conditionalFormatting sqref="G414:I414">
    <cfRule type="cellIs" dxfId="1787" priority="6" stopIfTrue="1" operator="equal">
      <formula>0</formula>
    </cfRule>
  </conditionalFormatting>
  <conditionalFormatting sqref="I417">
    <cfRule type="cellIs" dxfId="1786" priority="5" stopIfTrue="1" operator="equal">
      <formula>0</formula>
    </cfRule>
  </conditionalFormatting>
  <conditionalFormatting sqref="M370">
    <cfRule type="cellIs" dxfId="1785" priority="4" stopIfTrue="1" operator="equal">
      <formula>0</formula>
    </cfRule>
  </conditionalFormatting>
  <conditionalFormatting sqref="M376">
    <cfRule type="cellIs" dxfId="1784" priority="3" stopIfTrue="1" operator="equal">
      <formula>0</formula>
    </cfRule>
  </conditionalFormatting>
  <conditionalFormatting sqref="M419">
    <cfRule type="cellIs" dxfId="1783" priority="2" stopIfTrue="1" operator="equal">
      <formula>0</formula>
    </cfRule>
  </conditionalFormatting>
  <conditionalFormatting sqref="M414">
    <cfRule type="cellIs" dxfId="1782" priority="1" stopIfTrue="1" operator="equal">
      <formula>0</formula>
    </cfRule>
  </conditionalFormatting>
  <printOptions horizontalCentered="1"/>
  <pageMargins left="0.511811023622047" right="0.511811023622047" top="1.5" bottom="1.5" header="1.5" footer="1.5"/>
  <pageSetup paperSize="9" scale="51" fitToHeight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7"/>
  <sheetViews>
    <sheetView topLeftCell="A1009" zoomScaleNormal="84" workbookViewId="0">
      <selection activeCell="B1" sqref="B1:K1028"/>
    </sheetView>
  </sheetViews>
  <sheetFormatPr defaultColWidth="8.85546875" defaultRowHeight="15"/>
  <cols>
    <col min="1" max="1" width="1.42578125" customWidth="1"/>
    <col min="2" max="2" width="9.42578125" customWidth="1"/>
    <col min="3" max="3" width="14.85546875" customWidth="1"/>
    <col min="4" max="4" width="12.7109375" customWidth="1"/>
    <col min="5" max="5" width="73.140625" customWidth="1"/>
    <col min="6" max="6" width="7.28515625" customWidth="1"/>
    <col min="7" max="7" width="12.85546875" customWidth="1"/>
    <col min="8" max="11" width="15.140625" customWidth="1"/>
    <col min="13" max="13" width="9.85546875" customWidth="1"/>
  </cols>
  <sheetData>
    <row r="1" spans="1:11" ht="20.25">
      <c r="A1" s="1"/>
      <c r="B1" s="398" t="s">
        <v>0</v>
      </c>
      <c r="C1" s="399"/>
      <c r="D1" s="399"/>
      <c r="E1" s="399"/>
      <c r="F1" s="399"/>
      <c r="G1" s="399"/>
      <c r="H1" s="399"/>
      <c r="I1" s="399"/>
      <c r="J1" s="399"/>
      <c r="K1" s="399"/>
    </row>
    <row r="2" spans="1:11">
      <c r="A2" s="2"/>
      <c r="B2" s="401"/>
      <c r="C2" s="402"/>
      <c r="D2" s="402"/>
      <c r="E2" s="402"/>
      <c r="F2" s="402"/>
      <c r="G2" s="402"/>
      <c r="H2" s="402"/>
      <c r="I2" s="402"/>
      <c r="J2" s="402"/>
      <c r="K2" s="402"/>
    </row>
    <row r="3" spans="1:11">
      <c r="A3" s="2"/>
      <c r="B3" s="401"/>
      <c r="C3" s="402"/>
      <c r="D3" s="402"/>
      <c r="E3" s="402"/>
      <c r="F3" s="402"/>
      <c r="G3" s="402"/>
      <c r="H3" s="402"/>
      <c r="I3" s="402"/>
      <c r="J3" s="402"/>
      <c r="K3" s="402"/>
    </row>
    <row r="4" spans="1:11">
      <c r="A4" s="3"/>
      <c r="B4" s="4"/>
      <c r="C4" s="5"/>
      <c r="D4" s="5"/>
      <c r="E4" s="3"/>
      <c r="F4" s="3"/>
      <c r="G4" s="6"/>
      <c r="H4" s="7"/>
      <c r="I4" s="7"/>
      <c r="J4" s="7"/>
      <c r="K4" s="7"/>
    </row>
    <row r="5" spans="1:11">
      <c r="A5" s="9"/>
      <c r="B5" s="10" t="s">
        <v>1</v>
      </c>
      <c r="C5" s="11"/>
      <c r="D5" s="11"/>
      <c r="E5" s="12"/>
      <c r="F5" s="13"/>
      <c r="G5" s="14"/>
      <c r="H5" s="15"/>
      <c r="I5" s="15"/>
      <c r="J5" s="15"/>
      <c r="K5" s="15"/>
    </row>
    <row r="6" spans="1:11">
      <c r="A6" s="9"/>
      <c r="B6" s="10" t="s">
        <v>2</v>
      </c>
      <c r="C6" s="11"/>
      <c r="D6" s="11"/>
      <c r="E6" s="230" t="s">
        <v>1031</v>
      </c>
      <c r="F6" s="13"/>
      <c r="G6" s="14"/>
      <c r="H6" s="15"/>
      <c r="I6" s="15"/>
      <c r="J6" s="15"/>
      <c r="K6" s="15"/>
    </row>
    <row r="7" spans="1:11">
      <c r="A7" s="9"/>
      <c r="B7" s="10"/>
      <c r="C7" s="11"/>
      <c r="D7" s="11"/>
      <c r="E7" s="230" t="s">
        <v>1030</v>
      </c>
      <c r="F7" s="13"/>
      <c r="G7" s="14"/>
      <c r="H7" s="15"/>
      <c r="I7" s="15"/>
      <c r="J7" s="15"/>
      <c r="K7" s="15"/>
    </row>
    <row r="8" spans="1:11">
      <c r="A8" s="9"/>
      <c r="B8" s="10"/>
      <c r="C8" s="11"/>
      <c r="D8" s="11"/>
      <c r="E8" s="230" t="s">
        <v>1479</v>
      </c>
      <c r="F8" s="13"/>
      <c r="G8" s="14"/>
      <c r="H8" s="15"/>
      <c r="I8" s="15"/>
      <c r="J8" s="15"/>
      <c r="K8" s="15"/>
    </row>
    <row r="9" spans="1:11">
      <c r="A9" s="9"/>
      <c r="B9" s="10"/>
      <c r="C9" s="11"/>
      <c r="D9" s="11"/>
      <c r="E9" s="230" t="s">
        <v>1029</v>
      </c>
      <c r="F9" s="13"/>
      <c r="G9" s="14"/>
      <c r="H9" s="15"/>
      <c r="I9" s="15"/>
      <c r="J9" s="15"/>
      <c r="K9" s="15"/>
    </row>
    <row r="10" spans="1:11">
      <c r="A10" s="9"/>
      <c r="B10" s="10"/>
      <c r="C10" s="11"/>
      <c r="D10" s="11"/>
      <c r="E10" s="230" t="s">
        <v>1174</v>
      </c>
      <c r="F10" s="13"/>
      <c r="G10" s="14"/>
      <c r="H10" s="15"/>
      <c r="I10" s="15"/>
      <c r="J10" s="15"/>
      <c r="K10" s="15"/>
    </row>
    <row r="11" spans="1:11">
      <c r="A11" s="17"/>
      <c r="B11" s="10" t="s">
        <v>3</v>
      </c>
      <c r="C11" s="11"/>
      <c r="D11" s="11"/>
      <c r="E11" s="12"/>
      <c r="F11" s="13"/>
      <c r="G11" s="18" t="s">
        <v>4</v>
      </c>
      <c r="H11" s="19"/>
      <c r="I11" s="19"/>
      <c r="J11" s="20" t="s">
        <v>5</v>
      </c>
      <c r="K11" s="21">
        <v>0.22589999999999999</v>
      </c>
    </row>
    <row r="12" spans="1:11" ht="15.75">
      <c r="A12" s="22"/>
      <c r="B12" s="404" t="s">
        <v>6</v>
      </c>
      <c r="C12" s="405"/>
      <c r="D12" s="405"/>
      <c r="E12" s="405"/>
      <c r="F12" s="405"/>
      <c r="G12" s="405"/>
      <c r="H12" s="405"/>
      <c r="I12" s="405"/>
      <c r="J12" s="405"/>
      <c r="K12" s="405"/>
    </row>
    <row r="13" spans="1:11" ht="15.75" thickBot="1">
      <c r="A13" s="17"/>
      <c r="B13" s="23"/>
      <c r="C13" s="24"/>
      <c r="D13" s="24"/>
      <c r="E13" s="25"/>
      <c r="F13" s="26"/>
      <c r="G13" s="27"/>
      <c r="H13" s="28"/>
      <c r="I13" s="28"/>
      <c r="J13" s="28"/>
      <c r="K13" s="28"/>
    </row>
    <row r="14" spans="1:11">
      <c r="A14" s="30"/>
      <c r="B14" s="31"/>
      <c r="C14" s="31"/>
      <c r="D14" s="31"/>
      <c r="E14" s="32" t="s">
        <v>7</v>
      </c>
      <c r="F14" s="31"/>
      <c r="G14" s="33"/>
      <c r="H14" s="34"/>
      <c r="I14" s="34"/>
      <c r="J14" s="34"/>
      <c r="K14" s="34"/>
    </row>
    <row r="15" spans="1:11" ht="15.75" thickBot="1">
      <c r="A15" s="30"/>
      <c r="B15" s="30"/>
      <c r="C15" s="30"/>
      <c r="D15" s="30"/>
      <c r="E15" s="9"/>
      <c r="F15" s="30"/>
      <c r="G15" s="35"/>
      <c r="H15" s="36"/>
      <c r="I15" s="36"/>
      <c r="J15" s="36"/>
      <c r="K15" s="36"/>
    </row>
    <row r="16" spans="1:11" ht="26.25" thickBot="1">
      <c r="A16" s="37"/>
      <c r="B16" s="38" t="s">
        <v>8</v>
      </c>
      <c r="C16" s="39" t="s">
        <v>9</v>
      </c>
      <c r="D16" s="39" t="s">
        <v>10</v>
      </c>
      <c r="E16" s="39" t="s">
        <v>11</v>
      </c>
      <c r="F16" s="40" t="s">
        <v>12</v>
      </c>
      <c r="G16" s="41" t="s">
        <v>13</v>
      </c>
      <c r="H16" s="42" t="s">
        <v>1487</v>
      </c>
      <c r="I16" s="42" t="s">
        <v>1488</v>
      </c>
      <c r="J16" s="42" t="s">
        <v>1486</v>
      </c>
      <c r="K16" s="314" t="s">
        <v>1212</v>
      </c>
    </row>
    <row r="17" spans="1:13">
      <c r="A17" s="17"/>
      <c r="B17" s="17"/>
      <c r="C17" s="17"/>
      <c r="D17" s="17"/>
      <c r="E17" s="44"/>
      <c r="F17" s="17"/>
      <c r="G17" s="45"/>
      <c r="H17" s="19"/>
      <c r="I17" s="19"/>
      <c r="J17" s="19"/>
      <c r="K17" s="19"/>
    </row>
    <row r="18" spans="1:13" ht="25.5">
      <c r="A18" s="17"/>
      <c r="B18" s="46">
        <v>1</v>
      </c>
      <c r="C18" s="46"/>
      <c r="D18" s="46"/>
      <c r="E18" s="47" t="s">
        <v>19</v>
      </c>
      <c r="F18" s="47"/>
      <c r="G18" s="376" t="s">
        <v>13</v>
      </c>
      <c r="H18" s="377" t="s">
        <v>1487</v>
      </c>
      <c r="I18" s="377" t="s">
        <v>1488</v>
      </c>
      <c r="J18" s="377" t="s">
        <v>1486</v>
      </c>
      <c r="K18" s="377" t="s">
        <v>1212</v>
      </c>
    </row>
    <row r="19" spans="1:13" s="294" customFormat="1">
      <c r="A19" s="311"/>
      <c r="B19" s="269" t="s">
        <v>20</v>
      </c>
      <c r="C19" s="269">
        <v>103689</v>
      </c>
      <c r="D19" s="270" t="s">
        <v>21</v>
      </c>
      <c r="E19" s="271" t="s">
        <v>22</v>
      </c>
      <c r="F19" s="269" t="s">
        <v>23</v>
      </c>
      <c r="G19" s="373"/>
      <c r="H19" s="374"/>
      <c r="I19" s="374"/>
      <c r="J19" s="375"/>
      <c r="K19" s="272">
        <f>K20</f>
        <v>10</v>
      </c>
      <c r="M19"/>
    </row>
    <row r="20" spans="1:13" s="234" customFormat="1">
      <c r="A20" s="231"/>
      <c r="B20" s="235"/>
      <c r="C20" s="238"/>
      <c r="D20" s="239"/>
      <c r="E20" s="372" t="s">
        <v>1489</v>
      </c>
      <c r="F20" s="235"/>
      <c r="G20" s="52">
        <v>1</v>
      </c>
      <c r="H20" s="53"/>
      <c r="I20" s="53"/>
      <c r="J20" s="52">
        <v>10</v>
      </c>
      <c r="K20" s="52">
        <f>G20*J20</f>
        <v>10</v>
      </c>
      <c r="M20"/>
    </row>
    <row r="21" spans="1:13" s="294" customFormat="1" ht="58.5" customHeight="1">
      <c r="A21" s="311"/>
      <c r="B21" s="369" t="s">
        <v>1155</v>
      </c>
      <c r="C21" s="370">
        <v>20232</v>
      </c>
      <c r="D21" s="371" t="s">
        <v>105</v>
      </c>
      <c r="E21" s="275" t="s">
        <v>1051</v>
      </c>
      <c r="F21" s="369" t="s">
        <v>31</v>
      </c>
      <c r="G21" s="378" t="s">
        <v>13</v>
      </c>
      <c r="H21" s="379" t="s">
        <v>1487</v>
      </c>
      <c r="I21" s="379" t="s">
        <v>1488</v>
      </c>
      <c r="J21" s="379" t="s">
        <v>1486</v>
      </c>
      <c r="K21" s="272">
        <f>K22</f>
        <v>2.52</v>
      </c>
      <c r="M21"/>
    </row>
    <row r="22" spans="1:13" s="234" customFormat="1" ht="15.75" customHeight="1">
      <c r="A22" s="231"/>
      <c r="B22" s="235"/>
      <c r="C22" s="238"/>
      <c r="D22" s="239"/>
      <c r="E22" s="372" t="s">
        <v>1489</v>
      </c>
      <c r="F22" s="235"/>
      <c r="G22" s="52"/>
      <c r="H22" s="53"/>
      <c r="I22" s="53"/>
      <c r="J22" s="52">
        <v>2.52</v>
      </c>
      <c r="K22" s="52">
        <f>J22</f>
        <v>2.52</v>
      </c>
      <c r="M22"/>
    </row>
    <row r="23" spans="1:13" s="294" customFormat="1" ht="25.5">
      <c r="A23" s="311"/>
      <c r="B23" s="269" t="s">
        <v>24</v>
      </c>
      <c r="C23" s="276">
        <v>98525</v>
      </c>
      <c r="D23" s="277" t="s">
        <v>21</v>
      </c>
      <c r="E23" s="278" t="s">
        <v>29</v>
      </c>
      <c r="F23" s="269" t="s">
        <v>23</v>
      </c>
      <c r="G23" s="378" t="s">
        <v>13</v>
      </c>
      <c r="H23" s="379" t="s">
        <v>1487</v>
      </c>
      <c r="I23" s="379" t="s">
        <v>1488</v>
      </c>
      <c r="J23" s="379" t="s">
        <v>1486</v>
      </c>
      <c r="K23" s="272">
        <f>K24</f>
        <v>2400</v>
      </c>
      <c r="M23"/>
    </row>
    <row r="24" spans="1:13" s="294" customFormat="1">
      <c r="A24" s="311"/>
      <c r="B24" s="235"/>
      <c r="C24" s="238"/>
      <c r="D24" s="239"/>
      <c r="E24" s="372" t="s">
        <v>1490</v>
      </c>
      <c r="F24" s="235"/>
      <c r="G24" s="52"/>
      <c r="H24" s="53"/>
      <c r="I24" s="53"/>
      <c r="J24" s="52">
        <v>2400</v>
      </c>
      <c r="K24" s="52">
        <f>J24</f>
        <v>2400</v>
      </c>
      <c r="M24"/>
    </row>
    <row r="25" spans="1:13">
      <c r="A25" s="17"/>
      <c r="B25" s="63"/>
      <c r="C25" s="64"/>
      <c r="D25" s="64"/>
      <c r="E25" s="64"/>
      <c r="F25" s="64"/>
      <c r="G25" s="65" t="s">
        <v>32</v>
      </c>
      <c r="H25" s="66"/>
      <c r="I25" s="66"/>
      <c r="J25" s="67"/>
      <c r="K25" s="67"/>
    </row>
    <row r="26" spans="1:13">
      <c r="A26" s="17"/>
      <c r="B26" s="17"/>
      <c r="C26" s="17"/>
      <c r="D26" s="17"/>
      <c r="E26" s="44"/>
      <c r="F26" s="17"/>
      <c r="G26" s="45"/>
      <c r="H26" s="19"/>
      <c r="I26" s="19"/>
      <c r="J26" s="19"/>
      <c r="K26" s="19"/>
    </row>
    <row r="27" spans="1:13">
      <c r="A27" s="17"/>
      <c r="B27" s="46">
        <v>2</v>
      </c>
      <c r="C27" s="46"/>
      <c r="D27" s="46"/>
      <c r="E27" s="47" t="s">
        <v>33</v>
      </c>
      <c r="F27" s="47"/>
      <c r="G27" s="48"/>
      <c r="H27" s="49"/>
      <c r="I27" s="49"/>
      <c r="J27" s="49"/>
      <c r="K27" s="49"/>
    </row>
    <row r="28" spans="1:13" s="294" customFormat="1">
      <c r="A28" s="311"/>
      <c r="B28" s="279" t="s">
        <v>36</v>
      </c>
      <c r="C28" s="276"/>
      <c r="D28" s="276"/>
      <c r="E28" s="280" t="s">
        <v>40</v>
      </c>
      <c r="F28" s="276"/>
      <c r="G28" s="281"/>
      <c r="H28" s="273"/>
      <c r="I28" s="273"/>
      <c r="J28" s="282"/>
      <c r="K28" s="380" t="s">
        <v>1212</v>
      </c>
      <c r="M28"/>
    </row>
    <row r="29" spans="1:13" s="294" customFormat="1" ht="25.5">
      <c r="A29" s="311"/>
      <c r="B29" s="276" t="s">
        <v>37</v>
      </c>
      <c r="C29" s="283">
        <v>101616</v>
      </c>
      <c r="D29" s="276" t="s">
        <v>21</v>
      </c>
      <c r="E29" s="284" t="s">
        <v>39</v>
      </c>
      <c r="F29" s="276" t="s">
        <v>31</v>
      </c>
      <c r="G29" s="378" t="s">
        <v>13</v>
      </c>
      <c r="H29" s="379" t="s">
        <v>1487</v>
      </c>
      <c r="I29" s="379" t="s">
        <v>1488</v>
      </c>
      <c r="J29" s="379" t="s">
        <v>1486</v>
      </c>
      <c r="K29" s="272">
        <f>K30</f>
        <v>12.96</v>
      </c>
      <c r="M29"/>
    </row>
    <row r="30" spans="1:13" s="234" customFormat="1">
      <c r="A30" s="231"/>
      <c r="B30" s="235"/>
      <c r="C30" s="238"/>
      <c r="D30" s="239"/>
      <c r="E30" s="372" t="s">
        <v>1491</v>
      </c>
      <c r="F30" s="235"/>
      <c r="G30" s="52"/>
      <c r="H30" s="53"/>
      <c r="I30" s="53"/>
      <c r="J30" s="52">
        <v>12.96</v>
      </c>
      <c r="K30" s="52">
        <f>J30</f>
        <v>12.96</v>
      </c>
      <c r="M30"/>
    </row>
    <row r="31" spans="1:13" s="294" customFormat="1" ht="25.5">
      <c r="A31" s="311"/>
      <c r="B31" s="276" t="s">
        <v>38</v>
      </c>
      <c r="C31" s="285">
        <v>93382</v>
      </c>
      <c r="D31" s="276" t="s">
        <v>21</v>
      </c>
      <c r="E31" s="284" t="s">
        <v>35</v>
      </c>
      <c r="F31" s="276" t="s">
        <v>30</v>
      </c>
      <c r="G31" s="378" t="s">
        <v>13</v>
      </c>
      <c r="H31" s="379" t="s">
        <v>1487</v>
      </c>
      <c r="I31" s="379" t="s">
        <v>1488</v>
      </c>
      <c r="J31" s="379" t="s">
        <v>1492</v>
      </c>
      <c r="K31" s="272">
        <f>K32</f>
        <v>2.31</v>
      </c>
      <c r="M31"/>
    </row>
    <row r="32" spans="1:13" s="234" customFormat="1">
      <c r="A32" s="231"/>
      <c r="B32" s="235"/>
      <c r="C32" s="238"/>
      <c r="D32" s="239"/>
      <c r="E32" s="372" t="s">
        <v>1489</v>
      </c>
      <c r="F32" s="235"/>
      <c r="G32" s="52"/>
      <c r="H32" s="53"/>
      <c r="I32" s="53"/>
      <c r="J32" s="52">
        <v>2.31</v>
      </c>
      <c r="K32" s="52">
        <f>J32</f>
        <v>2.31</v>
      </c>
      <c r="M32"/>
    </row>
    <row r="33" spans="1:13">
      <c r="A33" s="17"/>
      <c r="B33" s="63"/>
      <c r="C33" s="64"/>
      <c r="D33" s="64"/>
      <c r="E33" s="64"/>
      <c r="F33" s="64"/>
      <c r="G33" s="65" t="s">
        <v>32</v>
      </c>
      <c r="H33" s="66"/>
      <c r="I33" s="66"/>
      <c r="J33" s="67"/>
      <c r="K33" s="67"/>
    </row>
    <row r="34" spans="1:13">
      <c r="A34" s="17"/>
      <c r="B34" s="17"/>
      <c r="C34" s="17"/>
      <c r="D34" s="17"/>
      <c r="E34" s="44"/>
      <c r="F34" s="17"/>
      <c r="G34" s="45"/>
      <c r="H34" s="19"/>
      <c r="I34" s="19"/>
      <c r="J34" s="19"/>
      <c r="K34" s="19"/>
    </row>
    <row r="35" spans="1:13">
      <c r="A35" s="17"/>
      <c r="B35" s="46">
        <v>3</v>
      </c>
      <c r="C35" s="46"/>
      <c r="D35" s="46"/>
      <c r="E35" s="47" t="s">
        <v>41</v>
      </c>
      <c r="F35" s="47"/>
      <c r="G35" s="48"/>
      <c r="H35" s="49"/>
      <c r="I35" s="49"/>
      <c r="J35" s="49"/>
      <c r="K35" s="49"/>
    </row>
    <row r="36" spans="1:13" s="294" customFormat="1">
      <c r="A36" s="311"/>
      <c r="B36" s="286" t="s">
        <v>42</v>
      </c>
      <c r="C36" s="276"/>
      <c r="D36" s="276"/>
      <c r="E36" s="280" t="s">
        <v>52</v>
      </c>
      <c r="F36" s="276"/>
      <c r="G36" s="272"/>
      <c r="H36" s="273"/>
      <c r="I36" s="273"/>
      <c r="J36" s="282"/>
      <c r="K36" s="380" t="s">
        <v>1212</v>
      </c>
      <c r="M36"/>
    </row>
    <row r="37" spans="1:13" s="294" customFormat="1" ht="25.5">
      <c r="A37" s="311"/>
      <c r="B37" s="276" t="s">
        <v>1032</v>
      </c>
      <c r="C37" s="287">
        <v>95241</v>
      </c>
      <c r="D37" s="276" t="s">
        <v>21</v>
      </c>
      <c r="E37" s="271" t="s">
        <v>54</v>
      </c>
      <c r="F37" s="269" t="s">
        <v>31</v>
      </c>
      <c r="G37" s="378" t="s">
        <v>13</v>
      </c>
      <c r="H37" s="379" t="s">
        <v>1487</v>
      </c>
      <c r="I37" s="379" t="s">
        <v>1488</v>
      </c>
      <c r="J37" s="379" t="s">
        <v>1486</v>
      </c>
      <c r="K37" s="272">
        <f>K38</f>
        <v>12.96</v>
      </c>
      <c r="M37"/>
    </row>
    <row r="38" spans="1:13" s="234" customFormat="1">
      <c r="A38" s="231"/>
      <c r="B38" s="235"/>
      <c r="C38" s="238"/>
      <c r="D38" s="239"/>
      <c r="E38" s="372" t="s">
        <v>1491</v>
      </c>
      <c r="F38" s="235"/>
      <c r="G38" s="52"/>
      <c r="H38" s="53"/>
      <c r="I38" s="53"/>
      <c r="J38" s="52">
        <v>12.96</v>
      </c>
      <c r="K38" s="52">
        <f>J38</f>
        <v>12.96</v>
      </c>
      <c r="M38"/>
    </row>
    <row r="39" spans="1:13" s="294" customFormat="1" ht="25.5">
      <c r="A39" s="311"/>
      <c r="B39" s="276" t="s">
        <v>1033</v>
      </c>
      <c r="C39" s="269">
        <v>96534</v>
      </c>
      <c r="D39" s="276" t="s">
        <v>21</v>
      </c>
      <c r="E39" s="271" t="s">
        <v>43</v>
      </c>
      <c r="F39" s="269" t="s">
        <v>31</v>
      </c>
      <c r="G39" s="378" t="s">
        <v>13</v>
      </c>
      <c r="H39" s="379" t="s">
        <v>1487</v>
      </c>
      <c r="I39" s="379" t="s">
        <v>1488</v>
      </c>
      <c r="J39" s="379" t="s">
        <v>1486</v>
      </c>
      <c r="K39" s="272">
        <f>K40</f>
        <v>8.64</v>
      </c>
      <c r="M39"/>
    </row>
    <row r="40" spans="1:13" s="234" customFormat="1">
      <c r="A40" s="231"/>
      <c r="B40" s="235"/>
      <c r="C40" s="238"/>
      <c r="D40" s="239"/>
      <c r="E40" s="372" t="s">
        <v>1491</v>
      </c>
      <c r="F40" s="235"/>
      <c r="G40" s="52"/>
      <c r="H40" s="53"/>
      <c r="I40" s="53"/>
      <c r="J40" s="52">
        <v>8.64</v>
      </c>
      <c r="K40" s="52">
        <f>J40</f>
        <v>8.64</v>
      </c>
      <c r="M40"/>
    </row>
    <row r="41" spans="1:13" s="294" customFormat="1" ht="25.5">
      <c r="A41" s="311"/>
      <c r="B41" s="276" t="s">
        <v>1034</v>
      </c>
      <c r="C41" s="288">
        <v>92919</v>
      </c>
      <c r="D41" s="285" t="s">
        <v>21</v>
      </c>
      <c r="E41" s="289" t="s">
        <v>47</v>
      </c>
      <c r="F41" s="269" t="s">
        <v>45</v>
      </c>
      <c r="G41" s="378" t="s">
        <v>13</v>
      </c>
      <c r="H41" s="379" t="s">
        <v>1487</v>
      </c>
      <c r="I41" s="379" t="s">
        <v>1488</v>
      </c>
      <c r="J41" s="379" t="s">
        <v>1493</v>
      </c>
      <c r="K41" s="272">
        <f>K42</f>
        <v>238.29</v>
      </c>
      <c r="M41"/>
    </row>
    <row r="42" spans="1:13" s="234" customFormat="1">
      <c r="A42" s="231"/>
      <c r="B42" s="235"/>
      <c r="C42" s="238"/>
      <c r="D42" s="239"/>
      <c r="E42" s="372" t="s">
        <v>1491</v>
      </c>
      <c r="F42" s="235"/>
      <c r="G42" s="52"/>
      <c r="H42" s="53"/>
      <c r="I42" s="53"/>
      <c r="J42" s="52">
        <v>238.29</v>
      </c>
      <c r="K42" s="52">
        <f>J42</f>
        <v>238.29</v>
      </c>
      <c r="M42"/>
    </row>
    <row r="43" spans="1:13" s="294" customFormat="1" ht="25.5">
      <c r="A43" s="311"/>
      <c r="B43" s="276" t="s">
        <v>1035</v>
      </c>
      <c r="C43" s="269">
        <v>92921</v>
      </c>
      <c r="D43" s="276" t="s">
        <v>21</v>
      </c>
      <c r="E43" s="289" t="s">
        <v>48</v>
      </c>
      <c r="F43" s="269" t="s">
        <v>45</v>
      </c>
      <c r="G43" s="378" t="s">
        <v>13</v>
      </c>
      <c r="H43" s="379" t="s">
        <v>1487</v>
      </c>
      <c r="I43" s="379" t="s">
        <v>1488</v>
      </c>
      <c r="J43" s="379" t="s">
        <v>1493</v>
      </c>
      <c r="K43" s="272">
        <f>K44</f>
        <v>199.34</v>
      </c>
      <c r="M43"/>
    </row>
    <row r="44" spans="1:13" s="234" customFormat="1">
      <c r="A44" s="231"/>
      <c r="B44" s="235"/>
      <c r="C44" s="238"/>
      <c r="D44" s="239"/>
      <c r="E44" s="372" t="s">
        <v>1491</v>
      </c>
      <c r="F44" s="235"/>
      <c r="G44" s="52"/>
      <c r="H44" s="53"/>
      <c r="I44" s="53"/>
      <c r="J44" s="52">
        <v>199.34</v>
      </c>
      <c r="K44" s="52">
        <f>J44</f>
        <v>199.34</v>
      </c>
      <c r="M44"/>
    </row>
    <row r="45" spans="1:13" s="294" customFormat="1" ht="25.5">
      <c r="A45" s="311"/>
      <c r="B45" s="276" t="s">
        <v>1036</v>
      </c>
      <c r="C45" s="269">
        <v>92924</v>
      </c>
      <c r="D45" s="276" t="s">
        <v>21</v>
      </c>
      <c r="E45" s="289" t="s">
        <v>55</v>
      </c>
      <c r="F45" s="269" t="s">
        <v>45</v>
      </c>
      <c r="G45" s="378" t="s">
        <v>13</v>
      </c>
      <c r="H45" s="379" t="s">
        <v>1487</v>
      </c>
      <c r="I45" s="379" t="s">
        <v>1488</v>
      </c>
      <c r="J45" s="379" t="s">
        <v>1493</v>
      </c>
      <c r="K45" s="272">
        <f>K46</f>
        <v>18.489999999999998</v>
      </c>
      <c r="M45"/>
    </row>
    <row r="46" spans="1:13" s="234" customFormat="1">
      <c r="A46" s="231"/>
      <c r="B46" s="235"/>
      <c r="C46" s="238"/>
      <c r="D46" s="239"/>
      <c r="E46" s="372" t="s">
        <v>1491</v>
      </c>
      <c r="F46" s="235"/>
      <c r="G46" s="52"/>
      <c r="H46" s="53"/>
      <c r="I46" s="53"/>
      <c r="J46" s="52">
        <v>18.489999999999998</v>
      </c>
      <c r="K46" s="52">
        <f>J46</f>
        <v>18.489999999999998</v>
      </c>
      <c r="M46"/>
    </row>
    <row r="47" spans="1:13" s="294" customFormat="1" ht="25.5">
      <c r="A47" s="311"/>
      <c r="B47" s="276" t="s">
        <v>1037</v>
      </c>
      <c r="C47" s="288">
        <v>92915</v>
      </c>
      <c r="D47" s="285" t="s">
        <v>21</v>
      </c>
      <c r="E47" s="289" t="s">
        <v>56</v>
      </c>
      <c r="F47" s="269" t="s">
        <v>45</v>
      </c>
      <c r="G47" s="378" t="s">
        <v>13</v>
      </c>
      <c r="H47" s="379" t="s">
        <v>1487</v>
      </c>
      <c r="I47" s="379" t="s">
        <v>1488</v>
      </c>
      <c r="J47" s="379" t="s">
        <v>1493</v>
      </c>
      <c r="K47" s="272">
        <f>K48</f>
        <v>23.54</v>
      </c>
      <c r="M47"/>
    </row>
    <row r="48" spans="1:13" s="234" customFormat="1">
      <c r="A48" s="231"/>
      <c r="B48" s="235"/>
      <c r="C48" s="238"/>
      <c r="D48" s="239"/>
      <c r="E48" s="372" t="s">
        <v>1491</v>
      </c>
      <c r="F48" s="235"/>
      <c r="G48" s="52"/>
      <c r="H48" s="53"/>
      <c r="I48" s="53"/>
      <c r="J48" s="52">
        <v>23.54</v>
      </c>
      <c r="K48" s="52">
        <f>J48</f>
        <v>23.54</v>
      </c>
      <c r="M48"/>
    </row>
    <row r="49" spans="1:13" s="294" customFormat="1" ht="25.5">
      <c r="A49" s="311"/>
      <c r="B49" s="276" t="s">
        <v>1038</v>
      </c>
      <c r="C49" s="288">
        <v>96558</v>
      </c>
      <c r="D49" s="276" t="s">
        <v>21</v>
      </c>
      <c r="E49" s="284" t="s">
        <v>50</v>
      </c>
      <c r="F49" s="269" t="s">
        <v>30</v>
      </c>
      <c r="G49" s="378" t="s">
        <v>13</v>
      </c>
      <c r="H49" s="379" t="s">
        <v>1487</v>
      </c>
      <c r="I49" s="379" t="s">
        <v>1488</v>
      </c>
      <c r="J49" s="379" t="s">
        <v>1492</v>
      </c>
      <c r="K49" s="272">
        <f>K50</f>
        <v>7.78</v>
      </c>
      <c r="M49"/>
    </row>
    <row r="50" spans="1:13" s="234" customFormat="1">
      <c r="A50" s="231"/>
      <c r="B50" s="235"/>
      <c r="C50" s="238"/>
      <c r="D50" s="239"/>
      <c r="E50" s="372" t="s">
        <v>1491</v>
      </c>
      <c r="F50" s="235"/>
      <c r="G50" s="52"/>
      <c r="H50" s="53"/>
      <c r="I50" s="53"/>
      <c r="J50" s="52">
        <v>7.78</v>
      </c>
      <c r="K50" s="52">
        <f>J50</f>
        <v>7.78</v>
      </c>
      <c r="M50"/>
    </row>
    <row r="51" spans="1:13" s="294" customFormat="1">
      <c r="A51" s="311"/>
      <c r="B51" s="286" t="s">
        <v>51</v>
      </c>
      <c r="C51" s="276"/>
      <c r="D51" s="276"/>
      <c r="E51" s="280" t="s">
        <v>57</v>
      </c>
      <c r="F51" s="276"/>
      <c r="G51" s="272"/>
      <c r="H51" s="273"/>
      <c r="I51" s="273"/>
      <c r="J51" s="282"/>
      <c r="K51" s="282"/>
      <c r="M51"/>
    </row>
    <row r="52" spans="1:13" s="294" customFormat="1" ht="25.5">
      <c r="A52" s="311"/>
      <c r="B52" s="276" t="s">
        <v>1039</v>
      </c>
      <c r="C52" s="269">
        <v>100899</v>
      </c>
      <c r="D52" s="276" t="s">
        <v>21</v>
      </c>
      <c r="E52" s="271" t="s">
        <v>1041</v>
      </c>
      <c r="F52" s="276" t="s">
        <v>53</v>
      </c>
      <c r="G52" s="378" t="s">
        <v>13</v>
      </c>
      <c r="H52" s="379" t="s">
        <v>1487</v>
      </c>
      <c r="I52" s="379" t="s">
        <v>1488</v>
      </c>
      <c r="J52" s="379" t="s">
        <v>1492</v>
      </c>
      <c r="K52" s="272">
        <f>K53</f>
        <v>21</v>
      </c>
      <c r="M52"/>
    </row>
    <row r="53" spans="1:13" s="294" customFormat="1">
      <c r="A53" s="311"/>
      <c r="B53" s="235"/>
      <c r="C53" s="238"/>
      <c r="D53" s="239"/>
      <c r="E53" s="372" t="s">
        <v>1491</v>
      </c>
      <c r="F53" s="235"/>
      <c r="G53" s="52"/>
      <c r="H53" s="52">
        <v>21</v>
      </c>
      <c r="I53" s="53"/>
      <c r="J53" s="52"/>
      <c r="K53" s="52">
        <f>H53</f>
        <v>21</v>
      </c>
      <c r="M53"/>
    </row>
    <row r="54" spans="1:13" s="294" customFormat="1" ht="25.5">
      <c r="A54" s="311"/>
      <c r="B54" s="276" t="s">
        <v>1040</v>
      </c>
      <c r="C54" s="290">
        <v>95241</v>
      </c>
      <c r="D54" s="276" t="s">
        <v>21</v>
      </c>
      <c r="E54" s="271" t="s">
        <v>58</v>
      </c>
      <c r="F54" s="269" t="s">
        <v>31</v>
      </c>
      <c r="G54" s="378" t="s">
        <v>13</v>
      </c>
      <c r="H54" s="379" t="s">
        <v>1487</v>
      </c>
      <c r="I54" s="379" t="s">
        <v>1488</v>
      </c>
      <c r="J54" s="379" t="s">
        <v>1486</v>
      </c>
      <c r="K54" s="272">
        <f>K55</f>
        <v>1.5</v>
      </c>
      <c r="M54"/>
    </row>
    <row r="55" spans="1:13" s="294" customFormat="1">
      <c r="A55" s="311"/>
      <c r="B55" s="235"/>
      <c r="C55" s="238"/>
      <c r="D55" s="239"/>
      <c r="E55" s="372" t="s">
        <v>1491</v>
      </c>
      <c r="F55" s="235"/>
      <c r="G55" s="52"/>
      <c r="H55" s="53"/>
      <c r="I55" s="53"/>
      <c r="J55" s="52">
        <v>1.5</v>
      </c>
      <c r="K55" s="52">
        <f>J55</f>
        <v>1.5</v>
      </c>
      <c r="M55"/>
    </row>
    <row r="56" spans="1:13" s="294" customFormat="1" ht="25.5">
      <c r="A56" s="311"/>
      <c r="B56" s="276" t="s">
        <v>59</v>
      </c>
      <c r="C56" s="269">
        <v>96534</v>
      </c>
      <c r="D56" s="276" t="s">
        <v>21</v>
      </c>
      <c r="E56" s="271" t="s">
        <v>43</v>
      </c>
      <c r="F56" s="269" t="s">
        <v>31</v>
      </c>
      <c r="G56" s="378" t="s">
        <v>13</v>
      </c>
      <c r="H56" s="379" t="s">
        <v>1487</v>
      </c>
      <c r="I56" s="379" t="s">
        <v>1488</v>
      </c>
      <c r="J56" s="379" t="s">
        <v>1486</v>
      </c>
      <c r="K56" s="272">
        <f>K57</f>
        <v>6</v>
      </c>
      <c r="M56"/>
    </row>
    <row r="57" spans="1:13" s="294" customFormat="1">
      <c r="A57" s="311"/>
      <c r="B57" s="235"/>
      <c r="C57" s="238"/>
      <c r="D57" s="239"/>
      <c r="E57" s="372" t="s">
        <v>1491</v>
      </c>
      <c r="F57" s="235"/>
      <c r="G57" s="52"/>
      <c r="H57" s="53"/>
      <c r="I57" s="53"/>
      <c r="J57" s="52">
        <v>6</v>
      </c>
      <c r="K57" s="52">
        <f>J57</f>
        <v>6</v>
      </c>
      <c r="M57"/>
    </row>
    <row r="58" spans="1:13" s="294" customFormat="1" ht="25.5">
      <c r="A58" s="311"/>
      <c r="B58" s="276" t="s">
        <v>60</v>
      </c>
      <c r="C58" s="288">
        <v>92915</v>
      </c>
      <c r="D58" s="285" t="s">
        <v>21</v>
      </c>
      <c r="E58" s="289" t="s">
        <v>49</v>
      </c>
      <c r="F58" s="269" t="s">
        <v>45</v>
      </c>
      <c r="G58" s="378" t="s">
        <v>13</v>
      </c>
      <c r="H58" s="379" t="s">
        <v>1487</v>
      </c>
      <c r="I58" s="379" t="s">
        <v>1488</v>
      </c>
      <c r="J58" s="379" t="s">
        <v>1493</v>
      </c>
      <c r="K58" s="272">
        <f>K59</f>
        <v>12.23</v>
      </c>
      <c r="M58"/>
    </row>
    <row r="59" spans="1:13" s="294" customFormat="1">
      <c r="A59" s="311"/>
      <c r="B59" s="235"/>
      <c r="C59" s="238"/>
      <c r="D59" s="239"/>
      <c r="E59" s="372" t="s">
        <v>1491</v>
      </c>
      <c r="F59" s="235"/>
      <c r="G59" s="52"/>
      <c r="H59" s="53"/>
      <c r="I59" s="53"/>
      <c r="J59" s="52">
        <v>12.23</v>
      </c>
      <c r="K59" s="52">
        <f>J59</f>
        <v>12.23</v>
      </c>
      <c r="M59"/>
    </row>
    <row r="60" spans="1:13" s="294" customFormat="1" ht="25.5">
      <c r="A60" s="311"/>
      <c r="B60" s="276" t="s">
        <v>61</v>
      </c>
      <c r="C60" s="288">
        <v>96558</v>
      </c>
      <c r="D60" s="276" t="s">
        <v>21</v>
      </c>
      <c r="E60" s="284" t="s">
        <v>50</v>
      </c>
      <c r="F60" s="269" t="s">
        <v>30</v>
      </c>
      <c r="G60" s="378" t="s">
        <v>13</v>
      </c>
      <c r="H60" s="379" t="s">
        <v>1487</v>
      </c>
      <c r="I60" s="379" t="s">
        <v>1488</v>
      </c>
      <c r="J60" s="379" t="s">
        <v>1492</v>
      </c>
      <c r="K60" s="272">
        <f>K61</f>
        <v>0.75</v>
      </c>
      <c r="M60"/>
    </row>
    <row r="61" spans="1:13" s="294" customFormat="1">
      <c r="A61" s="311"/>
      <c r="B61" s="235"/>
      <c r="C61" s="238"/>
      <c r="D61" s="239"/>
      <c r="E61" s="372" t="s">
        <v>1491</v>
      </c>
      <c r="F61" s="235"/>
      <c r="G61" s="52"/>
      <c r="H61" s="53"/>
      <c r="I61" s="53"/>
      <c r="J61" s="52">
        <v>0.75</v>
      </c>
      <c r="K61" s="52">
        <f>J61</f>
        <v>0.75</v>
      </c>
      <c r="M61"/>
    </row>
    <row r="62" spans="1:13" s="294" customFormat="1">
      <c r="A62" s="311"/>
      <c r="B62" s="286" t="s">
        <v>1459</v>
      </c>
      <c r="C62" s="286"/>
      <c r="D62" s="286"/>
      <c r="E62" s="280" t="s">
        <v>63</v>
      </c>
      <c r="F62" s="291"/>
      <c r="G62" s="272"/>
      <c r="H62" s="273"/>
      <c r="I62" s="273"/>
      <c r="J62" s="282"/>
      <c r="K62" s="282"/>
      <c r="M62"/>
    </row>
    <row r="63" spans="1:13" s="294" customFormat="1" ht="25.5">
      <c r="A63" s="311"/>
      <c r="B63" s="269" t="s">
        <v>1460</v>
      </c>
      <c r="C63" s="287">
        <v>95241</v>
      </c>
      <c r="D63" s="276" t="s">
        <v>21</v>
      </c>
      <c r="E63" s="284" t="s">
        <v>54</v>
      </c>
      <c r="F63" s="269" t="s">
        <v>31</v>
      </c>
      <c r="G63" s="378" t="s">
        <v>13</v>
      </c>
      <c r="H63" s="379" t="s">
        <v>1487</v>
      </c>
      <c r="I63" s="379" t="s">
        <v>1488</v>
      </c>
      <c r="J63" s="379" t="s">
        <v>1486</v>
      </c>
      <c r="K63" s="272">
        <f>K64</f>
        <v>11.45</v>
      </c>
      <c r="M63"/>
    </row>
    <row r="64" spans="1:13" s="234" customFormat="1">
      <c r="A64" s="231"/>
      <c r="B64" s="235"/>
      <c r="C64" s="244"/>
      <c r="D64" s="232"/>
      <c r="E64" s="372" t="s">
        <v>1491</v>
      </c>
      <c r="F64" s="235"/>
      <c r="G64" s="52"/>
      <c r="H64" s="53"/>
      <c r="I64" s="53"/>
      <c r="J64" s="52">
        <v>11.45</v>
      </c>
      <c r="K64" s="52">
        <f>J64</f>
        <v>11.45</v>
      </c>
      <c r="M64"/>
    </row>
    <row r="65" spans="1:13" s="294" customFormat="1" ht="25.5">
      <c r="A65" s="311"/>
      <c r="B65" s="269" t="s">
        <v>1461</v>
      </c>
      <c r="C65" s="287">
        <v>96622</v>
      </c>
      <c r="D65" s="276" t="s">
        <v>21</v>
      </c>
      <c r="E65" s="284" t="s">
        <v>1042</v>
      </c>
      <c r="F65" s="269" t="s">
        <v>30</v>
      </c>
      <c r="G65" s="378" t="s">
        <v>13</v>
      </c>
      <c r="H65" s="379" t="s">
        <v>1487</v>
      </c>
      <c r="I65" s="379" t="s">
        <v>1488</v>
      </c>
      <c r="J65" s="379" t="s">
        <v>1492</v>
      </c>
      <c r="K65" s="272">
        <f>K66</f>
        <v>1.48</v>
      </c>
      <c r="M65"/>
    </row>
    <row r="66" spans="1:13" s="234" customFormat="1">
      <c r="A66" s="231"/>
      <c r="B66" s="235"/>
      <c r="C66" s="244"/>
      <c r="D66" s="232"/>
      <c r="E66" s="372" t="s">
        <v>1491</v>
      </c>
      <c r="F66" s="235"/>
      <c r="G66" s="52"/>
      <c r="H66" s="53"/>
      <c r="I66" s="53"/>
      <c r="J66" s="52">
        <v>1.48</v>
      </c>
      <c r="K66" s="52">
        <f>J66</f>
        <v>1.48</v>
      </c>
      <c r="M66"/>
    </row>
    <row r="67" spans="1:13" s="294" customFormat="1" ht="25.5">
      <c r="A67" s="311"/>
      <c r="B67" s="269" t="s">
        <v>1462</v>
      </c>
      <c r="C67" s="269">
        <v>96536</v>
      </c>
      <c r="D67" s="276" t="s">
        <v>21</v>
      </c>
      <c r="E67" s="271" t="s">
        <v>43</v>
      </c>
      <c r="F67" s="269" t="s">
        <v>31</v>
      </c>
      <c r="G67" s="378" t="s">
        <v>13</v>
      </c>
      <c r="H67" s="379" t="s">
        <v>1487</v>
      </c>
      <c r="I67" s="379" t="s">
        <v>1488</v>
      </c>
      <c r="J67" s="379" t="s">
        <v>1486</v>
      </c>
      <c r="K67" s="272">
        <f>K68</f>
        <v>36.64</v>
      </c>
      <c r="M67"/>
    </row>
    <row r="68" spans="1:13" s="234" customFormat="1">
      <c r="A68" s="231"/>
      <c r="B68" s="235"/>
      <c r="C68" s="235"/>
      <c r="D68" s="232"/>
      <c r="E68" s="372" t="s">
        <v>1491</v>
      </c>
      <c r="F68" s="235"/>
      <c r="G68" s="52"/>
      <c r="H68" s="53"/>
      <c r="I68" s="53"/>
      <c r="J68" s="52">
        <v>36.64</v>
      </c>
      <c r="K68" s="52">
        <f>J68</f>
        <v>36.64</v>
      </c>
      <c r="M68"/>
    </row>
    <row r="69" spans="1:13" s="294" customFormat="1" ht="25.5">
      <c r="A69" s="311"/>
      <c r="B69" s="269" t="s">
        <v>1463</v>
      </c>
      <c r="C69" s="269">
        <v>92917</v>
      </c>
      <c r="D69" s="276" t="s">
        <v>21</v>
      </c>
      <c r="E69" s="289" t="s">
        <v>46</v>
      </c>
      <c r="F69" s="269" t="s">
        <v>45</v>
      </c>
      <c r="G69" s="378" t="s">
        <v>13</v>
      </c>
      <c r="H69" s="379" t="s">
        <v>1487</v>
      </c>
      <c r="I69" s="379" t="s">
        <v>1488</v>
      </c>
      <c r="J69" s="379" t="s">
        <v>1493</v>
      </c>
      <c r="K69" s="272">
        <f>K70</f>
        <v>78.87</v>
      </c>
      <c r="M69"/>
    </row>
    <row r="70" spans="1:13" s="234" customFormat="1">
      <c r="A70" s="231"/>
      <c r="B70" s="235"/>
      <c r="C70" s="235"/>
      <c r="D70" s="232"/>
      <c r="E70" s="372" t="s">
        <v>1491</v>
      </c>
      <c r="F70" s="235"/>
      <c r="G70" s="52"/>
      <c r="H70" s="53"/>
      <c r="I70" s="53"/>
      <c r="J70" s="52">
        <v>78.87</v>
      </c>
      <c r="K70" s="52">
        <f>J70</f>
        <v>78.87</v>
      </c>
      <c r="M70"/>
    </row>
    <row r="71" spans="1:13" s="294" customFormat="1" ht="25.5">
      <c r="A71" s="311"/>
      <c r="B71" s="269" t="s">
        <v>1464</v>
      </c>
      <c r="C71" s="288">
        <v>92915</v>
      </c>
      <c r="D71" s="285" t="s">
        <v>21</v>
      </c>
      <c r="E71" s="289" t="s">
        <v>49</v>
      </c>
      <c r="F71" s="269" t="s">
        <v>45</v>
      </c>
      <c r="G71" s="378" t="s">
        <v>13</v>
      </c>
      <c r="H71" s="379" t="s">
        <v>1487</v>
      </c>
      <c r="I71" s="379" t="s">
        <v>1488</v>
      </c>
      <c r="J71" s="379" t="s">
        <v>1493</v>
      </c>
      <c r="K71" s="272">
        <f>K72</f>
        <v>8.43</v>
      </c>
      <c r="M71"/>
    </row>
    <row r="72" spans="1:13" s="234" customFormat="1">
      <c r="A72" s="231"/>
      <c r="B72" s="235"/>
      <c r="C72" s="245"/>
      <c r="D72" s="246"/>
      <c r="E72" s="372" t="s">
        <v>1491</v>
      </c>
      <c r="F72" s="235"/>
      <c r="G72" s="52"/>
      <c r="H72" s="53"/>
      <c r="I72" s="53"/>
      <c r="J72" s="52">
        <v>8.43</v>
      </c>
      <c r="K72" s="52">
        <f>J72</f>
        <v>8.43</v>
      </c>
      <c r="M72"/>
    </row>
    <row r="73" spans="1:13" s="294" customFormat="1" ht="25.5">
      <c r="A73" s="311"/>
      <c r="B73" s="269" t="s">
        <v>1465</v>
      </c>
      <c r="C73" s="288">
        <v>96558</v>
      </c>
      <c r="D73" s="276" t="s">
        <v>21</v>
      </c>
      <c r="E73" s="284" t="s">
        <v>50</v>
      </c>
      <c r="F73" s="269" t="s">
        <v>30</v>
      </c>
      <c r="G73" s="378" t="s">
        <v>13</v>
      </c>
      <c r="H73" s="379" t="s">
        <v>1487</v>
      </c>
      <c r="I73" s="379" t="s">
        <v>1488</v>
      </c>
      <c r="J73" s="379" t="s">
        <v>1492</v>
      </c>
      <c r="K73" s="272">
        <f>K74</f>
        <v>3.44</v>
      </c>
      <c r="M73"/>
    </row>
    <row r="74" spans="1:13" s="234" customFormat="1">
      <c r="A74" s="231"/>
      <c r="B74" s="235"/>
      <c r="C74" s="245"/>
      <c r="D74" s="246"/>
      <c r="E74" s="372" t="s">
        <v>1491</v>
      </c>
      <c r="F74" s="235"/>
      <c r="G74" s="52"/>
      <c r="H74" s="53"/>
      <c r="I74" s="53"/>
      <c r="J74" s="52">
        <v>3.44</v>
      </c>
      <c r="K74" s="52">
        <f>J74</f>
        <v>3.44</v>
      </c>
      <c r="M74"/>
    </row>
    <row r="75" spans="1:13">
      <c r="A75" s="17"/>
      <c r="B75" s="63"/>
      <c r="C75" s="64"/>
      <c r="D75" s="64"/>
      <c r="E75" s="64"/>
      <c r="F75" s="64"/>
      <c r="G75" s="65" t="s">
        <v>32</v>
      </c>
      <c r="H75" s="66"/>
      <c r="I75" s="66"/>
      <c r="J75" s="67"/>
      <c r="K75" s="67"/>
    </row>
    <row r="76" spans="1:13">
      <c r="A76" s="17"/>
      <c r="B76" s="17"/>
      <c r="C76" s="17"/>
      <c r="D76" s="17"/>
      <c r="E76" s="44"/>
      <c r="F76" s="17"/>
      <c r="G76" s="45"/>
      <c r="H76" s="19"/>
      <c r="I76" s="19"/>
      <c r="J76" s="19"/>
      <c r="K76" s="19"/>
    </row>
    <row r="77" spans="1:13">
      <c r="A77" s="17"/>
      <c r="B77" s="46">
        <v>4</v>
      </c>
      <c r="C77" s="46"/>
      <c r="D77" s="46"/>
      <c r="E77" s="47" t="s">
        <v>70</v>
      </c>
      <c r="F77" s="47"/>
      <c r="G77" s="82"/>
      <c r="H77" s="49"/>
      <c r="I77" s="49"/>
      <c r="J77" s="49"/>
      <c r="K77" s="49"/>
    </row>
    <row r="78" spans="1:13" s="294" customFormat="1">
      <c r="A78" s="311"/>
      <c r="B78" s="286" t="s">
        <v>71</v>
      </c>
      <c r="C78" s="269"/>
      <c r="D78" s="269"/>
      <c r="E78" s="293" t="s">
        <v>84</v>
      </c>
      <c r="F78" s="269"/>
      <c r="G78" s="272"/>
      <c r="H78" s="273"/>
      <c r="I78" s="273"/>
      <c r="J78" s="282"/>
      <c r="K78" s="380" t="s">
        <v>1212</v>
      </c>
      <c r="M78"/>
    </row>
    <row r="79" spans="1:13" s="294" customFormat="1" ht="25.5">
      <c r="A79" s="311"/>
      <c r="B79" s="269" t="s">
        <v>72</v>
      </c>
      <c r="C79" s="288">
        <v>92443</v>
      </c>
      <c r="D79" s="285" t="s">
        <v>21</v>
      </c>
      <c r="E79" s="289" t="s">
        <v>73</v>
      </c>
      <c r="F79" s="269" t="s">
        <v>31</v>
      </c>
      <c r="G79" s="378" t="s">
        <v>13</v>
      </c>
      <c r="H79" s="379" t="s">
        <v>1487</v>
      </c>
      <c r="I79" s="379" t="s">
        <v>1488</v>
      </c>
      <c r="J79" s="379" t="s">
        <v>1486</v>
      </c>
      <c r="K79" s="272">
        <f>K80</f>
        <v>16.02</v>
      </c>
      <c r="M79"/>
    </row>
    <row r="80" spans="1:13" s="234" customFormat="1">
      <c r="A80" s="231"/>
      <c r="B80" s="235"/>
      <c r="C80" s="245"/>
      <c r="D80" s="246"/>
      <c r="E80" s="372" t="s">
        <v>1491</v>
      </c>
      <c r="F80" s="235"/>
      <c r="G80" s="52"/>
      <c r="H80" s="53"/>
      <c r="I80" s="53"/>
      <c r="J80" s="52">
        <v>16.02</v>
      </c>
      <c r="K80" s="52">
        <f>J80</f>
        <v>16.02</v>
      </c>
      <c r="M80"/>
    </row>
    <row r="81" spans="1:13" s="294" customFormat="1" ht="25.5">
      <c r="A81" s="311"/>
      <c r="B81" s="269" t="s">
        <v>74</v>
      </c>
      <c r="C81" s="288">
        <v>92761</v>
      </c>
      <c r="D81" s="276" t="s">
        <v>21</v>
      </c>
      <c r="E81" s="289" t="s">
        <v>46</v>
      </c>
      <c r="F81" s="269" t="s">
        <v>45</v>
      </c>
      <c r="G81" s="378" t="s">
        <v>13</v>
      </c>
      <c r="H81" s="379" t="s">
        <v>1487</v>
      </c>
      <c r="I81" s="379" t="s">
        <v>1488</v>
      </c>
      <c r="J81" s="379" t="s">
        <v>1493</v>
      </c>
      <c r="K81" s="272">
        <f>K82</f>
        <v>41.19</v>
      </c>
      <c r="M81"/>
    </row>
    <row r="82" spans="1:13" s="234" customFormat="1">
      <c r="A82" s="231"/>
      <c r="B82" s="235"/>
      <c r="C82" s="245"/>
      <c r="D82" s="232"/>
      <c r="E82" s="372" t="s">
        <v>1491</v>
      </c>
      <c r="F82" s="235"/>
      <c r="G82" s="52"/>
      <c r="H82" s="53"/>
      <c r="I82" s="53"/>
      <c r="J82" s="52">
        <v>41.19</v>
      </c>
      <c r="K82" s="52">
        <f>J82</f>
        <v>41.19</v>
      </c>
      <c r="M82"/>
    </row>
    <row r="83" spans="1:13" s="294" customFormat="1" ht="25.5">
      <c r="A83" s="311"/>
      <c r="B83" s="269" t="s">
        <v>75</v>
      </c>
      <c r="C83" s="288">
        <v>92759</v>
      </c>
      <c r="D83" s="285" t="s">
        <v>21</v>
      </c>
      <c r="E83" s="289" t="s">
        <v>49</v>
      </c>
      <c r="F83" s="269" t="s">
        <v>45</v>
      </c>
      <c r="G83" s="378" t="s">
        <v>13</v>
      </c>
      <c r="H83" s="379" t="s">
        <v>1487</v>
      </c>
      <c r="I83" s="379" t="s">
        <v>1488</v>
      </c>
      <c r="J83" s="379" t="s">
        <v>1493</v>
      </c>
      <c r="K83" s="272">
        <f>K84</f>
        <v>9.1300000000000008</v>
      </c>
      <c r="M83"/>
    </row>
    <row r="84" spans="1:13" s="234" customFormat="1">
      <c r="A84" s="231"/>
      <c r="B84" s="235"/>
      <c r="C84" s="245"/>
      <c r="D84" s="246"/>
      <c r="E84" s="372" t="s">
        <v>1491</v>
      </c>
      <c r="F84" s="235"/>
      <c r="G84" s="52"/>
      <c r="H84" s="53"/>
      <c r="I84" s="53"/>
      <c r="J84" s="52">
        <v>9.1300000000000008</v>
      </c>
      <c r="K84" s="52">
        <f>J84</f>
        <v>9.1300000000000008</v>
      </c>
      <c r="M84"/>
    </row>
    <row r="85" spans="1:13" s="294" customFormat="1" ht="25.5">
      <c r="A85" s="311"/>
      <c r="B85" s="269" t="s">
        <v>76</v>
      </c>
      <c r="C85" s="288">
        <v>60518</v>
      </c>
      <c r="D85" s="276" t="s">
        <v>105</v>
      </c>
      <c r="E85" s="289" t="s">
        <v>1043</v>
      </c>
      <c r="F85" s="269" t="s">
        <v>30</v>
      </c>
      <c r="G85" s="378" t="s">
        <v>13</v>
      </c>
      <c r="H85" s="379" t="s">
        <v>1487</v>
      </c>
      <c r="I85" s="379" t="s">
        <v>1488</v>
      </c>
      <c r="J85" s="379" t="s">
        <v>1492</v>
      </c>
      <c r="K85" s="272">
        <f>K86</f>
        <v>0.66</v>
      </c>
      <c r="M85"/>
    </row>
    <row r="86" spans="1:13" s="234" customFormat="1">
      <c r="A86" s="231"/>
      <c r="B86" s="235"/>
      <c r="C86" s="245"/>
      <c r="D86" s="232"/>
      <c r="E86" s="372" t="s">
        <v>1491</v>
      </c>
      <c r="F86" s="235"/>
      <c r="G86" s="52"/>
      <c r="H86" s="53"/>
      <c r="I86" s="53"/>
      <c r="J86" s="52">
        <v>0.66</v>
      </c>
      <c r="K86" s="52">
        <f>J86</f>
        <v>0.66</v>
      </c>
      <c r="M86"/>
    </row>
    <row r="87" spans="1:13" s="294" customFormat="1">
      <c r="A87" s="311"/>
      <c r="B87" s="286" t="s">
        <v>77</v>
      </c>
      <c r="C87" s="269"/>
      <c r="D87" s="269"/>
      <c r="E87" s="293" t="s">
        <v>1023</v>
      </c>
      <c r="F87" s="269"/>
      <c r="G87" s="272"/>
      <c r="H87" s="273"/>
      <c r="I87" s="273"/>
      <c r="J87" s="282"/>
      <c r="K87" s="282"/>
      <c r="M87"/>
    </row>
    <row r="88" spans="1:13" s="294" customFormat="1" ht="25.5">
      <c r="A88" s="311"/>
      <c r="B88" s="269" t="s">
        <v>78</v>
      </c>
      <c r="C88" s="288">
        <v>92434</v>
      </c>
      <c r="D88" s="285" t="s">
        <v>21</v>
      </c>
      <c r="E88" s="289" t="s">
        <v>73</v>
      </c>
      <c r="F88" s="269" t="s">
        <v>31</v>
      </c>
      <c r="G88" s="378" t="s">
        <v>13</v>
      </c>
      <c r="H88" s="379" t="s">
        <v>1487</v>
      </c>
      <c r="I88" s="379" t="s">
        <v>1488</v>
      </c>
      <c r="J88" s="379" t="s">
        <v>1486</v>
      </c>
      <c r="K88" s="272">
        <f>K89</f>
        <v>22.66</v>
      </c>
      <c r="M88"/>
    </row>
    <row r="89" spans="1:13" s="234" customFormat="1">
      <c r="A89" s="231"/>
      <c r="B89" s="235"/>
      <c r="C89" s="245"/>
      <c r="D89" s="246"/>
      <c r="E89" s="372" t="s">
        <v>1491</v>
      </c>
      <c r="F89" s="235"/>
      <c r="G89" s="52"/>
      <c r="H89" s="53"/>
      <c r="I89" s="53"/>
      <c r="J89" s="52">
        <v>22.66</v>
      </c>
      <c r="K89" s="52">
        <f>J89</f>
        <v>22.66</v>
      </c>
      <c r="M89"/>
    </row>
    <row r="90" spans="1:13" s="294" customFormat="1" ht="23.25" customHeight="1">
      <c r="A90" s="311"/>
      <c r="B90" s="269" t="s">
        <v>79</v>
      </c>
      <c r="C90" s="288">
        <v>92769</v>
      </c>
      <c r="D90" s="276" t="s">
        <v>21</v>
      </c>
      <c r="E90" s="289" t="s">
        <v>44</v>
      </c>
      <c r="F90" s="269" t="s">
        <v>45</v>
      </c>
      <c r="G90" s="378" t="s">
        <v>13</v>
      </c>
      <c r="H90" s="379" t="s">
        <v>1487</v>
      </c>
      <c r="I90" s="379" t="s">
        <v>1488</v>
      </c>
      <c r="J90" s="379" t="s">
        <v>1493</v>
      </c>
      <c r="K90" s="272">
        <f>K91</f>
        <v>18.52</v>
      </c>
      <c r="M90"/>
    </row>
    <row r="91" spans="1:13" s="234" customFormat="1" ht="15.75" customHeight="1">
      <c r="A91" s="231"/>
      <c r="B91" s="235"/>
      <c r="C91" s="245"/>
      <c r="D91" s="232"/>
      <c r="E91" s="372" t="s">
        <v>1491</v>
      </c>
      <c r="F91" s="235"/>
      <c r="G91" s="52"/>
      <c r="H91" s="53"/>
      <c r="I91" s="53"/>
      <c r="J91" s="52">
        <v>18.52</v>
      </c>
      <c r="K91" s="52">
        <f>J91</f>
        <v>18.52</v>
      </c>
      <c r="M91"/>
    </row>
    <row r="92" spans="1:13" s="294" customFormat="1" ht="25.5">
      <c r="A92" s="311"/>
      <c r="B92" s="269" t="s">
        <v>80</v>
      </c>
      <c r="C92" s="288">
        <v>92761</v>
      </c>
      <c r="D92" s="276" t="s">
        <v>21</v>
      </c>
      <c r="E92" s="289" t="s">
        <v>46</v>
      </c>
      <c r="F92" s="269" t="s">
        <v>45</v>
      </c>
      <c r="G92" s="378" t="s">
        <v>13</v>
      </c>
      <c r="H92" s="379" t="s">
        <v>1487</v>
      </c>
      <c r="I92" s="379" t="s">
        <v>1488</v>
      </c>
      <c r="J92" s="379" t="s">
        <v>1493</v>
      </c>
      <c r="K92" s="272">
        <f>K93</f>
        <v>19.5</v>
      </c>
      <c r="M92"/>
    </row>
    <row r="93" spans="1:13" s="234" customFormat="1">
      <c r="A93" s="231"/>
      <c r="B93" s="235"/>
      <c r="C93" s="245"/>
      <c r="D93" s="232"/>
      <c r="E93" s="372" t="s">
        <v>1491</v>
      </c>
      <c r="F93" s="235"/>
      <c r="G93" s="52"/>
      <c r="H93" s="53"/>
      <c r="I93" s="53"/>
      <c r="J93" s="52">
        <v>19.5</v>
      </c>
      <c r="K93" s="52">
        <f>J93</f>
        <v>19.5</v>
      </c>
      <c r="M93"/>
    </row>
    <row r="94" spans="1:13" s="294" customFormat="1" ht="25.5">
      <c r="A94" s="311"/>
      <c r="B94" s="269" t="s">
        <v>81</v>
      </c>
      <c r="C94" s="288">
        <v>92762</v>
      </c>
      <c r="D94" s="285" t="s">
        <v>21</v>
      </c>
      <c r="E94" s="289" t="s">
        <v>47</v>
      </c>
      <c r="F94" s="269" t="s">
        <v>45</v>
      </c>
      <c r="G94" s="378" t="s">
        <v>13</v>
      </c>
      <c r="H94" s="379" t="s">
        <v>1487</v>
      </c>
      <c r="I94" s="379" t="s">
        <v>1488</v>
      </c>
      <c r="J94" s="379" t="s">
        <v>1493</v>
      </c>
      <c r="K94" s="272">
        <f>K95</f>
        <v>33.61</v>
      </c>
      <c r="M94"/>
    </row>
    <row r="95" spans="1:13" s="234" customFormat="1">
      <c r="A95" s="231"/>
      <c r="B95" s="235"/>
      <c r="C95" s="245"/>
      <c r="D95" s="246"/>
      <c r="E95" s="372" t="s">
        <v>1491</v>
      </c>
      <c r="F95" s="235"/>
      <c r="G95" s="52"/>
      <c r="H95" s="53"/>
      <c r="I95" s="53"/>
      <c r="J95" s="52">
        <v>33.61</v>
      </c>
      <c r="K95" s="52">
        <f>J95</f>
        <v>33.61</v>
      </c>
      <c r="M95"/>
    </row>
    <row r="96" spans="1:13" s="294" customFormat="1" ht="25.5">
      <c r="A96" s="311"/>
      <c r="B96" s="269" t="s">
        <v>82</v>
      </c>
      <c r="C96" s="288">
        <v>92759</v>
      </c>
      <c r="D96" s="285" t="s">
        <v>21</v>
      </c>
      <c r="E96" s="289" t="s">
        <v>49</v>
      </c>
      <c r="F96" s="269" t="s">
        <v>45</v>
      </c>
      <c r="G96" s="378" t="s">
        <v>13</v>
      </c>
      <c r="H96" s="379" t="s">
        <v>1487</v>
      </c>
      <c r="I96" s="379" t="s">
        <v>1488</v>
      </c>
      <c r="J96" s="379" t="s">
        <v>1493</v>
      </c>
      <c r="K96" s="272">
        <f>K97</f>
        <v>19.23</v>
      </c>
      <c r="M96"/>
    </row>
    <row r="97" spans="1:13" s="234" customFormat="1">
      <c r="A97" s="231"/>
      <c r="B97" s="235"/>
      <c r="C97" s="245"/>
      <c r="D97" s="246"/>
      <c r="E97" s="372" t="s">
        <v>1491</v>
      </c>
      <c r="F97" s="235"/>
      <c r="G97" s="52"/>
      <c r="H97" s="53"/>
      <c r="I97" s="53"/>
      <c r="J97" s="52">
        <v>19.23</v>
      </c>
      <c r="K97" s="52">
        <f>J97</f>
        <v>19.23</v>
      </c>
      <c r="M97"/>
    </row>
    <row r="98" spans="1:13" s="294" customFormat="1" ht="25.5">
      <c r="A98" s="311"/>
      <c r="B98" s="269" t="s">
        <v>83</v>
      </c>
      <c r="C98" s="288">
        <v>60518</v>
      </c>
      <c r="D98" s="276" t="s">
        <v>105</v>
      </c>
      <c r="E98" s="289" t="s">
        <v>1043</v>
      </c>
      <c r="F98" s="269" t="s">
        <v>30</v>
      </c>
      <c r="G98" s="378" t="s">
        <v>13</v>
      </c>
      <c r="H98" s="379" t="s">
        <v>1487</v>
      </c>
      <c r="I98" s="379" t="s">
        <v>1488</v>
      </c>
      <c r="J98" s="379" t="s">
        <v>1492</v>
      </c>
      <c r="K98" s="272">
        <f>K99</f>
        <v>1.46</v>
      </c>
      <c r="M98"/>
    </row>
    <row r="99" spans="1:13" s="234" customFormat="1">
      <c r="A99" s="231"/>
      <c r="B99" s="248"/>
      <c r="C99" s="245"/>
      <c r="D99" s="232"/>
      <c r="E99" s="372" t="s">
        <v>1491</v>
      </c>
      <c r="F99" s="235"/>
      <c r="G99" s="52"/>
      <c r="H99" s="53"/>
      <c r="I99" s="53"/>
      <c r="J99" s="52">
        <v>1.46</v>
      </c>
      <c r="K99" s="52">
        <f>J99</f>
        <v>1.46</v>
      </c>
      <c r="M99"/>
    </row>
    <row r="100" spans="1:13" s="294" customFormat="1">
      <c r="A100" s="311"/>
      <c r="B100" s="295" t="s">
        <v>1085</v>
      </c>
      <c r="C100" s="269"/>
      <c r="D100" s="269"/>
      <c r="E100" s="293" t="s">
        <v>1022</v>
      </c>
      <c r="F100" s="269"/>
      <c r="G100" s="272"/>
      <c r="H100" s="273"/>
      <c r="I100" s="273"/>
      <c r="J100" s="282"/>
      <c r="K100" s="282"/>
      <c r="M100"/>
    </row>
    <row r="101" spans="1:13" s="294" customFormat="1" ht="25.5">
      <c r="A101" s="311"/>
      <c r="B101" s="296" t="s">
        <v>1086</v>
      </c>
      <c r="C101" s="288">
        <v>92761</v>
      </c>
      <c r="D101" s="276" t="s">
        <v>21</v>
      </c>
      <c r="E101" s="289" t="s">
        <v>46</v>
      </c>
      <c r="F101" s="269" t="s">
        <v>45</v>
      </c>
      <c r="G101" s="378" t="s">
        <v>13</v>
      </c>
      <c r="H101" s="379" t="s">
        <v>1487</v>
      </c>
      <c r="I101" s="379" t="s">
        <v>1488</v>
      </c>
      <c r="J101" s="379" t="s">
        <v>1493</v>
      </c>
      <c r="K101" s="272">
        <f>K102</f>
        <v>265.89</v>
      </c>
      <c r="M101"/>
    </row>
    <row r="102" spans="1:13" s="234" customFormat="1">
      <c r="A102" s="231"/>
      <c r="B102" s="248"/>
      <c r="C102" s="245"/>
      <c r="D102" s="232"/>
      <c r="E102" s="372" t="s">
        <v>1491</v>
      </c>
      <c r="F102" s="235"/>
      <c r="G102" s="52"/>
      <c r="H102" s="53"/>
      <c r="I102" s="53"/>
      <c r="J102" s="52">
        <f>192.9+72.99</f>
        <v>265.89</v>
      </c>
      <c r="K102" s="52">
        <f>J102</f>
        <v>265.89</v>
      </c>
      <c r="M102"/>
    </row>
    <row r="103" spans="1:13" s="294" customFormat="1" ht="25.5">
      <c r="A103" s="311"/>
      <c r="B103" s="296" t="s">
        <v>1088</v>
      </c>
      <c r="C103" s="288">
        <v>92762</v>
      </c>
      <c r="D103" s="285" t="s">
        <v>21</v>
      </c>
      <c r="E103" s="289" t="s">
        <v>47</v>
      </c>
      <c r="F103" s="269" t="s">
        <v>45</v>
      </c>
      <c r="G103" s="378" t="s">
        <v>13</v>
      </c>
      <c r="H103" s="379" t="s">
        <v>1487</v>
      </c>
      <c r="I103" s="379" t="s">
        <v>1488</v>
      </c>
      <c r="J103" s="379" t="s">
        <v>1493</v>
      </c>
      <c r="K103" s="272">
        <f>K104</f>
        <v>48.84</v>
      </c>
      <c r="M103"/>
    </row>
    <row r="104" spans="1:13" s="234" customFormat="1">
      <c r="A104" s="231"/>
      <c r="B104" s="248"/>
      <c r="C104" s="245"/>
      <c r="D104" s="246"/>
      <c r="E104" s="372" t="s">
        <v>1491</v>
      </c>
      <c r="F104" s="235"/>
      <c r="G104" s="52"/>
      <c r="H104" s="53"/>
      <c r="I104" s="53"/>
      <c r="J104" s="52">
        <v>48.84</v>
      </c>
      <c r="K104" s="52">
        <f>J104</f>
        <v>48.84</v>
      </c>
      <c r="M104"/>
    </row>
    <row r="105" spans="1:13" s="294" customFormat="1" ht="25.5">
      <c r="A105" s="311"/>
      <c r="B105" s="296" t="s">
        <v>1089</v>
      </c>
      <c r="C105" s="288">
        <v>92759</v>
      </c>
      <c r="D105" s="285" t="s">
        <v>21</v>
      </c>
      <c r="E105" s="289" t="s">
        <v>49</v>
      </c>
      <c r="F105" s="269" t="s">
        <v>45</v>
      </c>
      <c r="G105" s="378" t="s">
        <v>13</v>
      </c>
      <c r="H105" s="379" t="s">
        <v>1487</v>
      </c>
      <c r="I105" s="379" t="s">
        <v>1488</v>
      </c>
      <c r="J105" s="379" t="s">
        <v>1493</v>
      </c>
      <c r="K105" s="272">
        <f>K106</f>
        <v>85.93</v>
      </c>
      <c r="M105"/>
    </row>
    <row r="106" spans="1:13" s="234" customFormat="1">
      <c r="A106" s="231"/>
      <c r="B106" s="248"/>
      <c r="C106" s="245"/>
      <c r="D106" s="246"/>
      <c r="E106" s="372" t="s">
        <v>1491</v>
      </c>
      <c r="F106" s="235"/>
      <c r="G106" s="52"/>
      <c r="H106" s="53"/>
      <c r="I106" s="53"/>
      <c r="J106" s="52">
        <f>14.32+71.61</f>
        <v>85.93</v>
      </c>
      <c r="K106" s="52">
        <f>J106</f>
        <v>85.93</v>
      </c>
      <c r="M106"/>
    </row>
    <row r="107" spans="1:13" s="294" customFormat="1" ht="25.5">
      <c r="A107" s="311"/>
      <c r="B107" s="296" t="s">
        <v>1090</v>
      </c>
      <c r="C107" s="288">
        <v>60518</v>
      </c>
      <c r="D107" s="276" t="s">
        <v>105</v>
      </c>
      <c r="E107" s="289" t="s">
        <v>1043</v>
      </c>
      <c r="F107" s="269" t="s">
        <v>30</v>
      </c>
      <c r="G107" s="378" t="s">
        <v>13</v>
      </c>
      <c r="H107" s="379" t="s">
        <v>1487</v>
      </c>
      <c r="I107" s="379" t="s">
        <v>1488</v>
      </c>
      <c r="J107" s="379" t="s">
        <v>1492</v>
      </c>
      <c r="K107" s="272">
        <f>K108</f>
        <v>5.1199999999999992</v>
      </c>
      <c r="M107"/>
    </row>
    <row r="108" spans="1:13" s="234" customFormat="1">
      <c r="A108" s="231"/>
      <c r="B108" s="248"/>
      <c r="C108" s="245"/>
      <c r="D108" s="232"/>
      <c r="E108" s="372" t="s">
        <v>1491</v>
      </c>
      <c r="F108" s="235"/>
      <c r="G108" s="227"/>
      <c r="H108" s="53"/>
      <c r="I108" s="53"/>
      <c r="J108" s="52">
        <f>2.07+3.05</f>
        <v>5.1199999999999992</v>
      </c>
      <c r="K108" s="52">
        <f>J108</f>
        <v>5.1199999999999992</v>
      </c>
      <c r="M108"/>
    </row>
    <row r="109" spans="1:13" s="294" customFormat="1" ht="25.5">
      <c r="A109" s="311"/>
      <c r="B109" s="296" t="s">
        <v>1087</v>
      </c>
      <c r="C109" s="288">
        <v>102073</v>
      </c>
      <c r="D109" s="276" t="s">
        <v>21</v>
      </c>
      <c r="E109" s="289" t="s">
        <v>1024</v>
      </c>
      <c r="F109" s="269" t="s">
        <v>30</v>
      </c>
      <c r="G109" s="378" t="s">
        <v>13</v>
      </c>
      <c r="H109" s="379" t="s">
        <v>1487</v>
      </c>
      <c r="I109" s="379" t="s">
        <v>1488</v>
      </c>
      <c r="J109" s="379" t="s">
        <v>1492</v>
      </c>
      <c r="K109" s="272">
        <f>K110</f>
        <v>5.85</v>
      </c>
      <c r="M109"/>
    </row>
    <row r="110" spans="1:13" s="234" customFormat="1">
      <c r="A110" s="231"/>
      <c r="B110" s="248"/>
      <c r="C110" s="245"/>
      <c r="D110" s="232"/>
      <c r="E110" s="372" t="s">
        <v>1491</v>
      </c>
      <c r="F110" s="235"/>
      <c r="G110" s="52"/>
      <c r="H110" s="53"/>
      <c r="I110" s="53"/>
      <c r="J110" s="52">
        <v>5.85</v>
      </c>
      <c r="K110" s="52">
        <f>J110</f>
        <v>5.85</v>
      </c>
      <c r="M110"/>
    </row>
    <row r="111" spans="1:13">
      <c r="A111" s="17"/>
      <c r="B111" s="63"/>
      <c r="C111" s="64"/>
      <c r="D111" s="64"/>
      <c r="E111" s="64"/>
      <c r="F111" s="64"/>
      <c r="G111" s="65" t="s">
        <v>32</v>
      </c>
      <c r="H111" s="66"/>
      <c r="I111" s="66"/>
      <c r="J111" s="54"/>
      <c r="K111" s="54"/>
    </row>
    <row r="112" spans="1:13">
      <c r="A112" s="17"/>
      <c r="B112" s="17"/>
      <c r="C112" s="17"/>
      <c r="D112" s="17"/>
      <c r="E112" s="44"/>
      <c r="F112" s="17"/>
      <c r="G112" s="45"/>
      <c r="H112" s="19"/>
      <c r="I112" s="19"/>
      <c r="J112" s="19"/>
      <c r="K112" s="19"/>
    </row>
    <row r="113" spans="1:15">
      <c r="A113" s="17"/>
      <c r="B113" s="46">
        <v>5</v>
      </c>
      <c r="C113" s="46"/>
      <c r="D113" s="46"/>
      <c r="E113" s="47" t="s">
        <v>85</v>
      </c>
      <c r="F113" s="47"/>
      <c r="G113" s="82"/>
      <c r="H113" s="49"/>
      <c r="I113" s="49"/>
      <c r="J113" s="49"/>
      <c r="K113" s="49"/>
    </row>
    <row r="114" spans="1:15" s="294" customFormat="1">
      <c r="A114" s="311"/>
      <c r="B114" s="279" t="s">
        <v>86</v>
      </c>
      <c r="C114" s="279"/>
      <c r="D114" s="279"/>
      <c r="E114" s="280" t="s">
        <v>87</v>
      </c>
      <c r="F114" s="276"/>
      <c r="G114" s="272"/>
      <c r="H114" s="273"/>
      <c r="I114" s="273"/>
      <c r="J114" s="282"/>
      <c r="K114" s="380" t="s">
        <v>1212</v>
      </c>
      <c r="M114"/>
    </row>
    <row r="115" spans="1:15" s="294" customFormat="1" ht="38.25">
      <c r="A115" s="311"/>
      <c r="B115" s="276" t="s">
        <v>88</v>
      </c>
      <c r="C115" s="276">
        <v>101161</v>
      </c>
      <c r="D115" s="276" t="s">
        <v>21</v>
      </c>
      <c r="E115" s="284" t="s">
        <v>1044</v>
      </c>
      <c r="F115" s="276" t="s">
        <v>31</v>
      </c>
      <c r="G115" s="378" t="s">
        <v>13</v>
      </c>
      <c r="H115" s="379" t="s">
        <v>1487</v>
      </c>
      <c r="I115" s="379" t="s">
        <v>1488</v>
      </c>
      <c r="J115" s="379" t="s">
        <v>1486</v>
      </c>
      <c r="K115" s="272">
        <f>K116</f>
        <v>6.1</v>
      </c>
      <c r="M115"/>
    </row>
    <row r="116" spans="1:15" s="234" customFormat="1">
      <c r="A116" s="231"/>
      <c r="B116" s="232"/>
      <c r="C116" s="232"/>
      <c r="D116" s="232"/>
      <c r="E116" s="372" t="s">
        <v>1491</v>
      </c>
      <c r="F116" s="232"/>
      <c r="G116" s="52"/>
      <c r="H116" s="53"/>
      <c r="I116" s="53"/>
      <c r="J116" s="52">
        <v>6.1</v>
      </c>
      <c r="K116" s="52">
        <f>J116</f>
        <v>6.1</v>
      </c>
      <c r="M116"/>
    </row>
    <row r="117" spans="1:15" s="294" customFormat="1">
      <c r="A117" s="311"/>
      <c r="B117" s="279" t="s">
        <v>89</v>
      </c>
      <c r="C117" s="279"/>
      <c r="D117" s="279"/>
      <c r="E117" s="280" t="s">
        <v>90</v>
      </c>
      <c r="F117" s="276"/>
      <c r="G117" s="272"/>
      <c r="H117" s="273"/>
      <c r="I117" s="273"/>
      <c r="J117" s="282"/>
      <c r="K117" s="282"/>
      <c r="M117"/>
    </row>
    <row r="118" spans="1:15" s="294" customFormat="1" ht="25.5">
      <c r="A118" s="311"/>
      <c r="B118" s="276" t="s">
        <v>1156</v>
      </c>
      <c r="C118" s="276">
        <v>101159</v>
      </c>
      <c r="D118" s="276" t="s">
        <v>21</v>
      </c>
      <c r="E118" s="284" t="s">
        <v>92</v>
      </c>
      <c r="F118" s="276" t="s">
        <v>31</v>
      </c>
      <c r="G118" s="378" t="s">
        <v>13</v>
      </c>
      <c r="H118" s="379" t="s">
        <v>1487</v>
      </c>
      <c r="I118" s="379" t="s">
        <v>1488</v>
      </c>
      <c r="J118" s="379" t="s">
        <v>1486</v>
      </c>
      <c r="K118" s="272">
        <f>K119</f>
        <v>13.02</v>
      </c>
      <c r="M118"/>
    </row>
    <row r="119" spans="1:15" s="234" customFormat="1">
      <c r="A119" s="231"/>
      <c r="B119" s="232"/>
      <c r="C119" s="232"/>
      <c r="D119" s="232"/>
      <c r="E119" s="372" t="s">
        <v>1491</v>
      </c>
      <c r="F119" s="232"/>
      <c r="G119" s="52"/>
      <c r="H119" s="53"/>
      <c r="I119" s="53"/>
      <c r="J119" s="52">
        <v>13.02</v>
      </c>
      <c r="K119" s="52">
        <f>J119</f>
        <v>13.02</v>
      </c>
      <c r="M119"/>
    </row>
    <row r="120" spans="1:15" s="294" customFormat="1" ht="25.5">
      <c r="A120" s="311"/>
      <c r="B120" s="276" t="s">
        <v>1157</v>
      </c>
      <c r="C120" s="285" t="s">
        <v>94</v>
      </c>
      <c r="D120" s="285" t="s">
        <v>25</v>
      </c>
      <c r="E120" s="284" t="s">
        <v>95</v>
      </c>
      <c r="F120" s="276" t="s">
        <v>31</v>
      </c>
      <c r="G120" s="378" t="s">
        <v>13</v>
      </c>
      <c r="H120" s="379" t="s">
        <v>1487</v>
      </c>
      <c r="I120" s="379" t="s">
        <v>1488</v>
      </c>
      <c r="J120" s="379" t="s">
        <v>1486</v>
      </c>
      <c r="K120" s="272">
        <f>K121</f>
        <v>15.72</v>
      </c>
      <c r="M120"/>
    </row>
    <row r="121" spans="1:15" s="234" customFormat="1">
      <c r="A121" s="231"/>
      <c r="B121" s="232"/>
      <c r="C121" s="246"/>
      <c r="D121" s="246"/>
      <c r="E121" s="372" t="s">
        <v>1491</v>
      </c>
      <c r="F121" s="232"/>
      <c r="G121" s="52"/>
      <c r="H121" s="53"/>
      <c r="I121" s="53"/>
      <c r="J121" s="52">
        <v>15.72</v>
      </c>
      <c r="K121" s="52">
        <f>J121</f>
        <v>15.72</v>
      </c>
      <c r="M121"/>
    </row>
    <row r="122" spans="1:15" s="294" customFormat="1" ht="25.5">
      <c r="A122" s="311"/>
      <c r="B122" s="276" t="s">
        <v>1158</v>
      </c>
      <c r="C122" s="276">
        <v>96361</v>
      </c>
      <c r="D122" s="276" t="s">
        <v>21</v>
      </c>
      <c r="E122" s="284" t="s">
        <v>97</v>
      </c>
      <c r="F122" s="276" t="s">
        <v>31</v>
      </c>
      <c r="G122" s="378" t="s">
        <v>13</v>
      </c>
      <c r="H122" s="379" t="s">
        <v>1487</v>
      </c>
      <c r="I122" s="379" t="s">
        <v>1488</v>
      </c>
      <c r="J122" s="379" t="s">
        <v>1486</v>
      </c>
      <c r="K122" s="272">
        <f>K123</f>
        <v>7.2</v>
      </c>
      <c r="M122"/>
    </row>
    <row r="123" spans="1:15" s="234" customFormat="1">
      <c r="A123" s="231"/>
      <c r="B123" s="232"/>
      <c r="C123" s="232"/>
      <c r="D123" s="232"/>
      <c r="E123" s="372" t="s">
        <v>1491</v>
      </c>
      <c r="F123" s="232"/>
      <c r="G123" s="52"/>
      <c r="H123" s="53"/>
      <c r="I123" s="53"/>
      <c r="J123" s="52">
        <v>7.2</v>
      </c>
      <c r="K123" s="52">
        <f>J123</f>
        <v>7.2</v>
      </c>
      <c r="M123"/>
    </row>
    <row r="124" spans="1:15" s="294" customFormat="1">
      <c r="A124" s="311"/>
      <c r="B124" s="279" t="s">
        <v>98</v>
      </c>
      <c r="C124" s="276"/>
      <c r="D124" s="276"/>
      <c r="E124" s="280" t="s">
        <v>99</v>
      </c>
      <c r="F124" s="276"/>
      <c r="G124" s="272"/>
      <c r="H124" s="273"/>
      <c r="I124" s="273"/>
      <c r="J124" s="282"/>
      <c r="K124" s="282"/>
      <c r="M124"/>
    </row>
    <row r="125" spans="1:15" s="294" customFormat="1" ht="25.5">
      <c r="A125" s="311"/>
      <c r="B125" s="276" t="s">
        <v>100</v>
      </c>
      <c r="C125" s="276">
        <v>103368</v>
      </c>
      <c r="D125" s="276" t="s">
        <v>21</v>
      </c>
      <c r="E125" s="284" t="s">
        <v>101</v>
      </c>
      <c r="F125" s="276" t="s">
        <v>31</v>
      </c>
      <c r="G125" s="378" t="s">
        <v>13</v>
      </c>
      <c r="H125" s="379" t="s">
        <v>1487</v>
      </c>
      <c r="I125" s="379" t="s">
        <v>1488</v>
      </c>
      <c r="J125" s="379" t="s">
        <v>1486</v>
      </c>
      <c r="K125" s="272">
        <f>K126</f>
        <v>42.84</v>
      </c>
      <c r="M125"/>
    </row>
    <row r="126" spans="1:15" s="234" customFormat="1">
      <c r="A126" s="231"/>
      <c r="B126" s="232"/>
      <c r="C126" s="232"/>
      <c r="D126" s="232"/>
      <c r="E126" s="372" t="s">
        <v>1491</v>
      </c>
      <c r="F126" s="232"/>
      <c r="G126" s="52"/>
      <c r="H126" s="53"/>
      <c r="I126" s="53"/>
      <c r="J126" s="52">
        <v>42.84</v>
      </c>
      <c r="K126" s="52">
        <f>J126</f>
        <v>42.84</v>
      </c>
      <c r="M126"/>
    </row>
    <row r="127" spans="1:15" s="294" customFormat="1">
      <c r="A127" s="311"/>
      <c r="B127" s="279" t="s">
        <v>102</v>
      </c>
      <c r="C127" s="276"/>
      <c r="D127" s="276"/>
      <c r="E127" s="280" t="s">
        <v>103</v>
      </c>
      <c r="F127" s="276"/>
      <c r="G127" s="272"/>
      <c r="H127" s="273"/>
      <c r="I127" s="273"/>
      <c r="J127" s="282"/>
      <c r="K127" s="282"/>
      <c r="M127"/>
    </row>
    <row r="128" spans="1:15" s="294" customFormat="1" ht="32.25" customHeight="1">
      <c r="A128" s="311"/>
      <c r="B128" s="276" t="s">
        <v>104</v>
      </c>
      <c r="C128" s="355" t="str">
        <f>CPU!A423</f>
        <v>PMC 1</v>
      </c>
      <c r="D128" s="276" t="s">
        <v>27</v>
      </c>
      <c r="E128" s="275" t="str">
        <f>CPU!B423</f>
        <v>MURO DE ALVENARIA TIJOLO FURADO 1/2 VEZ ( H=2,00M) COM FUNDAÇÃO - SEM REVESTIMENTOS (PADRÃO GOINFRA) - ATUALIZAÇÃO GOINFRA 270310</v>
      </c>
      <c r="F128" s="297" t="s">
        <v>31</v>
      </c>
      <c r="G128" s="378" t="s">
        <v>13</v>
      </c>
      <c r="H128" s="379" t="s">
        <v>1487</v>
      </c>
      <c r="I128" s="379" t="s">
        <v>1488</v>
      </c>
      <c r="J128" s="379" t="s">
        <v>1486</v>
      </c>
      <c r="K128" s="272">
        <f>K129</f>
        <v>462.02399999999994</v>
      </c>
      <c r="M128"/>
      <c r="O128" s="356">
        <v>53501</v>
      </c>
    </row>
    <row r="129" spans="1:15" s="234" customFormat="1" ht="16.5" customHeight="1">
      <c r="A129" s="231"/>
      <c r="B129" s="232"/>
      <c r="C129" s="232"/>
      <c r="D129" s="232"/>
      <c r="E129" s="372" t="s">
        <v>1494</v>
      </c>
      <c r="F129" s="232"/>
      <c r="G129" s="52"/>
      <c r="H129" s="52">
        <f>(23.44+7.17+42.87+7.84+8.9)+62.1+(33.6+6.59)</f>
        <v>192.51</v>
      </c>
      <c r="I129" s="52">
        <v>2.4</v>
      </c>
      <c r="J129" s="52"/>
      <c r="K129" s="52">
        <f>H129*I129</f>
        <v>462.02399999999994</v>
      </c>
      <c r="M129" s="383"/>
      <c r="O129" s="352"/>
    </row>
    <row r="130" spans="1:15">
      <c r="A130" s="17"/>
      <c r="B130" s="63"/>
      <c r="C130" s="64"/>
      <c r="D130" s="64"/>
      <c r="E130" s="64"/>
      <c r="F130" s="64"/>
      <c r="G130" s="65" t="s">
        <v>32</v>
      </c>
      <c r="H130" s="66"/>
      <c r="I130" s="66"/>
      <c r="J130" s="67"/>
      <c r="K130" s="67"/>
    </row>
    <row r="131" spans="1:15">
      <c r="A131" s="17"/>
      <c r="B131" s="17"/>
      <c r="C131" s="17"/>
      <c r="D131" s="17"/>
      <c r="E131" s="44"/>
      <c r="F131" s="17"/>
      <c r="G131" s="45"/>
      <c r="H131" s="19"/>
      <c r="I131" s="19"/>
      <c r="J131" s="19"/>
      <c r="K131" s="19"/>
    </row>
    <row r="132" spans="1:15">
      <c r="A132" s="17"/>
      <c r="B132" s="46">
        <v>6</v>
      </c>
      <c r="C132" s="83"/>
      <c r="D132" s="83"/>
      <c r="E132" s="47" t="s">
        <v>107</v>
      </c>
      <c r="F132" s="47"/>
      <c r="G132" s="82"/>
      <c r="H132" s="49"/>
      <c r="I132" s="49"/>
      <c r="J132" s="49"/>
      <c r="K132" s="49"/>
    </row>
    <row r="133" spans="1:15" s="294" customFormat="1">
      <c r="A133" s="311"/>
      <c r="B133" s="286" t="s">
        <v>108</v>
      </c>
      <c r="C133" s="286"/>
      <c r="D133" s="286"/>
      <c r="E133" s="298" t="s">
        <v>109</v>
      </c>
      <c r="F133" s="298"/>
      <c r="G133" s="378"/>
      <c r="H133" s="379"/>
      <c r="I133" s="379"/>
      <c r="J133" s="379"/>
      <c r="K133" s="380" t="s">
        <v>1212</v>
      </c>
      <c r="M133"/>
    </row>
    <row r="134" spans="1:15" s="294" customFormat="1" ht="25.5">
      <c r="A134" s="311"/>
      <c r="B134" s="276" t="s">
        <v>110</v>
      </c>
      <c r="C134" s="276">
        <v>90842</v>
      </c>
      <c r="D134" s="276" t="s">
        <v>21</v>
      </c>
      <c r="E134" s="284" t="s">
        <v>111</v>
      </c>
      <c r="F134" s="269" t="s">
        <v>26</v>
      </c>
      <c r="G134" s="378" t="s">
        <v>13</v>
      </c>
      <c r="H134" s="379" t="s">
        <v>1487</v>
      </c>
      <c r="I134" s="379" t="s">
        <v>1488</v>
      </c>
      <c r="J134" s="379" t="s">
        <v>1486</v>
      </c>
      <c r="K134" s="272">
        <f>K135</f>
        <v>10</v>
      </c>
      <c r="M134"/>
    </row>
    <row r="135" spans="1:15" s="234" customFormat="1" ht="16.5" customHeight="1">
      <c r="A135" s="231"/>
      <c r="B135" s="232"/>
      <c r="C135" s="232"/>
      <c r="D135" s="232"/>
      <c r="E135" s="372" t="s">
        <v>1491</v>
      </c>
      <c r="F135" s="232"/>
      <c r="G135" s="52">
        <v>10</v>
      </c>
      <c r="H135" s="52"/>
      <c r="I135" s="52"/>
      <c r="J135" s="52"/>
      <c r="K135" s="52">
        <f>G135</f>
        <v>10</v>
      </c>
      <c r="M135"/>
      <c r="O135" s="352"/>
    </row>
    <row r="136" spans="1:15" s="294" customFormat="1" ht="51">
      <c r="A136" s="311"/>
      <c r="B136" s="276" t="s">
        <v>112</v>
      </c>
      <c r="C136" s="276" t="s">
        <v>1097</v>
      </c>
      <c r="D136" s="276" t="s">
        <v>27</v>
      </c>
      <c r="E136" s="284" t="s">
        <v>1096</v>
      </c>
      <c r="F136" s="269" t="s">
        <v>26</v>
      </c>
      <c r="G136" s="378" t="s">
        <v>13</v>
      </c>
      <c r="H136" s="379" t="s">
        <v>1487</v>
      </c>
      <c r="I136" s="379" t="s">
        <v>1488</v>
      </c>
      <c r="J136" s="379" t="s">
        <v>1486</v>
      </c>
      <c r="K136" s="272">
        <f>K137</f>
        <v>5</v>
      </c>
      <c r="M136"/>
    </row>
    <row r="137" spans="1:15" s="234" customFormat="1" ht="16.5" customHeight="1">
      <c r="A137" s="231"/>
      <c r="B137" s="232"/>
      <c r="C137" s="232"/>
      <c r="D137" s="232"/>
      <c r="E137" s="372" t="s">
        <v>1491</v>
      </c>
      <c r="F137" s="232"/>
      <c r="G137" s="52">
        <v>5</v>
      </c>
      <c r="H137" s="52"/>
      <c r="I137" s="52"/>
      <c r="J137" s="52"/>
      <c r="K137" s="52">
        <f>G137</f>
        <v>5</v>
      </c>
      <c r="M137"/>
      <c r="O137" s="352"/>
    </row>
    <row r="138" spans="1:15" s="294" customFormat="1" ht="25.5">
      <c r="A138" s="311"/>
      <c r="B138" s="276" t="s">
        <v>114</v>
      </c>
      <c r="C138" s="276">
        <v>90843</v>
      </c>
      <c r="D138" s="276" t="s">
        <v>21</v>
      </c>
      <c r="E138" s="284" t="s">
        <v>115</v>
      </c>
      <c r="F138" s="269" t="s">
        <v>26</v>
      </c>
      <c r="G138" s="378" t="s">
        <v>13</v>
      </c>
      <c r="H138" s="379" t="s">
        <v>1487</v>
      </c>
      <c r="I138" s="379" t="s">
        <v>1488</v>
      </c>
      <c r="J138" s="379" t="s">
        <v>1486</v>
      </c>
      <c r="K138" s="272">
        <f>K139</f>
        <v>6</v>
      </c>
      <c r="M138"/>
    </row>
    <row r="139" spans="1:15" s="234" customFormat="1" ht="16.5" customHeight="1">
      <c r="A139" s="231"/>
      <c r="B139" s="232"/>
      <c r="C139" s="232"/>
      <c r="D139" s="232"/>
      <c r="E139" s="372" t="s">
        <v>1491</v>
      </c>
      <c r="F139" s="232"/>
      <c r="G139" s="52">
        <v>6</v>
      </c>
      <c r="H139" s="52"/>
      <c r="I139" s="52"/>
      <c r="J139" s="52"/>
      <c r="K139" s="52">
        <f>G139</f>
        <v>6</v>
      </c>
      <c r="M139"/>
      <c r="O139" s="352"/>
    </row>
    <row r="140" spans="1:15" s="294" customFormat="1" ht="25.5">
      <c r="A140" s="311"/>
      <c r="B140" s="276" t="s">
        <v>116</v>
      </c>
      <c r="C140" s="276">
        <v>90843</v>
      </c>
      <c r="D140" s="276" t="s">
        <v>21</v>
      </c>
      <c r="E140" s="284" t="s">
        <v>117</v>
      </c>
      <c r="F140" s="269" t="s">
        <v>26</v>
      </c>
      <c r="G140" s="378" t="s">
        <v>13</v>
      </c>
      <c r="H140" s="379" t="s">
        <v>1487</v>
      </c>
      <c r="I140" s="379" t="s">
        <v>1488</v>
      </c>
      <c r="J140" s="379" t="s">
        <v>1486</v>
      </c>
      <c r="K140" s="272">
        <f>K141</f>
        <v>4</v>
      </c>
      <c r="M140"/>
    </row>
    <row r="141" spans="1:15" s="234" customFormat="1" ht="16.5" customHeight="1">
      <c r="A141" s="231"/>
      <c r="B141" s="232"/>
      <c r="C141" s="232"/>
      <c r="D141" s="232"/>
      <c r="E141" s="372" t="s">
        <v>1491</v>
      </c>
      <c r="F141" s="232"/>
      <c r="G141" s="52">
        <v>4</v>
      </c>
      <c r="H141" s="52"/>
      <c r="I141" s="52"/>
      <c r="J141" s="52"/>
      <c r="K141" s="52">
        <f>G141</f>
        <v>4</v>
      </c>
      <c r="M141"/>
      <c r="O141" s="352"/>
    </row>
    <row r="142" spans="1:15" s="294" customFormat="1" ht="51">
      <c r="A142" s="311"/>
      <c r="B142" s="276" t="s">
        <v>118</v>
      </c>
      <c r="C142" s="276" t="s">
        <v>1099</v>
      </c>
      <c r="D142" s="276" t="s">
        <v>27</v>
      </c>
      <c r="E142" s="284" t="s">
        <v>1098</v>
      </c>
      <c r="F142" s="269" t="s">
        <v>26</v>
      </c>
      <c r="G142" s="378" t="s">
        <v>13</v>
      </c>
      <c r="H142" s="379" t="s">
        <v>1487</v>
      </c>
      <c r="I142" s="379" t="s">
        <v>1488</v>
      </c>
      <c r="J142" s="379" t="s">
        <v>1486</v>
      </c>
      <c r="K142" s="272">
        <f>K143</f>
        <v>10</v>
      </c>
      <c r="M142"/>
    </row>
    <row r="143" spans="1:15" s="234" customFormat="1" ht="16.5" customHeight="1">
      <c r="A143" s="231"/>
      <c r="B143" s="232"/>
      <c r="C143" s="232"/>
      <c r="D143" s="232"/>
      <c r="E143" s="372" t="s">
        <v>1491</v>
      </c>
      <c r="F143" s="232"/>
      <c r="G143" s="52">
        <v>10</v>
      </c>
      <c r="H143" s="52"/>
      <c r="I143" s="52"/>
      <c r="J143" s="52"/>
      <c r="K143" s="52">
        <f>G143</f>
        <v>10</v>
      </c>
      <c r="M143"/>
      <c r="O143" s="352"/>
    </row>
    <row r="144" spans="1:15" s="294" customFormat="1" ht="27.75" customHeight="1">
      <c r="A144" s="311"/>
      <c r="B144" s="276" t="s">
        <v>120</v>
      </c>
      <c r="C144" s="276" t="s">
        <v>1101</v>
      </c>
      <c r="D144" s="276" t="s">
        <v>27</v>
      </c>
      <c r="E144" s="284" t="s">
        <v>1100</v>
      </c>
      <c r="F144" s="269" t="s">
        <v>26</v>
      </c>
      <c r="G144" s="378" t="s">
        <v>13</v>
      </c>
      <c r="H144" s="379" t="s">
        <v>1487</v>
      </c>
      <c r="I144" s="379" t="s">
        <v>1488</v>
      </c>
      <c r="J144" s="379" t="s">
        <v>1486</v>
      </c>
      <c r="K144" s="272">
        <f>K145</f>
        <v>8</v>
      </c>
      <c r="M144"/>
    </row>
    <row r="145" spans="1:15" s="234" customFormat="1" ht="16.5" customHeight="1">
      <c r="A145" s="231"/>
      <c r="B145" s="232"/>
      <c r="C145" s="232"/>
      <c r="D145" s="232"/>
      <c r="E145" s="372" t="s">
        <v>1491</v>
      </c>
      <c r="F145" s="232"/>
      <c r="G145" s="52">
        <f>8</f>
        <v>8</v>
      </c>
      <c r="H145" s="52"/>
      <c r="I145" s="52"/>
      <c r="J145" s="52"/>
      <c r="K145" s="52">
        <f>G145</f>
        <v>8</v>
      </c>
      <c r="M145"/>
      <c r="O145" s="352"/>
    </row>
    <row r="146" spans="1:15" s="294" customFormat="1">
      <c r="A146" s="311"/>
      <c r="B146" s="286" t="s">
        <v>122</v>
      </c>
      <c r="C146" s="276"/>
      <c r="D146" s="276"/>
      <c r="E146" s="280" t="s">
        <v>123</v>
      </c>
      <c r="F146" s="276"/>
      <c r="G146" s="272"/>
      <c r="H146" s="273"/>
      <c r="I146" s="273"/>
      <c r="J146" s="282"/>
      <c r="K146" s="282"/>
      <c r="M146"/>
    </row>
    <row r="147" spans="1:15" s="294" customFormat="1" ht="25.5">
      <c r="A147" s="311"/>
      <c r="B147" s="276" t="s">
        <v>124</v>
      </c>
      <c r="C147" s="285">
        <v>100705</v>
      </c>
      <c r="D147" s="285" t="s">
        <v>21</v>
      </c>
      <c r="E147" s="284" t="s">
        <v>1053</v>
      </c>
      <c r="F147" s="269" t="s">
        <v>26</v>
      </c>
      <c r="G147" s="378" t="s">
        <v>13</v>
      </c>
      <c r="H147" s="379" t="s">
        <v>1487</v>
      </c>
      <c r="I147" s="379" t="s">
        <v>1488</v>
      </c>
      <c r="J147" s="379" t="s">
        <v>1486</v>
      </c>
      <c r="K147" s="272">
        <f>K148</f>
        <v>8</v>
      </c>
      <c r="M147"/>
    </row>
    <row r="148" spans="1:15" s="234" customFormat="1" ht="16.5" customHeight="1">
      <c r="A148" s="231"/>
      <c r="B148" s="232"/>
      <c r="C148" s="232"/>
      <c r="D148" s="232"/>
      <c r="E148" s="372" t="s">
        <v>1491</v>
      </c>
      <c r="F148" s="232"/>
      <c r="G148" s="52">
        <v>8</v>
      </c>
      <c r="H148" s="52"/>
      <c r="I148" s="52"/>
      <c r="J148" s="52"/>
      <c r="K148" s="52">
        <f>G148</f>
        <v>8</v>
      </c>
      <c r="M148"/>
      <c r="O148" s="352"/>
    </row>
    <row r="149" spans="1:15" s="294" customFormat="1" ht="25.5">
      <c r="A149" s="311"/>
      <c r="B149" s="276" t="s">
        <v>125</v>
      </c>
      <c r="C149" s="285">
        <v>100866</v>
      </c>
      <c r="D149" s="288" t="s">
        <v>21</v>
      </c>
      <c r="E149" s="284" t="s">
        <v>126</v>
      </c>
      <c r="F149" s="269" t="s">
        <v>26</v>
      </c>
      <c r="G149" s="378" t="s">
        <v>13</v>
      </c>
      <c r="H149" s="379" t="s">
        <v>1487</v>
      </c>
      <c r="I149" s="379" t="s">
        <v>1488</v>
      </c>
      <c r="J149" s="379" t="s">
        <v>1486</v>
      </c>
      <c r="K149" s="272">
        <f>K150</f>
        <v>14</v>
      </c>
      <c r="M149"/>
    </row>
    <row r="150" spans="1:15" s="234" customFormat="1" ht="16.5" customHeight="1">
      <c r="A150" s="231"/>
      <c r="B150" s="232"/>
      <c r="C150" s="232"/>
      <c r="D150" s="232"/>
      <c r="E150" s="372" t="s">
        <v>1491</v>
      </c>
      <c r="F150" s="232"/>
      <c r="G150" s="52">
        <v>14</v>
      </c>
      <c r="H150" s="52"/>
      <c r="I150" s="52"/>
      <c r="J150" s="52"/>
      <c r="K150" s="52">
        <f>G150</f>
        <v>14</v>
      </c>
      <c r="M150"/>
      <c r="O150" s="352"/>
    </row>
    <row r="151" spans="1:15" s="294" customFormat="1" ht="27.75" customHeight="1">
      <c r="A151" s="311"/>
      <c r="B151" s="276" t="s">
        <v>127</v>
      </c>
      <c r="C151" s="276" t="s">
        <v>1109</v>
      </c>
      <c r="D151" s="276" t="s">
        <v>27</v>
      </c>
      <c r="E151" s="284" t="s">
        <v>1108</v>
      </c>
      <c r="F151" s="269" t="s">
        <v>31</v>
      </c>
      <c r="G151" s="378" t="s">
        <v>13</v>
      </c>
      <c r="H151" s="379" t="s">
        <v>1487</v>
      </c>
      <c r="I151" s="379" t="s">
        <v>1488</v>
      </c>
      <c r="J151" s="379" t="s">
        <v>1486</v>
      </c>
      <c r="K151" s="272">
        <f>K152</f>
        <v>19.2</v>
      </c>
      <c r="M151"/>
    </row>
    <row r="152" spans="1:15" s="234" customFormat="1" ht="16.5" customHeight="1">
      <c r="A152" s="231"/>
      <c r="B152" s="232"/>
      <c r="C152" s="232"/>
      <c r="D152" s="232"/>
      <c r="E152" s="372" t="s">
        <v>1491</v>
      </c>
      <c r="F152" s="232"/>
      <c r="G152" s="52">
        <v>19.2</v>
      </c>
      <c r="H152" s="52"/>
      <c r="I152" s="52"/>
      <c r="J152" s="52"/>
      <c r="K152" s="52">
        <f>G152</f>
        <v>19.2</v>
      </c>
      <c r="M152"/>
      <c r="O152" s="352"/>
    </row>
    <row r="153" spans="1:15" s="294" customFormat="1">
      <c r="A153" s="311"/>
      <c r="B153" s="286" t="s">
        <v>129</v>
      </c>
      <c r="C153" s="276"/>
      <c r="D153" s="276"/>
      <c r="E153" s="280" t="s">
        <v>130</v>
      </c>
      <c r="F153" s="276"/>
      <c r="G153" s="272"/>
      <c r="H153" s="273"/>
      <c r="I153" s="273"/>
      <c r="J153" s="282"/>
      <c r="K153" s="282"/>
      <c r="M153"/>
    </row>
    <row r="154" spans="1:15" s="294" customFormat="1" ht="43.5" customHeight="1">
      <c r="A154" s="311"/>
      <c r="B154" s="276" t="s">
        <v>131</v>
      </c>
      <c r="C154" s="276" t="s">
        <v>1103</v>
      </c>
      <c r="D154" s="276" t="s">
        <v>27</v>
      </c>
      <c r="E154" s="284" t="s">
        <v>1102</v>
      </c>
      <c r="F154" s="276" t="s">
        <v>26</v>
      </c>
      <c r="G154" s="378" t="s">
        <v>13</v>
      </c>
      <c r="H154" s="379" t="s">
        <v>1487</v>
      </c>
      <c r="I154" s="379" t="s">
        <v>1488</v>
      </c>
      <c r="J154" s="379" t="s">
        <v>1486</v>
      </c>
      <c r="K154" s="272">
        <f>K155</f>
        <v>1</v>
      </c>
      <c r="M154"/>
    </row>
    <row r="155" spans="1:15" s="234" customFormat="1" ht="16.5" customHeight="1">
      <c r="A155" s="231"/>
      <c r="B155" s="232"/>
      <c r="C155" s="232"/>
      <c r="D155" s="232"/>
      <c r="E155" s="372" t="s">
        <v>1491</v>
      </c>
      <c r="F155" s="232"/>
      <c r="G155" s="52">
        <v>1</v>
      </c>
      <c r="H155" s="52"/>
      <c r="I155" s="52"/>
      <c r="J155" s="52"/>
      <c r="K155" s="52">
        <f>G155</f>
        <v>1</v>
      </c>
      <c r="M155"/>
      <c r="O155" s="352"/>
    </row>
    <row r="156" spans="1:15" s="294" customFormat="1" ht="39" customHeight="1">
      <c r="A156" s="311"/>
      <c r="B156" s="276" t="s">
        <v>133</v>
      </c>
      <c r="C156" s="276" t="s">
        <v>1105</v>
      </c>
      <c r="D156" s="276" t="s">
        <v>27</v>
      </c>
      <c r="E156" s="284" t="s">
        <v>1104</v>
      </c>
      <c r="F156" s="276" t="s">
        <v>31</v>
      </c>
      <c r="G156" s="378" t="s">
        <v>13</v>
      </c>
      <c r="H156" s="379" t="s">
        <v>1496</v>
      </c>
      <c r="I156" s="379" t="s">
        <v>1488</v>
      </c>
      <c r="J156" s="379" t="s">
        <v>1486</v>
      </c>
      <c r="K156" s="272">
        <f>K157</f>
        <v>1.6800000000000002</v>
      </c>
      <c r="M156"/>
    </row>
    <row r="157" spans="1:15" s="234" customFormat="1" ht="16.5" customHeight="1">
      <c r="A157" s="231"/>
      <c r="B157" s="232"/>
      <c r="C157" s="232"/>
      <c r="D157" s="232"/>
      <c r="E157" s="372" t="s">
        <v>1491</v>
      </c>
      <c r="F157" s="232"/>
      <c r="G157" s="52">
        <v>1</v>
      </c>
      <c r="H157" s="52">
        <v>0.8</v>
      </c>
      <c r="I157" s="52">
        <v>2.1</v>
      </c>
      <c r="J157" s="52"/>
      <c r="K157" s="52">
        <f>G157*H157*I157</f>
        <v>1.6800000000000002</v>
      </c>
      <c r="M157"/>
      <c r="O157" s="352"/>
    </row>
    <row r="158" spans="1:15" s="294" customFormat="1" ht="42.75" customHeight="1">
      <c r="A158" s="311"/>
      <c r="B158" s="276" t="s">
        <v>135</v>
      </c>
      <c r="C158" s="276" t="s">
        <v>1107</v>
      </c>
      <c r="D158" s="276" t="s">
        <v>27</v>
      </c>
      <c r="E158" s="284" t="s">
        <v>1106</v>
      </c>
      <c r="F158" s="276" t="s">
        <v>31</v>
      </c>
      <c r="G158" s="378" t="s">
        <v>13</v>
      </c>
      <c r="H158" s="379" t="s">
        <v>1496</v>
      </c>
      <c r="I158" s="379" t="s">
        <v>1488</v>
      </c>
      <c r="J158" s="379" t="s">
        <v>1486</v>
      </c>
      <c r="K158" s="272">
        <f>K159</f>
        <v>6.7200000000000006</v>
      </c>
      <c r="M158"/>
    </row>
    <row r="159" spans="1:15" s="234" customFormat="1" ht="16.5" customHeight="1">
      <c r="A159" s="231"/>
      <c r="B159" s="232"/>
      <c r="C159" s="232"/>
      <c r="D159" s="232"/>
      <c r="E159" s="372" t="s">
        <v>1491</v>
      </c>
      <c r="F159" s="232"/>
      <c r="G159" s="52">
        <v>2</v>
      </c>
      <c r="H159" s="52">
        <v>1.6</v>
      </c>
      <c r="I159" s="52">
        <v>2.1</v>
      </c>
      <c r="J159" s="52"/>
      <c r="K159" s="52">
        <f>G159*H159*I159</f>
        <v>6.7200000000000006</v>
      </c>
      <c r="M159"/>
      <c r="O159" s="352"/>
    </row>
    <row r="160" spans="1:15" s="294" customFormat="1" ht="25.5">
      <c r="A160" s="311"/>
      <c r="B160" s="276" t="s">
        <v>137</v>
      </c>
      <c r="C160" s="276">
        <v>100702</v>
      </c>
      <c r="D160" s="276" t="s">
        <v>21</v>
      </c>
      <c r="E160" s="284" t="s">
        <v>138</v>
      </c>
      <c r="F160" s="276" t="s">
        <v>31</v>
      </c>
      <c r="G160" s="378" t="s">
        <v>13</v>
      </c>
      <c r="H160" s="379" t="s">
        <v>1496</v>
      </c>
      <c r="I160" s="379" t="s">
        <v>1488</v>
      </c>
      <c r="J160" s="379" t="s">
        <v>1486</v>
      </c>
      <c r="K160" s="272">
        <f>K161</f>
        <v>143.1</v>
      </c>
      <c r="M160"/>
    </row>
    <row r="161" spans="1:15" s="234" customFormat="1" ht="16.5" customHeight="1">
      <c r="A161" s="231"/>
      <c r="B161" s="232"/>
      <c r="C161" s="232"/>
      <c r="D161" s="232"/>
      <c r="E161" s="372" t="s">
        <v>1491</v>
      </c>
      <c r="F161" s="232"/>
      <c r="G161" s="52"/>
      <c r="H161" s="52"/>
      <c r="I161" s="52"/>
      <c r="J161" s="52">
        <v>143.1</v>
      </c>
      <c r="K161" s="52">
        <f>J161</f>
        <v>143.1</v>
      </c>
      <c r="M161"/>
      <c r="O161" s="352"/>
    </row>
    <row r="162" spans="1:15" s="294" customFormat="1" ht="25.5">
      <c r="A162" s="311"/>
      <c r="B162" s="276" t="s">
        <v>139</v>
      </c>
      <c r="C162" s="276">
        <v>100702</v>
      </c>
      <c r="D162" s="276" t="s">
        <v>21</v>
      </c>
      <c r="E162" s="284" t="s">
        <v>140</v>
      </c>
      <c r="F162" s="276" t="s">
        <v>31</v>
      </c>
      <c r="G162" s="378" t="s">
        <v>13</v>
      </c>
      <c r="H162" s="379" t="s">
        <v>1496</v>
      </c>
      <c r="I162" s="379" t="s">
        <v>1488</v>
      </c>
      <c r="J162" s="379" t="s">
        <v>1486</v>
      </c>
      <c r="K162" s="272">
        <f>K163</f>
        <v>5.04</v>
      </c>
      <c r="M162"/>
    </row>
    <row r="163" spans="1:15" s="234" customFormat="1" ht="16.5" customHeight="1">
      <c r="A163" s="231"/>
      <c r="B163" s="232"/>
      <c r="C163" s="232"/>
      <c r="D163" s="232"/>
      <c r="E163" s="372" t="s">
        <v>1491</v>
      </c>
      <c r="F163" s="232"/>
      <c r="G163" s="52">
        <v>1</v>
      </c>
      <c r="H163" s="52">
        <v>2.4</v>
      </c>
      <c r="I163" s="52">
        <v>2.1</v>
      </c>
      <c r="J163" s="52"/>
      <c r="K163" s="52">
        <f>G163*H163*I163</f>
        <v>5.04</v>
      </c>
      <c r="M163"/>
      <c r="O163" s="352"/>
    </row>
    <row r="164" spans="1:15" s="294" customFormat="1" ht="25.5">
      <c r="A164" s="311"/>
      <c r="B164" s="276" t="s">
        <v>141</v>
      </c>
      <c r="C164" s="276">
        <v>91341</v>
      </c>
      <c r="D164" s="276" t="s">
        <v>21</v>
      </c>
      <c r="E164" s="284" t="s">
        <v>142</v>
      </c>
      <c r="F164" s="276" t="s">
        <v>31</v>
      </c>
      <c r="G164" s="378" t="s">
        <v>13</v>
      </c>
      <c r="H164" s="379" t="s">
        <v>1496</v>
      </c>
      <c r="I164" s="379" t="s">
        <v>1488</v>
      </c>
      <c r="J164" s="379" t="s">
        <v>1486</v>
      </c>
      <c r="K164" s="272">
        <f>K165</f>
        <v>4.08</v>
      </c>
      <c r="M164"/>
    </row>
    <row r="165" spans="1:15" s="234" customFormat="1" ht="16.5" customHeight="1">
      <c r="A165" s="231"/>
      <c r="B165" s="232"/>
      <c r="C165" s="232"/>
      <c r="D165" s="232"/>
      <c r="E165" s="372" t="s">
        <v>1491</v>
      </c>
      <c r="F165" s="232"/>
      <c r="G165" s="52">
        <v>2</v>
      </c>
      <c r="H165" s="52">
        <v>1.2</v>
      </c>
      <c r="I165" s="52">
        <v>1.7</v>
      </c>
      <c r="J165" s="52"/>
      <c r="K165" s="52">
        <f>G165*H165*I165</f>
        <v>4.08</v>
      </c>
      <c r="M165"/>
      <c r="O165" s="352"/>
    </row>
    <row r="166" spans="1:15" s="294" customFormat="1" ht="25.5">
      <c r="A166" s="311"/>
      <c r="B166" s="276" t="s">
        <v>143</v>
      </c>
      <c r="C166" s="276">
        <v>91341</v>
      </c>
      <c r="D166" s="276" t="s">
        <v>21</v>
      </c>
      <c r="E166" s="284" t="s">
        <v>144</v>
      </c>
      <c r="F166" s="276" t="s">
        <v>31</v>
      </c>
      <c r="G166" s="378" t="s">
        <v>13</v>
      </c>
      <c r="H166" s="379" t="s">
        <v>1496</v>
      </c>
      <c r="I166" s="379" t="s">
        <v>1488</v>
      </c>
      <c r="J166" s="379" t="s">
        <v>1486</v>
      </c>
      <c r="K166" s="272">
        <f>K167</f>
        <v>5.25</v>
      </c>
      <c r="M166"/>
    </row>
    <row r="167" spans="1:15" s="234" customFormat="1" ht="16.5" customHeight="1">
      <c r="A167" s="231"/>
      <c r="B167" s="232"/>
      <c r="C167" s="232"/>
      <c r="D167" s="232"/>
      <c r="E167" s="372" t="s">
        <v>1491</v>
      </c>
      <c r="F167" s="232"/>
      <c r="G167" s="52">
        <v>1</v>
      </c>
      <c r="H167" s="52">
        <f>1.6+0.9</f>
        <v>2.5</v>
      </c>
      <c r="I167" s="52">
        <v>2.1</v>
      </c>
      <c r="J167" s="52"/>
      <c r="K167" s="52">
        <f>G167*H167*I167</f>
        <v>5.25</v>
      </c>
      <c r="M167"/>
      <c r="O167" s="352"/>
    </row>
    <row r="168" spans="1:15" s="294" customFormat="1">
      <c r="A168" s="311"/>
      <c r="B168" s="286" t="s">
        <v>145</v>
      </c>
      <c r="C168" s="286"/>
      <c r="D168" s="286"/>
      <c r="E168" s="298" t="s">
        <v>146</v>
      </c>
      <c r="F168" s="298"/>
      <c r="G168" s="272"/>
      <c r="H168" s="273"/>
      <c r="I168" s="273"/>
      <c r="J168" s="282"/>
      <c r="K168" s="282"/>
      <c r="M168"/>
    </row>
    <row r="169" spans="1:15" s="294" customFormat="1" ht="25.5">
      <c r="A169" s="311"/>
      <c r="B169" s="276" t="s">
        <v>147</v>
      </c>
      <c r="C169" s="276" t="s">
        <v>1054</v>
      </c>
      <c r="D169" s="276" t="s">
        <v>27</v>
      </c>
      <c r="E169" s="284" t="s">
        <v>148</v>
      </c>
      <c r="F169" s="269" t="s">
        <v>31</v>
      </c>
      <c r="G169" s="378" t="s">
        <v>13</v>
      </c>
      <c r="H169" s="379" t="s">
        <v>1496</v>
      </c>
      <c r="I169" s="379" t="s">
        <v>1488</v>
      </c>
      <c r="J169" s="379" t="s">
        <v>1486</v>
      </c>
      <c r="K169" s="272">
        <f>K170</f>
        <v>4.0249999999999995</v>
      </c>
      <c r="M169"/>
    </row>
    <row r="170" spans="1:15" s="234" customFormat="1" ht="16.5" customHeight="1">
      <c r="A170" s="231"/>
      <c r="B170" s="232"/>
      <c r="C170" s="232"/>
      <c r="D170" s="232"/>
      <c r="E170" s="372" t="s">
        <v>1491</v>
      </c>
      <c r="F170" s="232"/>
      <c r="G170" s="52">
        <v>1</v>
      </c>
      <c r="H170" s="52">
        <v>1.75</v>
      </c>
      <c r="I170" s="52">
        <v>2.2999999999999998</v>
      </c>
      <c r="J170" s="52"/>
      <c r="K170" s="52">
        <f>G170*H170*I170</f>
        <v>4.0249999999999995</v>
      </c>
      <c r="M170"/>
      <c r="O170" s="352"/>
    </row>
    <row r="171" spans="1:15" s="294" customFormat="1" ht="38.25">
      <c r="A171" s="311"/>
      <c r="B171" s="276" t="s">
        <v>149</v>
      </c>
      <c r="C171" s="276" t="s">
        <v>1055</v>
      </c>
      <c r="D171" s="276" t="s">
        <v>27</v>
      </c>
      <c r="E171" s="284" t="s">
        <v>1056</v>
      </c>
      <c r="F171" s="269" t="s">
        <v>31</v>
      </c>
      <c r="G171" s="378" t="s">
        <v>13</v>
      </c>
      <c r="H171" s="379" t="s">
        <v>1496</v>
      </c>
      <c r="I171" s="379" t="s">
        <v>1488</v>
      </c>
      <c r="J171" s="379" t="s">
        <v>1486</v>
      </c>
      <c r="K171" s="272">
        <f>K172</f>
        <v>7.5525000000000002</v>
      </c>
      <c r="M171"/>
    </row>
    <row r="172" spans="1:15" s="234" customFormat="1" ht="16.5" customHeight="1">
      <c r="A172" s="231"/>
      <c r="B172" s="232"/>
      <c r="C172" s="232"/>
      <c r="D172" s="232"/>
      <c r="E172" s="372" t="s">
        <v>1491</v>
      </c>
      <c r="F172" s="232"/>
      <c r="G172" s="52">
        <v>1</v>
      </c>
      <c r="H172" s="52">
        <f>1.75+1.1</f>
        <v>2.85</v>
      </c>
      <c r="I172" s="52">
        <f>2.3+0.35</f>
        <v>2.65</v>
      </c>
      <c r="J172" s="52"/>
      <c r="K172" s="52">
        <f>G172*H172*I172</f>
        <v>7.5525000000000002</v>
      </c>
      <c r="M172"/>
      <c r="O172" s="352"/>
    </row>
    <row r="173" spans="1:15" s="294" customFormat="1">
      <c r="A173" s="311"/>
      <c r="B173" s="286" t="s">
        <v>150</v>
      </c>
      <c r="C173" s="286"/>
      <c r="D173" s="286"/>
      <c r="E173" s="298" t="s">
        <v>151</v>
      </c>
      <c r="F173" s="298"/>
      <c r="G173" s="272"/>
      <c r="H173" s="273"/>
      <c r="I173" s="273"/>
      <c r="J173" s="282"/>
      <c r="K173" s="282"/>
      <c r="M173"/>
    </row>
    <row r="174" spans="1:15" s="294" customFormat="1" ht="25.5">
      <c r="A174" s="311"/>
      <c r="B174" s="276" t="s">
        <v>152</v>
      </c>
      <c r="C174" s="276">
        <v>94559</v>
      </c>
      <c r="D174" s="276" t="s">
        <v>21</v>
      </c>
      <c r="E174" s="284" t="s">
        <v>153</v>
      </c>
      <c r="F174" s="276" t="s">
        <v>31</v>
      </c>
      <c r="G174" s="378" t="s">
        <v>13</v>
      </c>
      <c r="H174" s="379" t="s">
        <v>1496</v>
      </c>
      <c r="I174" s="379" t="s">
        <v>1488</v>
      </c>
      <c r="J174" s="379" t="s">
        <v>1486</v>
      </c>
      <c r="K174" s="272">
        <f>K175</f>
        <v>1.75</v>
      </c>
      <c r="M174"/>
    </row>
    <row r="175" spans="1:15" s="234" customFormat="1" ht="16.5" customHeight="1">
      <c r="A175" s="231"/>
      <c r="B175" s="232"/>
      <c r="C175" s="232"/>
      <c r="D175" s="232"/>
      <c r="E175" s="372" t="s">
        <v>1491</v>
      </c>
      <c r="F175" s="232"/>
      <c r="G175" s="52">
        <v>2</v>
      </c>
      <c r="H175" s="52">
        <v>1.25</v>
      </c>
      <c r="I175" s="52">
        <v>0.7</v>
      </c>
      <c r="J175" s="52"/>
      <c r="K175" s="52">
        <f>G175*H175*I175</f>
        <v>1.75</v>
      </c>
      <c r="M175"/>
      <c r="O175" s="352"/>
    </row>
    <row r="176" spans="1:15" s="294" customFormat="1" ht="25.5">
      <c r="A176" s="311"/>
      <c r="B176" s="276" t="s">
        <v>154</v>
      </c>
      <c r="C176" s="276">
        <v>94559</v>
      </c>
      <c r="D176" s="276" t="s">
        <v>21</v>
      </c>
      <c r="E176" s="284" t="s">
        <v>155</v>
      </c>
      <c r="F176" s="276" t="s">
        <v>31</v>
      </c>
      <c r="G176" s="378" t="s">
        <v>13</v>
      </c>
      <c r="H176" s="379" t="s">
        <v>1496</v>
      </c>
      <c r="I176" s="379" t="s">
        <v>1488</v>
      </c>
      <c r="J176" s="379" t="s">
        <v>1486</v>
      </c>
      <c r="K176" s="272">
        <f>K177</f>
        <v>1.595</v>
      </c>
      <c r="M176"/>
    </row>
    <row r="177" spans="1:15" s="234" customFormat="1" ht="16.5" customHeight="1">
      <c r="A177" s="231"/>
      <c r="B177" s="232"/>
      <c r="C177" s="232"/>
      <c r="D177" s="232"/>
      <c r="E177" s="372" t="s">
        <v>1491</v>
      </c>
      <c r="F177" s="232"/>
      <c r="G177" s="52">
        <v>1</v>
      </c>
      <c r="H177" s="52">
        <v>1.45</v>
      </c>
      <c r="I177" s="52">
        <v>1.1000000000000001</v>
      </c>
      <c r="J177" s="52"/>
      <c r="K177" s="52">
        <f>G177*H177*I177</f>
        <v>1.595</v>
      </c>
      <c r="M177"/>
      <c r="O177" s="352"/>
    </row>
    <row r="178" spans="1:15" s="294" customFormat="1" ht="25.5">
      <c r="A178" s="311"/>
      <c r="B178" s="276" t="s">
        <v>156</v>
      </c>
      <c r="C178" s="276">
        <v>100674</v>
      </c>
      <c r="D178" s="276" t="s">
        <v>21</v>
      </c>
      <c r="E178" s="284" t="s">
        <v>157</v>
      </c>
      <c r="F178" s="276" t="s">
        <v>31</v>
      </c>
      <c r="G178" s="378" t="s">
        <v>13</v>
      </c>
      <c r="H178" s="379" t="s">
        <v>1496</v>
      </c>
      <c r="I178" s="379" t="s">
        <v>1488</v>
      </c>
      <c r="J178" s="379" t="s">
        <v>1486</v>
      </c>
      <c r="K178" s="272">
        <f>K179</f>
        <v>3.2199999999999998</v>
      </c>
      <c r="M178"/>
    </row>
    <row r="179" spans="1:15" s="234" customFormat="1" ht="16.5" customHeight="1">
      <c r="A179" s="231"/>
      <c r="B179" s="232"/>
      <c r="C179" s="232"/>
      <c r="D179" s="232"/>
      <c r="E179" s="372" t="s">
        <v>1491</v>
      </c>
      <c r="F179" s="232"/>
      <c r="G179" s="52">
        <v>2</v>
      </c>
      <c r="H179" s="52">
        <v>1.1499999999999999</v>
      </c>
      <c r="I179" s="52">
        <v>1.4</v>
      </c>
      <c r="J179" s="52"/>
      <c r="K179" s="52">
        <f>G179*H179*I179</f>
        <v>3.2199999999999998</v>
      </c>
      <c r="M179"/>
      <c r="O179" s="352"/>
    </row>
    <row r="180" spans="1:15" s="294" customFormat="1" ht="25.5">
      <c r="A180" s="311"/>
      <c r="B180" s="276" t="s">
        <v>158</v>
      </c>
      <c r="C180" s="276">
        <v>94559</v>
      </c>
      <c r="D180" s="276" t="s">
        <v>21</v>
      </c>
      <c r="E180" s="284" t="s">
        <v>159</v>
      </c>
      <c r="F180" s="276" t="s">
        <v>31</v>
      </c>
      <c r="G180" s="378" t="s">
        <v>13</v>
      </c>
      <c r="H180" s="379" t="s">
        <v>1496</v>
      </c>
      <c r="I180" s="379" t="s">
        <v>1488</v>
      </c>
      <c r="J180" s="379" t="s">
        <v>1486</v>
      </c>
      <c r="K180" s="272">
        <f>K181</f>
        <v>2.0299999999999998</v>
      </c>
      <c r="M180"/>
    </row>
    <row r="181" spans="1:15" s="234" customFormat="1" ht="16.5" customHeight="1">
      <c r="A181" s="231"/>
      <c r="B181" s="232"/>
      <c r="C181" s="232"/>
      <c r="D181" s="232"/>
      <c r="E181" s="372" t="s">
        <v>1491</v>
      </c>
      <c r="F181" s="232"/>
      <c r="G181" s="52">
        <v>1</v>
      </c>
      <c r="H181" s="52">
        <v>1.45</v>
      </c>
      <c r="I181" s="52">
        <v>1.4</v>
      </c>
      <c r="J181" s="52"/>
      <c r="K181" s="52">
        <f>G181*H181*I181</f>
        <v>2.0299999999999998</v>
      </c>
      <c r="M181"/>
      <c r="O181" s="352"/>
    </row>
    <row r="182" spans="1:15" s="294" customFormat="1" ht="25.5">
      <c r="A182" s="311"/>
      <c r="B182" s="276" t="s">
        <v>160</v>
      </c>
      <c r="C182" s="276">
        <v>100674</v>
      </c>
      <c r="D182" s="276" t="s">
        <v>21</v>
      </c>
      <c r="E182" s="284" t="s">
        <v>161</v>
      </c>
      <c r="F182" s="276" t="s">
        <v>31</v>
      </c>
      <c r="G182" s="378" t="s">
        <v>13</v>
      </c>
      <c r="H182" s="379" t="s">
        <v>1496</v>
      </c>
      <c r="I182" s="379" t="s">
        <v>1488</v>
      </c>
      <c r="J182" s="379" t="s">
        <v>1486</v>
      </c>
      <c r="K182" s="272">
        <f>K183</f>
        <v>2.16</v>
      </c>
      <c r="M182"/>
    </row>
    <row r="183" spans="1:15" s="234" customFormat="1" ht="16.5" customHeight="1">
      <c r="A183" s="231"/>
      <c r="B183" s="232"/>
      <c r="C183" s="232"/>
      <c r="D183" s="232"/>
      <c r="E183" s="372" t="s">
        <v>1491</v>
      </c>
      <c r="F183" s="232"/>
      <c r="G183" s="52"/>
      <c r="H183" s="52"/>
      <c r="I183" s="52"/>
      <c r="J183" s="52">
        <v>2.16</v>
      </c>
      <c r="K183" s="52">
        <f>J183</f>
        <v>2.16</v>
      </c>
      <c r="M183"/>
      <c r="O183" s="352"/>
    </row>
    <row r="184" spans="1:15" s="294" customFormat="1" ht="25.5">
      <c r="A184" s="311"/>
      <c r="B184" s="276" t="s">
        <v>162</v>
      </c>
      <c r="C184" s="276">
        <v>94569</v>
      </c>
      <c r="D184" s="276" t="s">
        <v>21</v>
      </c>
      <c r="E184" s="284" t="s">
        <v>163</v>
      </c>
      <c r="F184" s="276" t="s">
        <v>31</v>
      </c>
      <c r="G184" s="378" t="s">
        <v>13</v>
      </c>
      <c r="H184" s="379" t="s">
        <v>1496</v>
      </c>
      <c r="I184" s="379" t="s">
        <v>1488</v>
      </c>
      <c r="J184" s="379" t="s">
        <v>1486</v>
      </c>
      <c r="K184" s="272">
        <f>K185</f>
        <v>2.1</v>
      </c>
      <c r="M184"/>
    </row>
    <row r="185" spans="1:15" s="234" customFormat="1" ht="16.5" customHeight="1">
      <c r="A185" s="231"/>
      <c r="B185" s="232"/>
      <c r="C185" s="232"/>
      <c r="D185" s="232"/>
      <c r="E185" s="372" t="s">
        <v>1491</v>
      </c>
      <c r="F185" s="232"/>
      <c r="G185" s="52">
        <f>2</f>
        <v>2</v>
      </c>
      <c r="H185" s="52">
        <v>0.5</v>
      </c>
      <c r="I185" s="52">
        <v>2.1</v>
      </c>
      <c r="J185" s="52"/>
      <c r="K185" s="52">
        <f>G185*H185*I185</f>
        <v>2.1</v>
      </c>
      <c r="M185"/>
      <c r="O185" s="352"/>
    </row>
    <row r="186" spans="1:15" s="294" customFormat="1" ht="25.5">
      <c r="A186" s="311"/>
      <c r="B186" s="276" t="s">
        <v>164</v>
      </c>
      <c r="C186" s="276">
        <v>94569</v>
      </c>
      <c r="D186" s="276" t="s">
        <v>21</v>
      </c>
      <c r="E186" s="284" t="s">
        <v>165</v>
      </c>
      <c r="F186" s="276" t="s">
        <v>31</v>
      </c>
      <c r="G186" s="378" t="s">
        <v>13</v>
      </c>
      <c r="H186" s="379" t="s">
        <v>1496</v>
      </c>
      <c r="I186" s="379" t="s">
        <v>1488</v>
      </c>
      <c r="J186" s="379" t="s">
        <v>1486</v>
      </c>
      <c r="K186" s="272">
        <f>K187</f>
        <v>12.600000000000001</v>
      </c>
      <c r="M186"/>
    </row>
    <row r="187" spans="1:15" s="234" customFormat="1" ht="16.5" customHeight="1">
      <c r="A187" s="231"/>
      <c r="B187" s="232"/>
      <c r="C187" s="232"/>
      <c r="D187" s="232"/>
      <c r="E187" s="372" t="s">
        <v>1491</v>
      </c>
      <c r="F187" s="232"/>
      <c r="G187" s="52">
        <v>8</v>
      </c>
      <c r="H187" s="52">
        <v>0.75</v>
      </c>
      <c r="I187" s="52">
        <v>2.1</v>
      </c>
      <c r="J187" s="52"/>
      <c r="K187" s="52">
        <f>G187*H187*I187</f>
        <v>12.600000000000001</v>
      </c>
      <c r="M187"/>
      <c r="O187" s="352"/>
    </row>
    <row r="188" spans="1:15" s="294" customFormat="1" ht="25.5">
      <c r="A188" s="311"/>
      <c r="B188" s="276" t="s">
        <v>166</v>
      </c>
      <c r="C188" s="276">
        <v>94569</v>
      </c>
      <c r="D188" s="276" t="s">
        <v>21</v>
      </c>
      <c r="E188" s="284" t="s">
        <v>167</v>
      </c>
      <c r="F188" s="276" t="s">
        <v>31</v>
      </c>
      <c r="G188" s="378" t="s">
        <v>13</v>
      </c>
      <c r="H188" s="379" t="s">
        <v>1496</v>
      </c>
      <c r="I188" s="379" t="s">
        <v>1488</v>
      </c>
      <c r="J188" s="379" t="s">
        <v>1486</v>
      </c>
      <c r="K188" s="272">
        <f>K189</f>
        <v>6.3000000000000007</v>
      </c>
      <c r="M188"/>
    </row>
    <row r="189" spans="1:15" s="234" customFormat="1" ht="16.5" customHeight="1">
      <c r="A189" s="231"/>
      <c r="B189" s="232"/>
      <c r="C189" s="232"/>
      <c r="D189" s="232"/>
      <c r="E189" s="372" t="s">
        <v>1491</v>
      </c>
      <c r="F189" s="232"/>
      <c r="G189" s="52">
        <v>3</v>
      </c>
      <c r="H189" s="52">
        <v>1</v>
      </c>
      <c r="I189" s="52">
        <v>2.1</v>
      </c>
      <c r="J189" s="52"/>
      <c r="K189" s="52">
        <f>G189*H189*I189</f>
        <v>6.3000000000000007</v>
      </c>
      <c r="M189"/>
      <c r="O189" s="352"/>
    </row>
    <row r="190" spans="1:15" s="294" customFormat="1" ht="25.5">
      <c r="A190" s="311"/>
      <c r="B190" s="276" t="s">
        <v>168</v>
      </c>
      <c r="C190" s="276">
        <v>94569</v>
      </c>
      <c r="D190" s="276" t="s">
        <v>21</v>
      </c>
      <c r="E190" s="284" t="s">
        <v>169</v>
      </c>
      <c r="F190" s="276" t="s">
        <v>31</v>
      </c>
      <c r="G190" s="378" t="s">
        <v>13</v>
      </c>
      <c r="H190" s="379" t="s">
        <v>1496</v>
      </c>
      <c r="I190" s="379" t="s">
        <v>1488</v>
      </c>
      <c r="J190" s="379" t="s">
        <v>1486</v>
      </c>
      <c r="K190" s="272">
        <f>K191</f>
        <v>18.900000000000002</v>
      </c>
      <c r="M190"/>
    </row>
    <row r="191" spans="1:15" s="234" customFormat="1" ht="16.5" customHeight="1">
      <c r="A191" s="231"/>
      <c r="B191" s="232"/>
      <c r="C191" s="232"/>
      <c r="D191" s="232"/>
      <c r="E191" s="372" t="s">
        <v>1491</v>
      </c>
      <c r="F191" s="232"/>
      <c r="G191" s="52">
        <v>6</v>
      </c>
      <c r="H191" s="52">
        <v>1.5</v>
      </c>
      <c r="I191" s="52">
        <v>2.1</v>
      </c>
      <c r="J191" s="52"/>
      <c r="K191" s="52">
        <f>G191*H191*I191</f>
        <v>18.900000000000002</v>
      </c>
      <c r="M191"/>
      <c r="O191" s="352"/>
    </row>
    <row r="192" spans="1:15" s="294" customFormat="1" ht="25.5">
      <c r="A192" s="311"/>
      <c r="B192" s="276" t="s">
        <v>170</v>
      </c>
      <c r="C192" s="276">
        <v>94569</v>
      </c>
      <c r="D192" s="276" t="s">
        <v>21</v>
      </c>
      <c r="E192" s="284" t="s">
        <v>171</v>
      </c>
      <c r="F192" s="276" t="s">
        <v>31</v>
      </c>
      <c r="G192" s="378" t="s">
        <v>13</v>
      </c>
      <c r="H192" s="379" t="s">
        <v>1496</v>
      </c>
      <c r="I192" s="379" t="s">
        <v>1488</v>
      </c>
      <c r="J192" s="379" t="s">
        <v>1486</v>
      </c>
      <c r="K192" s="272">
        <f>K193</f>
        <v>2.0999999999999996</v>
      </c>
      <c r="M192"/>
    </row>
    <row r="193" spans="1:15" s="234" customFormat="1" ht="16.5" customHeight="1">
      <c r="A193" s="231"/>
      <c r="B193" s="232"/>
      <c r="C193" s="232"/>
      <c r="D193" s="232"/>
      <c r="E193" s="372" t="s">
        <v>1491</v>
      </c>
      <c r="F193" s="232"/>
      <c r="G193" s="52">
        <v>1</v>
      </c>
      <c r="H193" s="52">
        <v>1.5</v>
      </c>
      <c r="I193" s="52">
        <v>1.4</v>
      </c>
      <c r="J193" s="52"/>
      <c r="K193" s="52">
        <f>G193*H193*I193</f>
        <v>2.0999999999999996</v>
      </c>
      <c r="M193"/>
      <c r="O193" s="352"/>
    </row>
    <row r="194" spans="1:15" s="294" customFormat="1" ht="25.5">
      <c r="A194" s="311"/>
      <c r="B194" s="276" t="s">
        <v>172</v>
      </c>
      <c r="C194" s="276">
        <v>94569</v>
      </c>
      <c r="D194" s="276" t="s">
        <v>21</v>
      </c>
      <c r="E194" s="284" t="s">
        <v>173</v>
      </c>
      <c r="F194" s="276" t="s">
        <v>31</v>
      </c>
      <c r="G194" s="378" t="s">
        <v>13</v>
      </c>
      <c r="H194" s="379" t="s">
        <v>1496</v>
      </c>
      <c r="I194" s="379" t="s">
        <v>1488</v>
      </c>
      <c r="J194" s="379" t="s">
        <v>1486</v>
      </c>
      <c r="K194" s="272">
        <f>K195</f>
        <v>6.3</v>
      </c>
      <c r="M194"/>
    </row>
    <row r="195" spans="1:15" s="234" customFormat="1" ht="16.5" customHeight="1">
      <c r="A195" s="231"/>
      <c r="B195" s="232"/>
      <c r="C195" s="232"/>
      <c r="D195" s="232"/>
      <c r="E195" s="372" t="s">
        <v>1491</v>
      </c>
      <c r="F195" s="232"/>
      <c r="G195" s="52">
        <v>6</v>
      </c>
      <c r="H195" s="52">
        <v>0.75</v>
      </c>
      <c r="I195" s="52">
        <v>1.4</v>
      </c>
      <c r="J195" s="52"/>
      <c r="K195" s="52">
        <f>G195*H195*I195</f>
        <v>6.3</v>
      </c>
      <c r="M195"/>
      <c r="O195" s="352"/>
    </row>
    <row r="196" spans="1:15" s="294" customFormat="1" ht="25.5">
      <c r="A196" s="311"/>
      <c r="B196" s="276" t="s">
        <v>174</v>
      </c>
      <c r="C196" s="276">
        <v>94569</v>
      </c>
      <c r="D196" s="276" t="s">
        <v>21</v>
      </c>
      <c r="E196" s="284" t="s">
        <v>175</v>
      </c>
      <c r="F196" s="276" t="s">
        <v>31</v>
      </c>
      <c r="G196" s="378" t="s">
        <v>13</v>
      </c>
      <c r="H196" s="379" t="s">
        <v>1496</v>
      </c>
      <c r="I196" s="379" t="s">
        <v>1488</v>
      </c>
      <c r="J196" s="379" t="s">
        <v>1486</v>
      </c>
      <c r="K196" s="272">
        <f>K197</f>
        <v>8.4</v>
      </c>
      <c r="M196"/>
    </row>
    <row r="197" spans="1:15" s="234" customFormat="1" ht="16.5" customHeight="1">
      <c r="A197" s="231"/>
      <c r="B197" s="232"/>
      <c r="C197" s="232"/>
      <c r="D197" s="232"/>
      <c r="E197" s="372" t="s">
        <v>1491</v>
      </c>
      <c r="F197" s="232"/>
      <c r="G197" s="52">
        <v>4</v>
      </c>
      <c r="H197" s="52">
        <v>0.5</v>
      </c>
      <c r="I197" s="52">
        <v>4.2</v>
      </c>
      <c r="J197" s="52"/>
      <c r="K197" s="52">
        <f>G197*H197*I197</f>
        <v>8.4</v>
      </c>
      <c r="M197"/>
      <c r="O197" s="352"/>
    </row>
    <row r="198" spans="1:15" s="294" customFormat="1" ht="25.5">
      <c r="A198" s="311"/>
      <c r="B198" s="276" t="s">
        <v>176</v>
      </c>
      <c r="C198" s="276">
        <v>94569</v>
      </c>
      <c r="D198" s="276" t="s">
        <v>21</v>
      </c>
      <c r="E198" s="284" t="s">
        <v>177</v>
      </c>
      <c r="F198" s="276" t="s">
        <v>31</v>
      </c>
      <c r="G198" s="378" t="s">
        <v>13</v>
      </c>
      <c r="H198" s="379" t="s">
        <v>1496</v>
      </c>
      <c r="I198" s="379" t="s">
        <v>1488</v>
      </c>
      <c r="J198" s="379" t="s">
        <v>1486</v>
      </c>
      <c r="K198" s="272">
        <f>K199</f>
        <v>12.600000000000001</v>
      </c>
      <c r="M198"/>
    </row>
    <row r="199" spans="1:15" s="234" customFormat="1" ht="16.5" customHeight="1">
      <c r="A199" s="231"/>
      <c r="B199" s="232"/>
      <c r="C199" s="232"/>
      <c r="D199" s="232"/>
      <c r="E199" s="372" t="s">
        <v>1491</v>
      </c>
      <c r="F199" s="232"/>
      <c r="G199" s="52">
        <v>2</v>
      </c>
      <c r="H199" s="52">
        <v>1.5</v>
      </c>
      <c r="I199" s="52">
        <v>4.2</v>
      </c>
      <c r="J199" s="52"/>
      <c r="K199" s="52">
        <f>G199*H199*I199</f>
        <v>12.600000000000001</v>
      </c>
      <c r="M199"/>
      <c r="O199" s="352"/>
    </row>
    <row r="200" spans="1:15" s="294" customFormat="1" ht="25.5">
      <c r="A200" s="311"/>
      <c r="B200" s="276" t="s">
        <v>178</v>
      </c>
      <c r="C200" s="276">
        <v>94569</v>
      </c>
      <c r="D200" s="276" t="s">
        <v>21</v>
      </c>
      <c r="E200" s="284" t="s">
        <v>179</v>
      </c>
      <c r="F200" s="276" t="s">
        <v>31</v>
      </c>
      <c r="G200" s="378" t="s">
        <v>13</v>
      </c>
      <c r="H200" s="379" t="s">
        <v>1496</v>
      </c>
      <c r="I200" s="379" t="s">
        <v>1488</v>
      </c>
      <c r="J200" s="379" t="s">
        <v>1486</v>
      </c>
      <c r="K200" s="272">
        <f>K201</f>
        <v>33.599999999999994</v>
      </c>
      <c r="M200"/>
    </row>
    <row r="201" spans="1:15" s="234" customFormat="1" ht="16.5" customHeight="1">
      <c r="A201" s="231"/>
      <c r="B201" s="232"/>
      <c r="C201" s="232"/>
      <c r="D201" s="232"/>
      <c r="E201" s="372" t="s">
        <v>1491</v>
      </c>
      <c r="F201" s="232"/>
      <c r="G201" s="52">
        <v>6</v>
      </c>
      <c r="H201" s="52">
        <v>1</v>
      </c>
      <c r="I201" s="52">
        <v>5.6</v>
      </c>
      <c r="J201" s="52"/>
      <c r="K201" s="52">
        <f>G201*H201*I201</f>
        <v>33.599999999999994</v>
      </c>
      <c r="M201"/>
      <c r="O201" s="352"/>
    </row>
    <row r="202" spans="1:15" s="294" customFormat="1" ht="25.5">
      <c r="A202" s="311"/>
      <c r="B202" s="276" t="s">
        <v>180</v>
      </c>
      <c r="C202" s="276">
        <v>94569</v>
      </c>
      <c r="D202" s="276" t="s">
        <v>21</v>
      </c>
      <c r="E202" s="284" t="s">
        <v>181</v>
      </c>
      <c r="F202" s="276" t="s">
        <v>31</v>
      </c>
      <c r="G202" s="378" t="s">
        <v>13</v>
      </c>
      <c r="H202" s="379" t="s">
        <v>1496</v>
      </c>
      <c r="I202" s="379" t="s">
        <v>1488</v>
      </c>
      <c r="J202" s="379" t="s">
        <v>1486</v>
      </c>
      <c r="K202" s="272">
        <f>K203</f>
        <v>16.799999999999997</v>
      </c>
      <c r="M202"/>
    </row>
    <row r="203" spans="1:15" s="234" customFormat="1" ht="16.5" customHeight="1">
      <c r="A203" s="231"/>
      <c r="B203" s="232"/>
      <c r="C203" s="232"/>
      <c r="D203" s="232"/>
      <c r="E203" s="372" t="s">
        <v>1491</v>
      </c>
      <c r="F203" s="232"/>
      <c r="G203" s="52">
        <v>2</v>
      </c>
      <c r="H203" s="52">
        <v>1.5</v>
      </c>
      <c r="I203" s="52">
        <v>5.6</v>
      </c>
      <c r="J203" s="52"/>
      <c r="K203" s="52">
        <f>G203*H203*I203</f>
        <v>16.799999999999997</v>
      </c>
      <c r="M203"/>
      <c r="O203" s="352"/>
    </row>
    <row r="204" spans="1:15" s="294" customFormat="1" ht="25.5">
      <c r="A204" s="311"/>
      <c r="B204" s="276" t="s">
        <v>182</v>
      </c>
      <c r="C204" s="276">
        <v>100674</v>
      </c>
      <c r="D204" s="276" t="s">
        <v>21</v>
      </c>
      <c r="E204" s="284" t="s">
        <v>183</v>
      </c>
      <c r="F204" s="276" t="s">
        <v>31</v>
      </c>
      <c r="G204" s="378" t="s">
        <v>13</v>
      </c>
      <c r="H204" s="379" t="s">
        <v>1496</v>
      </c>
      <c r="I204" s="379" t="s">
        <v>1488</v>
      </c>
      <c r="J204" s="379" t="s">
        <v>1486</v>
      </c>
      <c r="K204" s="272">
        <f>K205</f>
        <v>5.44</v>
      </c>
      <c r="M204"/>
    </row>
    <row r="205" spans="1:15" s="234" customFormat="1" ht="16.5" customHeight="1">
      <c r="A205" s="231"/>
      <c r="B205" s="232"/>
      <c r="C205" s="232"/>
      <c r="D205" s="232"/>
      <c r="E205" s="372" t="s">
        <v>1491</v>
      </c>
      <c r="F205" s="232"/>
      <c r="G205" s="52">
        <v>4</v>
      </c>
      <c r="H205" s="52">
        <v>0.85</v>
      </c>
      <c r="I205" s="52">
        <v>1.6</v>
      </c>
      <c r="J205" s="52"/>
      <c r="K205" s="52">
        <f>G205*H205*I205</f>
        <v>5.44</v>
      </c>
      <c r="M205"/>
      <c r="O205" s="352"/>
    </row>
    <row r="206" spans="1:15" s="294" customFormat="1" ht="25.5" customHeight="1">
      <c r="A206" s="311"/>
      <c r="B206" s="276" t="s">
        <v>184</v>
      </c>
      <c r="C206" s="276" t="s">
        <v>1111</v>
      </c>
      <c r="D206" s="276" t="s">
        <v>27</v>
      </c>
      <c r="E206" s="284" t="s">
        <v>1110</v>
      </c>
      <c r="F206" s="276" t="s">
        <v>31</v>
      </c>
      <c r="G206" s="378" t="s">
        <v>13</v>
      </c>
      <c r="H206" s="379" t="s">
        <v>1496</v>
      </c>
      <c r="I206" s="379" t="s">
        <v>1488</v>
      </c>
      <c r="J206" s="379" t="s">
        <v>1486</v>
      </c>
      <c r="K206" s="272">
        <f>K207</f>
        <v>19.38</v>
      </c>
      <c r="M206"/>
    </row>
    <row r="207" spans="1:15" s="234" customFormat="1" ht="16.5" customHeight="1">
      <c r="A207" s="231"/>
      <c r="B207" s="232"/>
      <c r="C207" s="232"/>
      <c r="D207" s="232"/>
      <c r="E207" s="372" t="s">
        <v>1491</v>
      </c>
      <c r="F207" s="232"/>
      <c r="G207" s="52"/>
      <c r="H207" s="52"/>
      <c r="I207" s="52"/>
      <c r="J207" s="52">
        <v>19.38</v>
      </c>
      <c r="K207" s="52">
        <f>J207</f>
        <v>19.38</v>
      </c>
      <c r="M207"/>
      <c r="O207" s="352"/>
    </row>
    <row r="208" spans="1:15" s="294" customFormat="1">
      <c r="A208" s="311"/>
      <c r="B208" s="286" t="s">
        <v>186</v>
      </c>
      <c r="C208" s="279"/>
      <c r="D208" s="279"/>
      <c r="E208" s="280" t="s">
        <v>187</v>
      </c>
      <c r="F208" s="276"/>
      <c r="G208" s="272"/>
      <c r="H208" s="273"/>
      <c r="I208" s="273"/>
      <c r="J208" s="282"/>
      <c r="K208" s="282"/>
      <c r="M208"/>
    </row>
    <row r="209" spans="1:13" s="294" customFormat="1">
      <c r="A209" s="311"/>
      <c r="B209" s="276" t="s">
        <v>188</v>
      </c>
      <c r="C209" s="276">
        <v>72118</v>
      </c>
      <c r="D209" s="276" t="s">
        <v>21</v>
      </c>
      <c r="E209" s="284" t="s">
        <v>189</v>
      </c>
      <c r="F209" s="276" t="s">
        <v>31</v>
      </c>
      <c r="G209" s="378" t="s">
        <v>13</v>
      </c>
      <c r="H209" s="379" t="s">
        <v>1496</v>
      </c>
      <c r="I209" s="379" t="s">
        <v>1488</v>
      </c>
      <c r="J209" s="379" t="s">
        <v>1486</v>
      </c>
      <c r="K209" s="272">
        <f>K210</f>
        <v>5.38</v>
      </c>
      <c r="M209"/>
    </row>
    <row r="210" spans="1:13" s="234" customFormat="1">
      <c r="A210" s="231"/>
      <c r="B210" s="232"/>
      <c r="C210" s="232"/>
      <c r="D210" s="232"/>
      <c r="E210" s="372" t="s">
        <v>1491</v>
      </c>
      <c r="F210" s="232"/>
      <c r="G210" s="52"/>
      <c r="H210" s="53"/>
      <c r="I210" s="53"/>
      <c r="J210" s="52">
        <v>5.38</v>
      </c>
      <c r="K210" s="52">
        <f>J210</f>
        <v>5.38</v>
      </c>
      <c r="M210"/>
    </row>
    <row r="211" spans="1:13" s="294" customFormat="1">
      <c r="A211" s="311"/>
      <c r="B211" s="276" t="s">
        <v>190</v>
      </c>
      <c r="C211" s="269">
        <v>102181</v>
      </c>
      <c r="D211" s="276" t="s">
        <v>21</v>
      </c>
      <c r="E211" s="284" t="s">
        <v>191</v>
      </c>
      <c r="F211" s="276" t="s">
        <v>31</v>
      </c>
      <c r="G211" s="378" t="s">
        <v>13</v>
      </c>
      <c r="H211" s="379" t="s">
        <v>1496</v>
      </c>
      <c r="I211" s="379" t="s">
        <v>1488</v>
      </c>
      <c r="J211" s="379" t="s">
        <v>1486</v>
      </c>
      <c r="K211" s="272">
        <f>K212</f>
        <v>7.2</v>
      </c>
      <c r="M211"/>
    </row>
    <row r="212" spans="1:13" s="234" customFormat="1">
      <c r="A212" s="231"/>
      <c r="B212" s="232"/>
      <c r="C212" s="235"/>
      <c r="D212" s="232"/>
      <c r="E212" s="372" t="s">
        <v>1491</v>
      </c>
      <c r="F212" s="232"/>
      <c r="G212" s="52"/>
      <c r="H212" s="53"/>
      <c r="I212" s="53"/>
      <c r="J212" s="52">
        <v>7.2</v>
      </c>
      <c r="K212" s="52">
        <f>J212</f>
        <v>7.2</v>
      </c>
      <c r="M212"/>
    </row>
    <row r="213" spans="1:13" s="294" customFormat="1">
      <c r="A213" s="311"/>
      <c r="B213" s="276" t="s">
        <v>192</v>
      </c>
      <c r="C213" s="269">
        <v>102235</v>
      </c>
      <c r="D213" s="276" t="s">
        <v>21</v>
      </c>
      <c r="E213" s="284" t="s">
        <v>193</v>
      </c>
      <c r="F213" s="276" t="s">
        <v>31</v>
      </c>
      <c r="G213" s="378" t="s">
        <v>13</v>
      </c>
      <c r="H213" s="379" t="s">
        <v>1496</v>
      </c>
      <c r="I213" s="379" t="s">
        <v>1488</v>
      </c>
      <c r="J213" s="379" t="s">
        <v>1486</v>
      </c>
      <c r="K213" s="272">
        <f>K214</f>
        <v>3.57</v>
      </c>
      <c r="M213"/>
    </row>
    <row r="214" spans="1:13" s="234" customFormat="1">
      <c r="A214" s="231"/>
      <c r="B214" s="232"/>
      <c r="C214" s="235"/>
      <c r="D214" s="232"/>
      <c r="E214" s="372" t="s">
        <v>1491</v>
      </c>
      <c r="F214" s="232"/>
      <c r="G214" s="52"/>
      <c r="H214" s="53"/>
      <c r="I214" s="53"/>
      <c r="J214" s="52">
        <v>3.57</v>
      </c>
      <c r="K214" s="52">
        <f>J214</f>
        <v>3.57</v>
      </c>
      <c r="M214"/>
    </row>
    <row r="215" spans="1:13" s="294" customFormat="1">
      <c r="A215" s="311"/>
      <c r="B215" s="276" t="s">
        <v>194</v>
      </c>
      <c r="C215" s="276" t="s">
        <v>1045</v>
      </c>
      <c r="D215" s="276" t="s">
        <v>1046</v>
      </c>
      <c r="E215" s="284" t="s">
        <v>195</v>
      </c>
      <c r="F215" s="276" t="s">
        <v>31</v>
      </c>
      <c r="G215" s="378" t="s">
        <v>13</v>
      </c>
      <c r="H215" s="379" t="s">
        <v>1496</v>
      </c>
      <c r="I215" s="379" t="s">
        <v>1488</v>
      </c>
      <c r="J215" s="379" t="s">
        <v>1486</v>
      </c>
      <c r="K215" s="272">
        <f>K216</f>
        <v>16.899999999999999</v>
      </c>
      <c r="M215"/>
    </row>
    <row r="216" spans="1:13" s="234" customFormat="1">
      <c r="A216" s="231"/>
      <c r="B216" s="232"/>
      <c r="C216" s="232"/>
      <c r="D216" s="232"/>
      <c r="E216" s="372" t="s">
        <v>1491</v>
      </c>
      <c r="F216" s="232"/>
      <c r="G216" s="52"/>
      <c r="H216" s="53"/>
      <c r="I216" s="53"/>
      <c r="J216" s="52">
        <v>16.899999999999999</v>
      </c>
      <c r="K216" s="52">
        <f>J216</f>
        <v>16.899999999999999</v>
      </c>
      <c r="M216"/>
    </row>
    <row r="217" spans="1:13" s="294" customFormat="1">
      <c r="A217" s="311"/>
      <c r="B217" s="286" t="s">
        <v>196</v>
      </c>
      <c r="C217" s="276"/>
      <c r="D217" s="276"/>
      <c r="E217" s="280" t="s">
        <v>197</v>
      </c>
      <c r="F217" s="276"/>
      <c r="G217" s="272"/>
      <c r="H217" s="273"/>
      <c r="I217" s="273"/>
      <c r="J217" s="282"/>
      <c r="K217" s="282"/>
      <c r="M217"/>
    </row>
    <row r="218" spans="1:13" s="294" customFormat="1" ht="25.5">
      <c r="A218" s="311"/>
      <c r="B218" s="276" t="s">
        <v>198</v>
      </c>
      <c r="C218" s="276" t="s">
        <v>1121</v>
      </c>
      <c r="D218" s="276" t="s">
        <v>27</v>
      </c>
      <c r="E218" s="284" t="s">
        <v>1120</v>
      </c>
      <c r="F218" s="276" t="s">
        <v>31</v>
      </c>
      <c r="G218" s="378" t="s">
        <v>13</v>
      </c>
      <c r="H218" s="379" t="s">
        <v>1496</v>
      </c>
      <c r="I218" s="379" t="s">
        <v>1488</v>
      </c>
      <c r="J218" s="379" t="s">
        <v>1486</v>
      </c>
      <c r="K218" s="272">
        <f>K219</f>
        <v>2.9700000000000006</v>
      </c>
      <c r="M218"/>
    </row>
    <row r="219" spans="1:13" s="234" customFormat="1">
      <c r="A219" s="231"/>
      <c r="B219" s="232"/>
      <c r="C219" s="232"/>
      <c r="D219" s="232"/>
      <c r="E219" s="372" t="s">
        <v>1491</v>
      </c>
      <c r="F219" s="232"/>
      <c r="G219" s="52">
        <v>1</v>
      </c>
      <c r="H219" s="52">
        <v>1.35</v>
      </c>
      <c r="I219" s="52">
        <v>2.2000000000000002</v>
      </c>
      <c r="J219" s="52"/>
      <c r="K219" s="52">
        <f>G219*H219*I219</f>
        <v>2.9700000000000006</v>
      </c>
      <c r="M219"/>
    </row>
    <row r="220" spans="1:13" s="294" customFormat="1" ht="25.5">
      <c r="A220" s="311"/>
      <c r="B220" s="276" t="s">
        <v>200</v>
      </c>
      <c r="C220" s="276" t="s">
        <v>1123</v>
      </c>
      <c r="D220" s="276" t="s">
        <v>27</v>
      </c>
      <c r="E220" s="284" t="s">
        <v>1122</v>
      </c>
      <c r="F220" s="276" t="s">
        <v>31</v>
      </c>
      <c r="G220" s="378" t="s">
        <v>13</v>
      </c>
      <c r="H220" s="379" t="s">
        <v>1496</v>
      </c>
      <c r="I220" s="379" t="s">
        <v>1488</v>
      </c>
      <c r="J220" s="379" t="s">
        <v>1486</v>
      </c>
      <c r="K220" s="272">
        <f>K221</f>
        <v>7.2900000000000018</v>
      </c>
      <c r="M220"/>
    </row>
    <row r="221" spans="1:13" s="234" customFormat="1">
      <c r="A221" s="231"/>
      <c r="B221" s="232"/>
      <c r="C221" s="232"/>
      <c r="D221" s="232"/>
      <c r="E221" s="372" t="s">
        <v>1491</v>
      </c>
      <c r="F221" s="232"/>
      <c r="G221" s="52">
        <v>6</v>
      </c>
      <c r="H221" s="52">
        <v>1.35</v>
      </c>
      <c r="I221" s="52">
        <v>0.9</v>
      </c>
      <c r="J221" s="52"/>
      <c r="K221" s="52">
        <f>G221*H221*I221</f>
        <v>7.2900000000000018</v>
      </c>
      <c r="M221"/>
    </row>
    <row r="222" spans="1:13" s="294" customFormat="1">
      <c r="A222" s="311"/>
      <c r="B222" s="276" t="s">
        <v>202</v>
      </c>
      <c r="C222" s="276" t="s">
        <v>1119</v>
      </c>
      <c r="D222" s="276" t="s">
        <v>27</v>
      </c>
      <c r="E222" s="284" t="s">
        <v>1118</v>
      </c>
      <c r="F222" s="276" t="s">
        <v>31</v>
      </c>
      <c r="G222" s="378" t="s">
        <v>13</v>
      </c>
      <c r="H222" s="379" t="s">
        <v>1496</v>
      </c>
      <c r="I222" s="379" t="s">
        <v>1488</v>
      </c>
      <c r="J222" s="379" t="s">
        <v>1486</v>
      </c>
      <c r="K222" s="272">
        <f>K223</f>
        <v>69.790000000000006</v>
      </c>
      <c r="M222"/>
    </row>
    <row r="223" spans="1:13" s="234" customFormat="1">
      <c r="A223" s="231"/>
      <c r="B223" s="232"/>
      <c r="C223" s="232"/>
      <c r="D223" s="232"/>
      <c r="E223" s="372" t="s">
        <v>1491</v>
      </c>
      <c r="F223" s="232"/>
      <c r="G223" s="52"/>
      <c r="H223" s="52"/>
      <c r="I223" s="52"/>
      <c r="J223" s="52">
        <v>69.790000000000006</v>
      </c>
      <c r="K223" s="52">
        <f>J223</f>
        <v>69.790000000000006</v>
      </c>
      <c r="M223"/>
    </row>
    <row r="224" spans="1:13" s="294" customFormat="1" ht="42" customHeight="1">
      <c r="A224" s="311"/>
      <c r="B224" s="276" t="s">
        <v>204</v>
      </c>
      <c r="C224" s="276" t="s">
        <v>1113</v>
      </c>
      <c r="D224" s="276" t="s">
        <v>27</v>
      </c>
      <c r="E224" s="284" t="s">
        <v>1112</v>
      </c>
      <c r="F224" s="276" t="s">
        <v>31</v>
      </c>
      <c r="G224" s="378" t="s">
        <v>13</v>
      </c>
      <c r="H224" s="379" t="s">
        <v>1496</v>
      </c>
      <c r="I224" s="379" t="s">
        <v>1488</v>
      </c>
      <c r="J224" s="379" t="s">
        <v>1486</v>
      </c>
      <c r="K224" s="272">
        <f>K225</f>
        <v>6.3000000000000007</v>
      </c>
      <c r="M224"/>
    </row>
    <row r="225" spans="1:13" s="234" customFormat="1" ht="15" customHeight="1">
      <c r="A225" s="231"/>
      <c r="B225" s="232"/>
      <c r="C225" s="232"/>
      <c r="D225" s="232"/>
      <c r="E225" s="372" t="s">
        <v>1491</v>
      </c>
      <c r="F225" s="232"/>
      <c r="G225" s="52">
        <v>2</v>
      </c>
      <c r="H225" s="52">
        <v>1.5</v>
      </c>
      <c r="I225" s="52">
        <v>2.1</v>
      </c>
      <c r="J225" s="52"/>
      <c r="K225" s="52">
        <f>G225*H225*I225</f>
        <v>6.3000000000000007</v>
      </c>
      <c r="M225"/>
    </row>
    <row r="226" spans="1:13" s="294" customFormat="1" ht="38.25">
      <c r="A226" s="311"/>
      <c r="B226" s="276" t="s">
        <v>1159</v>
      </c>
      <c r="C226" s="276" t="s">
        <v>1115</v>
      </c>
      <c r="D226" s="276" t="s">
        <v>27</v>
      </c>
      <c r="E226" s="284" t="s">
        <v>1114</v>
      </c>
      <c r="F226" s="276" t="s">
        <v>31</v>
      </c>
      <c r="G226" s="378" t="s">
        <v>13</v>
      </c>
      <c r="H226" s="379" t="s">
        <v>1496</v>
      </c>
      <c r="I226" s="379" t="s">
        <v>1488</v>
      </c>
      <c r="J226" s="379" t="s">
        <v>1486</v>
      </c>
      <c r="K226" s="272">
        <f>K227</f>
        <v>4.8</v>
      </c>
      <c r="M226"/>
    </row>
    <row r="227" spans="1:13" s="234" customFormat="1">
      <c r="A227" s="231"/>
      <c r="B227" s="232"/>
      <c r="C227" s="232"/>
      <c r="D227" s="232"/>
      <c r="E227" s="372" t="s">
        <v>1491</v>
      </c>
      <c r="F227" s="232"/>
      <c r="G227" s="52">
        <v>2</v>
      </c>
      <c r="H227" s="52">
        <v>1.2</v>
      </c>
      <c r="I227" s="52">
        <v>2</v>
      </c>
      <c r="J227" s="52"/>
      <c r="K227" s="52">
        <f>G227*H227*I227</f>
        <v>4.8</v>
      </c>
      <c r="M227"/>
    </row>
    <row r="228" spans="1:13" s="294" customFormat="1" ht="42" customHeight="1">
      <c r="A228" s="311"/>
      <c r="B228" s="276" t="s">
        <v>1160</v>
      </c>
      <c r="C228" s="276" t="s">
        <v>1476</v>
      </c>
      <c r="D228" s="276" t="s">
        <v>27</v>
      </c>
      <c r="E228" s="284" t="s">
        <v>1475</v>
      </c>
      <c r="F228" s="276" t="s">
        <v>31</v>
      </c>
      <c r="G228" s="378" t="s">
        <v>13</v>
      </c>
      <c r="H228" s="379" t="s">
        <v>1496</v>
      </c>
      <c r="I228" s="379" t="s">
        <v>1488</v>
      </c>
      <c r="J228" s="379" t="s">
        <v>1486</v>
      </c>
      <c r="K228" s="272">
        <f>K229</f>
        <v>2.4</v>
      </c>
      <c r="M228"/>
    </row>
    <row r="229" spans="1:13" s="234" customFormat="1" ht="15.75" customHeight="1">
      <c r="A229" s="231"/>
      <c r="B229" s="232"/>
      <c r="C229" s="232"/>
      <c r="D229" s="232"/>
      <c r="E229" s="372" t="s">
        <v>1491</v>
      </c>
      <c r="F229" s="232"/>
      <c r="G229" s="52">
        <v>1</v>
      </c>
      <c r="H229" s="52">
        <v>1.2</v>
      </c>
      <c r="I229" s="52">
        <v>2</v>
      </c>
      <c r="J229" s="52"/>
      <c r="K229" s="52">
        <f>G229*H229*I229</f>
        <v>2.4</v>
      </c>
      <c r="M229"/>
    </row>
    <row r="230" spans="1:13" s="294" customFormat="1">
      <c r="A230" s="311"/>
      <c r="B230" s="276" t="s">
        <v>1477</v>
      </c>
      <c r="C230" s="276">
        <v>180304</v>
      </c>
      <c r="D230" s="276" t="s">
        <v>105</v>
      </c>
      <c r="E230" s="284" t="s">
        <v>980</v>
      </c>
      <c r="F230" s="276" t="s">
        <v>31</v>
      </c>
      <c r="G230" s="378" t="s">
        <v>13</v>
      </c>
      <c r="H230" s="379" t="s">
        <v>1496</v>
      </c>
      <c r="I230" s="379" t="s">
        <v>1488</v>
      </c>
      <c r="J230" s="379" t="s">
        <v>1486</v>
      </c>
      <c r="K230" s="272">
        <f>K231</f>
        <v>8.8000000000000007</v>
      </c>
      <c r="M230"/>
    </row>
    <row r="231" spans="1:13" s="234" customFormat="1">
      <c r="A231" s="231"/>
      <c r="B231" s="250"/>
      <c r="C231" s="232"/>
      <c r="D231" s="232"/>
      <c r="E231" s="372" t="s">
        <v>1491</v>
      </c>
      <c r="F231" s="232"/>
      <c r="G231" s="52">
        <v>1</v>
      </c>
      <c r="H231" s="52">
        <v>4</v>
      </c>
      <c r="I231" s="52">
        <v>2.2000000000000002</v>
      </c>
      <c r="J231" s="52"/>
      <c r="K231" s="52">
        <f>G231*H231*I231</f>
        <v>8.8000000000000007</v>
      </c>
      <c r="M231"/>
    </row>
    <row r="232" spans="1:13" s="294" customFormat="1">
      <c r="A232" s="311"/>
      <c r="B232" s="296" t="s">
        <v>1474</v>
      </c>
      <c r="C232" s="288">
        <v>180282</v>
      </c>
      <c r="D232" s="276" t="s">
        <v>105</v>
      </c>
      <c r="E232" s="289" t="s">
        <v>1028</v>
      </c>
      <c r="F232" s="269" t="s">
        <v>31</v>
      </c>
      <c r="G232" s="378" t="s">
        <v>13</v>
      </c>
      <c r="H232" s="379" t="s">
        <v>1496</v>
      </c>
      <c r="I232" s="379" t="s">
        <v>1488</v>
      </c>
      <c r="J232" s="379" t="s">
        <v>1486</v>
      </c>
      <c r="K232" s="272">
        <f>K233</f>
        <v>2.64</v>
      </c>
      <c r="M232"/>
    </row>
    <row r="233" spans="1:13" s="234" customFormat="1">
      <c r="A233" s="231"/>
      <c r="B233" s="248"/>
      <c r="C233" s="245"/>
      <c r="D233" s="232"/>
      <c r="E233" s="372" t="s">
        <v>1491</v>
      </c>
      <c r="F233" s="235"/>
      <c r="G233" s="52">
        <v>1</v>
      </c>
      <c r="H233" s="52">
        <v>1.2</v>
      </c>
      <c r="I233" s="52">
        <v>2.2000000000000002</v>
      </c>
      <c r="J233" s="52"/>
      <c r="K233" s="52">
        <f>G233*H233*I233</f>
        <v>2.64</v>
      </c>
      <c r="M233"/>
    </row>
    <row r="234" spans="1:13" s="294" customFormat="1" ht="29.25" customHeight="1">
      <c r="A234" s="311"/>
      <c r="B234" s="276" t="s">
        <v>1478</v>
      </c>
      <c r="C234" s="276" t="s">
        <v>1117</v>
      </c>
      <c r="D234" s="276" t="s">
        <v>27</v>
      </c>
      <c r="E234" s="284" t="s">
        <v>1116</v>
      </c>
      <c r="F234" s="276" t="s">
        <v>31</v>
      </c>
      <c r="G234" s="378" t="s">
        <v>13</v>
      </c>
      <c r="H234" s="379" t="s">
        <v>1496</v>
      </c>
      <c r="I234" s="379" t="s">
        <v>1488</v>
      </c>
      <c r="J234" s="379" t="s">
        <v>1486</v>
      </c>
      <c r="K234" s="272">
        <f>K235</f>
        <v>164.44</v>
      </c>
      <c r="M234"/>
    </row>
    <row r="235" spans="1:13" s="234" customFormat="1" ht="15" customHeight="1">
      <c r="A235" s="231"/>
      <c r="B235" s="232"/>
      <c r="C235" s="232"/>
      <c r="D235" s="232"/>
      <c r="E235" s="372" t="s">
        <v>1491</v>
      </c>
      <c r="F235" s="232"/>
      <c r="G235" s="52"/>
      <c r="H235" s="52"/>
      <c r="I235" s="52"/>
      <c r="J235" s="52">
        <v>164.44</v>
      </c>
      <c r="K235" s="52">
        <f>J235</f>
        <v>164.44</v>
      </c>
      <c r="M235"/>
    </row>
    <row r="236" spans="1:13">
      <c r="A236" s="17"/>
      <c r="B236" s="63"/>
      <c r="C236" s="64"/>
      <c r="D236" s="64"/>
      <c r="E236" s="64"/>
      <c r="F236" s="64"/>
      <c r="G236" s="65" t="s">
        <v>32</v>
      </c>
      <c r="H236" s="66"/>
      <c r="I236" s="66"/>
      <c r="J236" s="67"/>
      <c r="K236" s="67"/>
    </row>
    <row r="237" spans="1:13">
      <c r="A237" s="17"/>
      <c r="B237" s="17"/>
      <c r="C237" s="17"/>
      <c r="D237" s="17"/>
      <c r="E237" s="44"/>
      <c r="F237" s="17"/>
      <c r="G237" s="45"/>
      <c r="H237" s="19"/>
      <c r="I237" s="19"/>
      <c r="J237" s="19"/>
      <c r="K237" s="19"/>
    </row>
    <row r="238" spans="1:13">
      <c r="A238" s="17"/>
      <c r="B238" s="46">
        <v>7</v>
      </c>
      <c r="C238" s="83"/>
      <c r="D238" s="83"/>
      <c r="E238" s="47" t="s">
        <v>206</v>
      </c>
      <c r="F238" s="47"/>
      <c r="G238" s="82"/>
      <c r="H238" s="49"/>
      <c r="I238" s="49"/>
      <c r="J238" s="49"/>
      <c r="K238" s="49"/>
    </row>
    <row r="239" spans="1:13" s="294" customFormat="1" ht="28.5" customHeight="1">
      <c r="A239" s="311"/>
      <c r="B239" s="276" t="s">
        <v>1161</v>
      </c>
      <c r="C239" s="276">
        <v>160971</v>
      </c>
      <c r="D239" s="276" t="s">
        <v>105</v>
      </c>
      <c r="E239" s="284" t="s">
        <v>1058</v>
      </c>
      <c r="F239" s="276" t="s">
        <v>31</v>
      </c>
      <c r="G239" s="378" t="s">
        <v>13</v>
      </c>
      <c r="H239" s="379" t="s">
        <v>1496</v>
      </c>
      <c r="I239" s="379" t="s">
        <v>1488</v>
      </c>
      <c r="J239" s="379" t="s">
        <v>1486</v>
      </c>
      <c r="K239" s="272">
        <f>K240</f>
        <v>532.03</v>
      </c>
      <c r="M239"/>
    </row>
    <row r="240" spans="1:13" s="234" customFormat="1" ht="17.25" customHeight="1">
      <c r="A240" s="231"/>
      <c r="B240" s="232"/>
      <c r="C240" s="232"/>
      <c r="D240" s="232"/>
      <c r="E240" s="372" t="s">
        <v>1491</v>
      </c>
      <c r="F240" s="232"/>
      <c r="G240" s="52"/>
      <c r="H240" s="53"/>
      <c r="I240" s="53"/>
      <c r="J240" s="52">
        <v>532.03</v>
      </c>
      <c r="K240" s="52">
        <f>J240</f>
        <v>532.03</v>
      </c>
      <c r="M240"/>
    </row>
    <row r="241" spans="1:13" s="294" customFormat="1" ht="25.5">
      <c r="A241" s="311"/>
      <c r="B241" s="276" t="s">
        <v>207</v>
      </c>
      <c r="C241" s="276">
        <v>160964</v>
      </c>
      <c r="D241" s="276" t="s">
        <v>105</v>
      </c>
      <c r="E241" s="284" t="s">
        <v>1057</v>
      </c>
      <c r="F241" s="276" t="s">
        <v>53</v>
      </c>
      <c r="G241" s="378" t="s">
        <v>13</v>
      </c>
      <c r="H241" s="379" t="s">
        <v>1496</v>
      </c>
      <c r="I241" s="379" t="s">
        <v>1488</v>
      </c>
      <c r="J241" s="379" t="s">
        <v>1487</v>
      </c>
      <c r="K241" s="272">
        <f>K242</f>
        <v>53.13</v>
      </c>
      <c r="M241"/>
    </row>
    <row r="242" spans="1:13" s="234" customFormat="1">
      <c r="A242" s="231"/>
      <c r="B242" s="232"/>
      <c r="C242" s="232"/>
      <c r="D242" s="232"/>
      <c r="E242" s="372" t="s">
        <v>1491</v>
      </c>
      <c r="F242" s="232"/>
      <c r="G242" s="52"/>
      <c r="H242" s="53"/>
      <c r="I242" s="53"/>
      <c r="J242" s="52">
        <v>53.13</v>
      </c>
      <c r="K242" s="52">
        <f>J242</f>
        <v>53.13</v>
      </c>
      <c r="M242"/>
    </row>
    <row r="243" spans="1:13" s="294" customFormat="1">
      <c r="A243" s="311"/>
      <c r="B243" s="276" t="s">
        <v>208</v>
      </c>
      <c r="C243" s="276">
        <v>94228</v>
      </c>
      <c r="D243" s="299" t="s">
        <v>21</v>
      </c>
      <c r="E243" s="284" t="s">
        <v>210</v>
      </c>
      <c r="F243" s="276" t="s">
        <v>31</v>
      </c>
      <c r="G243" s="378" t="s">
        <v>13</v>
      </c>
      <c r="H243" s="379" t="s">
        <v>1496</v>
      </c>
      <c r="I243" s="379" t="s">
        <v>1488</v>
      </c>
      <c r="J243" s="379" t="s">
        <v>1486</v>
      </c>
      <c r="K243" s="272">
        <f>K244</f>
        <v>115.14</v>
      </c>
      <c r="M243"/>
    </row>
    <row r="244" spans="1:13" s="234" customFormat="1">
      <c r="A244" s="231"/>
      <c r="B244" s="232"/>
      <c r="C244" s="232"/>
      <c r="D244" s="381"/>
      <c r="E244" s="372" t="s">
        <v>1491</v>
      </c>
      <c r="F244" s="232"/>
      <c r="G244" s="52"/>
      <c r="H244" s="53"/>
      <c r="I244" s="53"/>
      <c r="J244" s="52">
        <v>115.14</v>
      </c>
      <c r="K244" s="52">
        <f>J244</f>
        <v>115.14</v>
      </c>
      <c r="M244"/>
    </row>
    <row r="245" spans="1:13" s="294" customFormat="1" ht="25.5">
      <c r="A245" s="311"/>
      <c r="B245" s="276" t="s">
        <v>209</v>
      </c>
      <c r="C245" s="276">
        <v>94231</v>
      </c>
      <c r="D245" s="299" t="s">
        <v>21</v>
      </c>
      <c r="E245" s="284" t="s">
        <v>212</v>
      </c>
      <c r="F245" s="276" t="s">
        <v>53</v>
      </c>
      <c r="G245" s="378" t="s">
        <v>13</v>
      </c>
      <c r="H245" s="379" t="s">
        <v>1496</v>
      </c>
      <c r="I245" s="379" t="s">
        <v>1488</v>
      </c>
      <c r="J245" s="379" t="s">
        <v>1487</v>
      </c>
      <c r="K245" s="272">
        <f>K246</f>
        <v>139.80000000000001</v>
      </c>
      <c r="M245"/>
    </row>
    <row r="246" spans="1:13" s="234" customFormat="1">
      <c r="A246" s="231"/>
      <c r="B246" s="232"/>
      <c r="C246" s="232"/>
      <c r="D246" s="381"/>
      <c r="E246" s="372" t="s">
        <v>1491</v>
      </c>
      <c r="F246" s="232"/>
      <c r="G246" s="52"/>
      <c r="H246" s="53"/>
      <c r="I246" s="53"/>
      <c r="J246" s="52">
        <v>139.80000000000001</v>
      </c>
      <c r="K246" s="52">
        <f>J246</f>
        <v>139.80000000000001</v>
      </c>
      <c r="M246"/>
    </row>
    <row r="247" spans="1:13" s="294" customFormat="1" ht="25.5">
      <c r="A247" s="311"/>
      <c r="B247" s="276" t="s">
        <v>211</v>
      </c>
      <c r="C247" s="276">
        <v>94231</v>
      </c>
      <c r="D247" s="299" t="s">
        <v>21</v>
      </c>
      <c r="E247" s="284" t="s">
        <v>214</v>
      </c>
      <c r="F247" s="276" t="s">
        <v>53</v>
      </c>
      <c r="G247" s="378" t="s">
        <v>13</v>
      </c>
      <c r="H247" s="379" t="s">
        <v>1496</v>
      </c>
      <c r="I247" s="379" t="s">
        <v>1488</v>
      </c>
      <c r="J247" s="379" t="s">
        <v>1487</v>
      </c>
      <c r="K247" s="272">
        <f>K248</f>
        <v>66.150000000000006</v>
      </c>
      <c r="M247"/>
    </row>
    <row r="248" spans="1:13" s="234" customFormat="1">
      <c r="A248" s="231"/>
      <c r="B248" s="232"/>
      <c r="C248" s="232"/>
      <c r="D248" s="381"/>
      <c r="E248" s="372" t="s">
        <v>1491</v>
      </c>
      <c r="F248" s="232"/>
      <c r="G248" s="52"/>
      <c r="H248" s="53"/>
      <c r="I248" s="53"/>
      <c r="J248" s="52">
        <v>66.150000000000006</v>
      </c>
      <c r="K248" s="52">
        <f>J248</f>
        <v>66.150000000000006</v>
      </c>
      <c r="M248"/>
    </row>
    <row r="249" spans="1:13" s="294" customFormat="1" ht="25.5">
      <c r="A249" s="311"/>
      <c r="B249" s="276" t="s">
        <v>213</v>
      </c>
      <c r="C249" s="276">
        <v>94231</v>
      </c>
      <c r="D249" s="299" t="s">
        <v>21</v>
      </c>
      <c r="E249" s="284" t="s">
        <v>216</v>
      </c>
      <c r="F249" s="276" t="s">
        <v>53</v>
      </c>
      <c r="G249" s="378" t="s">
        <v>13</v>
      </c>
      <c r="H249" s="379" t="s">
        <v>1496</v>
      </c>
      <c r="I249" s="379" t="s">
        <v>1488</v>
      </c>
      <c r="J249" s="379" t="s">
        <v>1487</v>
      </c>
      <c r="K249" s="272">
        <f>K250</f>
        <v>108.8</v>
      </c>
      <c r="M249"/>
    </row>
    <row r="250" spans="1:13" s="234" customFormat="1">
      <c r="A250" s="231"/>
      <c r="B250" s="232"/>
      <c r="C250" s="232"/>
      <c r="D250" s="381"/>
      <c r="E250" s="372" t="s">
        <v>1491</v>
      </c>
      <c r="F250" s="232"/>
      <c r="G250" s="52"/>
      <c r="H250" s="53"/>
      <c r="I250" s="53"/>
      <c r="J250" s="52">
        <v>108.8</v>
      </c>
      <c r="K250" s="52">
        <f>J250</f>
        <v>108.8</v>
      </c>
      <c r="M250"/>
    </row>
    <row r="251" spans="1:13" s="294" customFormat="1" ht="25.5">
      <c r="A251" s="311"/>
      <c r="B251" s="276" t="s">
        <v>215</v>
      </c>
      <c r="C251" s="276">
        <v>201410</v>
      </c>
      <c r="D251" s="276" t="s">
        <v>105</v>
      </c>
      <c r="E251" s="284" t="s">
        <v>1059</v>
      </c>
      <c r="F251" s="276" t="s">
        <v>31</v>
      </c>
      <c r="G251" s="378" t="s">
        <v>13</v>
      </c>
      <c r="H251" s="379" t="s">
        <v>1496</v>
      </c>
      <c r="I251" s="379" t="s">
        <v>1488</v>
      </c>
      <c r="J251" s="379" t="s">
        <v>1487</v>
      </c>
      <c r="K251" s="272">
        <f>K252</f>
        <v>43.833000000000006</v>
      </c>
      <c r="M251"/>
    </row>
    <row r="252" spans="1:13" s="234" customFormat="1" ht="30">
      <c r="A252" s="231"/>
      <c r="B252" s="232"/>
      <c r="C252" s="232"/>
      <c r="D252" s="232"/>
      <c r="E252" s="372" t="s">
        <v>1500</v>
      </c>
      <c r="F252" s="232"/>
      <c r="G252" s="52"/>
      <c r="H252" s="52">
        <v>0.15</v>
      </c>
      <c r="I252" s="53"/>
      <c r="J252" s="52">
        <f>(266+26.22)</f>
        <v>292.22000000000003</v>
      </c>
      <c r="K252" s="52">
        <f>H252*J252</f>
        <v>43.833000000000006</v>
      </c>
      <c r="M252"/>
    </row>
    <row r="253" spans="1:13" s="294" customFormat="1">
      <c r="A253" s="311"/>
      <c r="B253" s="276" t="s">
        <v>217</v>
      </c>
      <c r="C253" s="276">
        <v>160602</v>
      </c>
      <c r="D253" s="276" t="s">
        <v>105</v>
      </c>
      <c r="E253" s="284" t="s">
        <v>219</v>
      </c>
      <c r="F253" s="276" t="s">
        <v>53</v>
      </c>
      <c r="G253" s="378" t="s">
        <v>13</v>
      </c>
      <c r="H253" s="379" t="s">
        <v>1496</v>
      </c>
      <c r="I253" s="379" t="s">
        <v>1488</v>
      </c>
      <c r="J253" s="379" t="s">
        <v>1492</v>
      </c>
      <c r="K253" s="272">
        <f>K254</f>
        <v>162</v>
      </c>
      <c r="M253"/>
    </row>
    <row r="254" spans="1:13" s="234" customFormat="1">
      <c r="A254" s="231"/>
      <c r="B254" s="232"/>
      <c r="C254" s="232"/>
      <c r="D254" s="232"/>
      <c r="E254" s="372" t="s">
        <v>1491</v>
      </c>
      <c r="F254" s="232"/>
      <c r="G254" s="52"/>
      <c r="H254" s="53"/>
      <c r="I254" s="53"/>
      <c r="J254" s="52">
        <v>162</v>
      </c>
      <c r="K254" s="52">
        <f>J254</f>
        <v>162</v>
      </c>
      <c r="M254"/>
    </row>
    <row r="255" spans="1:13">
      <c r="A255" s="17"/>
      <c r="B255" s="63"/>
      <c r="C255" s="64"/>
      <c r="D255" s="64"/>
      <c r="E255" s="64"/>
      <c r="F255" s="64"/>
      <c r="G255" s="65" t="s">
        <v>32</v>
      </c>
      <c r="H255" s="66"/>
      <c r="I255" s="66"/>
      <c r="J255" s="67"/>
      <c r="K255" s="67"/>
    </row>
    <row r="256" spans="1:13">
      <c r="A256" s="17"/>
      <c r="B256" s="17"/>
      <c r="C256" s="17"/>
      <c r="D256" s="17"/>
      <c r="E256" s="44"/>
      <c r="F256" s="17"/>
      <c r="G256" s="45"/>
      <c r="H256" s="19"/>
      <c r="I256" s="19"/>
      <c r="J256" s="19"/>
      <c r="K256" s="19"/>
    </row>
    <row r="257" spans="1:13">
      <c r="A257" s="17"/>
      <c r="B257" s="46">
        <v>8</v>
      </c>
      <c r="C257" s="46"/>
      <c r="D257" s="46"/>
      <c r="E257" s="47" t="s">
        <v>220</v>
      </c>
      <c r="F257" s="47"/>
      <c r="G257" s="82"/>
      <c r="H257" s="49"/>
      <c r="I257" s="49"/>
      <c r="J257" s="49"/>
      <c r="K257" s="49"/>
    </row>
    <row r="258" spans="1:13" s="294" customFormat="1" ht="25.5">
      <c r="A258" s="311"/>
      <c r="B258" s="276" t="s">
        <v>221</v>
      </c>
      <c r="C258" s="276">
        <v>120903</v>
      </c>
      <c r="D258" s="276" t="s">
        <v>105</v>
      </c>
      <c r="E258" s="284" t="s">
        <v>1066</v>
      </c>
      <c r="F258" s="276" t="s">
        <v>31</v>
      </c>
      <c r="G258" s="378" t="s">
        <v>1496</v>
      </c>
      <c r="H258" s="379" t="s">
        <v>1487</v>
      </c>
      <c r="I258" s="379" t="s">
        <v>1488</v>
      </c>
      <c r="J258" s="379" t="s">
        <v>1486</v>
      </c>
      <c r="K258" s="272">
        <f>K259</f>
        <v>5.3900000000000006</v>
      </c>
      <c r="M258"/>
    </row>
    <row r="259" spans="1:13" s="234" customFormat="1">
      <c r="A259" s="231"/>
      <c r="B259" s="232"/>
      <c r="C259" s="232"/>
      <c r="D259" s="232"/>
      <c r="E259" s="372" t="s">
        <v>1497</v>
      </c>
      <c r="F259" s="232"/>
      <c r="G259" s="52">
        <v>0.15</v>
      </c>
      <c r="H259" s="52">
        <f>(2.8+2*1.05)</f>
        <v>4.9000000000000004</v>
      </c>
      <c r="I259" s="52">
        <v>0.4</v>
      </c>
      <c r="J259" s="54"/>
      <c r="K259" s="52">
        <f>(2*G259*H259)+(2*I259*H259)</f>
        <v>5.3900000000000006</v>
      </c>
      <c r="M259"/>
    </row>
    <row r="260" spans="1:13" s="294" customFormat="1" ht="38.25">
      <c r="A260" s="311"/>
      <c r="B260" s="276" t="s">
        <v>222</v>
      </c>
      <c r="C260" s="276">
        <v>121105</v>
      </c>
      <c r="D260" s="276" t="s">
        <v>105</v>
      </c>
      <c r="E260" s="284" t="s">
        <v>1067</v>
      </c>
      <c r="F260" s="276" t="s">
        <v>31</v>
      </c>
      <c r="G260" s="378" t="s">
        <v>13</v>
      </c>
      <c r="H260" s="379" t="s">
        <v>1496</v>
      </c>
      <c r="I260" s="379" t="s">
        <v>1488</v>
      </c>
      <c r="J260" s="379" t="s">
        <v>1486</v>
      </c>
      <c r="K260" s="272">
        <f>K261</f>
        <v>9.2399999999999984</v>
      </c>
      <c r="M260"/>
    </row>
    <row r="261" spans="1:13" s="234" customFormat="1">
      <c r="A261" s="231"/>
      <c r="B261" s="250"/>
      <c r="C261" s="349"/>
      <c r="D261" s="349"/>
      <c r="E261" s="372" t="s">
        <v>1498</v>
      </c>
      <c r="F261" s="232"/>
      <c r="G261" s="227"/>
      <c r="H261" s="52">
        <f>(2*2.8+2*1.05)</f>
        <v>7.6999999999999993</v>
      </c>
      <c r="I261" s="52">
        <v>1.2</v>
      </c>
      <c r="J261" s="54"/>
      <c r="K261" s="52">
        <f>H261*I261</f>
        <v>9.2399999999999984</v>
      </c>
      <c r="M261"/>
    </row>
    <row r="262" spans="1:13">
      <c r="A262" s="17"/>
      <c r="B262" s="63"/>
      <c r="C262" s="64"/>
      <c r="D262" s="64"/>
      <c r="E262" s="64"/>
      <c r="F262" s="64"/>
      <c r="G262" s="65" t="s">
        <v>32</v>
      </c>
      <c r="H262" s="66"/>
      <c r="I262" s="66"/>
      <c r="J262" s="67"/>
      <c r="K262" s="67"/>
    </row>
    <row r="263" spans="1:13">
      <c r="A263" s="17"/>
      <c r="B263" s="17"/>
      <c r="C263" s="17"/>
      <c r="D263" s="17"/>
      <c r="E263" s="44"/>
      <c r="F263" s="17"/>
      <c r="G263" s="45"/>
      <c r="H263" s="19"/>
      <c r="I263" s="19"/>
      <c r="J263" s="19"/>
      <c r="K263" s="19"/>
    </row>
    <row r="264" spans="1:13">
      <c r="A264" s="17"/>
      <c r="B264" s="46">
        <v>9</v>
      </c>
      <c r="C264" s="83"/>
      <c r="D264" s="83"/>
      <c r="E264" s="47" t="s">
        <v>223</v>
      </c>
      <c r="F264" s="47"/>
      <c r="G264" s="89"/>
      <c r="H264" s="49"/>
      <c r="I264" s="49"/>
      <c r="J264" s="49"/>
      <c r="K264" s="49"/>
    </row>
    <row r="265" spans="1:13" s="294" customFormat="1">
      <c r="A265" s="311"/>
      <c r="B265" s="286" t="s">
        <v>224</v>
      </c>
      <c r="C265" s="300"/>
      <c r="D265" s="300"/>
      <c r="E265" s="293" t="s">
        <v>34</v>
      </c>
      <c r="F265" s="293"/>
      <c r="G265" s="301"/>
      <c r="H265" s="282"/>
      <c r="I265" s="282"/>
      <c r="J265" s="282"/>
      <c r="K265" s="282"/>
      <c r="M265"/>
    </row>
    <row r="266" spans="1:13" s="294" customFormat="1" ht="25.5">
      <c r="A266" s="311"/>
      <c r="B266" s="276" t="s">
        <v>1162</v>
      </c>
      <c r="C266" s="302">
        <v>87543</v>
      </c>
      <c r="D266" s="276" t="s">
        <v>21</v>
      </c>
      <c r="E266" s="284" t="s">
        <v>228</v>
      </c>
      <c r="F266" s="276" t="s">
        <v>31</v>
      </c>
      <c r="G266" s="378" t="s">
        <v>13</v>
      </c>
      <c r="H266" s="379" t="s">
        <v>1496</v>
      </c>
      <c r="I266" s="379" t="s">
        <v>1488</v>
      </c>
      <c r="J266" s="379" t="s">
        <v>1486</v>
      </c>
      <c r="K266" s="272">
        <f>K267</f>
        <v>39.340000000000003</v>
      </c>
      <c r="M266"/>
    </row>
    <row r="267" spans="1:13" s="234" customFormat="1">
      <c r="A267" s="231"/>
      <c r="B267" s="232"/>
      <c r="C267" s="382"/>
      <c r="D267" s="232"/>
      <c r="E267" s="372" t="s">
        <v>1491</v>
      </c>
      <c r="F267" s="232"/>
      <c r="G267" s="52"/>
      <c r="H267" s="53"/>
      <c r="I267" s="53"/>
      <c r="J267" s="52">
        <v>39.340000000000003</v>
      </c>
      <c r="K267" s="52">
        <f>J267</f>
        <v>39.340000000000003</v>
      </c>
      <c r="M267"/>
    </row>
    <row r="268" spans="1:13" s="294" customFormat="1" ht="25.5">
      <c r="A268" s="311"/>
      <c r="B268" s="276" t="s">
        <v>1163</v>
      </c>
      <c r="C268" s="276">
        <v>87273</v>
      </c>
      <c r="D268" s="276" t="s">
        <v>21</v>
      </c>
      <c r="E268" s="284" t="s">
        <v>230</v>
      </c>
      <c r="F268" s="276" t="s">
        <v>31</v>
      </c>
      <c r="G268" s="378" t="s">
        <v>13</v>
      </c>
      <c r="H268" s="379" t="s">
        <v>1496</v>
      </c>
      <c r="I268" s="379" t="s">
        <v>1488</v>
      </c>
      <c r="J268" s="379" t="s">
        <v>1486</v>
      </c>
      <c r="K268" s="272">
        <f>K269</f>
        <v>671.71</v>
      </c>
      <c r="M268"/>
    </row>
    <row r="269" spans="1:13" s="234" customFormat="1">
      <c r="A269" s="231"/>
      <c r="B269" s="232"/>
      <c r="C269" s="232"/>
      <c r="D269" s="232"/>
      <c r="E269" s="372" t="s">
        <v>1491</v>
      </c>
      <c r="F269" s="232"/>
      <c r="G269" s="52"/>
      <c r="H269" s="53"/>
      <c r="I269" s="53"/>
      <c r="J269" s="52">
        <v>671.71</v>
      </c>
      <c r="K269" s="52">
        <f>J269</f>
        <v>671.71</v>
      </c>
      <c r="M269"/>
    </row>
    <row r="270" spans="1:13" s="294" customFormat="1" ht="25.5">
      <c r="A270" s="311"/>
      <c r="B270" s="276" t="s">
        <v>1164</v>
      </c>
      <c r="C270" s="276">
        <v>87265</v>
      </c>
      <c r="D270" s="276" t="s">
        <v>21</v>
      </c>
      <c r="E270" s="284" t="s">
        <v>232</v>
      </c>
      <c r="F270" s="276" t="s">
        <v>31</v>
      </c>
      <c r="G270" s="378" t="s">
        <v>13</v>
      </c>
      <c r="H270" s="379" t="s">
        <v>1496</v>
      </c>
      <c r="I270" s="379" t="s">
        <v>1488</v>
      </c>
      <c r="J270" s="379" t="s">
        <v>1486</v>
      </c>
      <c r="K270" s="272">
        <f>K271</f>
        <v>8.3000000000000007</v>
      </c>
      <c r="M270"/>
    </row>
    <row r="271" spans="1:13" s="234" customFormat="1">
      <c r="A271" s="231"/>
      <c r="B271" s="232"/>
      <c r="C271" s="232"/>
      <c r="D271" s="232"/>
      <c r="E271" s="372" t="s">
        <v>1491</v>
      </c>
      <c r="F271" s="232"/>
      <c r="G271" s="52"/>
      <c r="H271" s="53"/>
      <c r="I271" s="53"/>
      <c r="J271" s="52">
        <v>8.3000000000000007</v>
      </c>
      <c r="K271" s="52">
        <f>J271</f>
        <v>8.3000000000000007</v>
      </c>
      <c r="M271"/>
    </row>
    <row r="272" spans="1:13" s="294" customFormat="1" ht="25.5">
      <c r="A272" s="311"/>
      <c r="B272" s="276" t="s">
        <v>227</v>
      </c>
      <c r="C272" s="276">
        <v>87265</v>
      </c>
      <c r="D272" s="276" t="s">
        <v>21</v>
      </c>
      <c r="E272" s="284" t="s">
        <v>234</v>
      </c>
      <c r="F272" s="276" t="s">
        <v>31</v>
      </c>
      <c r="G272" s="378" t="s">
        <v>13</v>
      </c>
      <c r="H272" s="379" t="s">
        <v>1496</v>
      </c>
      <c r="I272" s="379" t="s">
        <v>1488</v>
      </c>
      <c r="J272" s="379" t="s">
        <v>1486</v>
      </c>
      <c r="K272" s="272">
        <f>K273</f>
        <v>8.7799999999999994</v>
      </c>
      <c r="M272"/>
    </row>
    <row r="273" spans="1:13" s="234" customFormat="1">
      <c r="A273" s="231"/>
      <c r="B273" s="232"/>
      <c r="C273" s="232"/>
      <c r="D273" s="232"/>
      <c r="E273" s="372" t="s">
        <v>1491</v>
      </c>
      <c r="F273" s="232"/>
      <c r="G273" s="52"/>
      <c r="H273" s="53"/>
      <c r="I273" s="53"/>
      <c r="J273" s="52">
        <v>8.7799999999999994</v>
      </c>
      <c r="K273" s="52">
        <f>J273</f>
        <v>8.7799999999999994</v>
      </c>
      <c r="M273"/>
    </row>
    <row r="274" spans="1:13" s="294" customFormat="1" ht="25.5">
      <c r="A274" s="311"/>
      <c r="B274" s="276" t="s">
        <v>229</v>
      </c>
      <c r="C274" s="276">
        <v>87265</v>
      </c>
      <c r="D274" s="276" t="s">
        <v>21</v>
      </c>
      <c r="E274" s="284" t="s">
        <v>236</v>
      </c>
      <c r="F274" s="276" t="s">
        <v>31</v>
      </c>
      <c r="G274" s="378" t="s">
        <v>13</v>
      </c>
      <c r="H274" s="379" t="s">
        <v>1496</v>
      </c>
      <c r="I274" s="379" t="s">
        <v>1488</v>
      </c>
      <c r="J274" s="379" t="s">
        <v>1486</v>
      </c>
      <c r="K274" s="272">
        <f>K275</f>
        <v>17.25</v>
      </c>
      <c r="M274"/>
    </row>
    <row r="275" spans="1:13" s="234" customFormat="1">
      <c r="A275" s="231"/>
      <c r="B275" s="232"/>
      <c r="C275" s="232"/>
      <c r="D275" s="232"/>
      <c r="E275" s="372" t="s">
        <v>1491</v>
      </c>
      <c r="F275" s="232"/>
      <c r="G275" s="52"/>
      <c r="H275" s="53"/>
      <c r="I275" s="53"/>
      <c r="J275" s="52">
        <v>17.25</v>
      </c>
      <c r="K275" s="52">
        <f>J275</f>
        <v>17.25</v>
      </c>
      <c r="M275"/>
    </row>
    <row r="276" spans="1:13" s="294" customFormat="1" ht="25.5">
      <c r="A276" s="311"/>
      <c r="B276" s="276" t="s">
        <v>231</v>
      </c>
      <c r="C276" s="276">
        <v>87265</v>
      </c>
      <c r="D276" s="276" t="s">
        <v>21</v>
      </c>
      <c r="E276" s="284" t="s">
        <v>238</v>
      </c>
      <c r="F276" s="276" t="s">
        <v>31</v>
      </c>
      <c r="G276" s="378" t="s">
        <v>13</v>
      </c>
      <c r="H276" s="379" t="s">
        <v>1496</v>
      </c>
      <c r="I276" s="379" t="s">
        <v>1488</v>
      </c>
      <c r="J276" s="379" t="s">
        <v>1486</v>
      </c>
      <c r="K276" s="272">
        <f>K277</f>
        <v>166.07</v>
      </c>
      <c r="M276"/>
    </row>
    <row r="277" spans="1:13" s="234" customFormat="1">
      <c r="A277" s="231"/>
      <c r="B277" s="232"/>
      <c r="C277" s="232"/>
      <c r="D277" s="232"/>
      <c r="E277" s="372" t="s">
        <v>1491</v>
      </c>
      <c r="F277" s="232"/>
      <c r="G277" s="52"/>
      <c r="H277" s="53"/>
      <c r="I277" s="53"/>
      <c r="J277" s="52">
        <v>166.07</v>
      </c>
      <c r="K277" s="52">
        <f>J277</f>
        <v>166.07</v>
      </c>
      <c r="M277"/>
    </row>
    <row r="278" spans="1:13" s="294" customFormat="1">
      <c r="A278" s="311"/>
      <c r="B278" s="276" t="s">
        <v>233</v>
      </c>
      <c r="C278" s="276" t="s">
        <v>1047</v>
      </c>
      <c r="D278" s="276" t="s">
        <v>1046</v>
      </c>
      <c r="E278" s="284" t="s">
        <v>240</v>
      </c>
      <c r="F278" s="276" t="s">
        <v>53</v>
      </c>
      <c r="G278" s="378" t="s">
        <v>13</v>
      </c>
      <c r="H278" s="379" t="s">
        <v>1496</v>
      </c>
      <c r="I278" s="379" t="s">
        <v>1488</v>
      </c>
      <c r="J278" s="379" t="s">
        <v>1486</v>
      </c>
      <c r="K278" s="272">
        <f>K279</f>
        <v>238.6</v>
      </c>
      <c r="M278"/>
    </row>
    <row r="279" spans="1:13" s="234" customFormat="1">
      <c r="A279" s="231"/>
      <c r="B279" s="232"/>
      <c r="C279" s="232"/>
      <c r="D279" s="232"/>
      <c r="E279" s="372" t="s">
        <v>1491</v>
      </c>
      <c r="F279" s="232"/>
      <c r="G279" s="52"/>
      <c r="H279" s="53"/>
      <c r="I279" s="53"/>
      <c r="J279" s="52">
        <v>238.6</v>
      </c>
      <c r="K279" s="52">
        <f>J279</f>
        <v>238.6</v>
      </c>
      <c r="M279"/>
    </row>
    <row r="280" spans="1:13" s="294" customFormat="1">
      <c r="A280" s="311"/>
      <c r="B280" s="276" t="s">
        <v>235</v>
      </c>
      <c r="C280" s="276" t="s">
        <v>242</v>
      </c>
      <c r="D280" s="276" t="s">
        <v>25</v>
      </c>
      <c r="E280" s="284" t="s">
        <v>243</v>
      </c>
      <c r="F280" s="276" t="s">
        <v>31</v>
      </c>
      <c r="G280" s="378" t="s">
        <v>13</v>
      </c>
      <c r="H280" s="379" t="s">
        <v>1496</v>
      </c>
      <c r="I280" s="379" t="s">
        <v>1488</v>
      </c>
      <c r="J280" s="379" t="s">
        <v>1486</v>
      </c>
      <c r="K280" s="272">
        <f>K281</f>
        <v>495.39</v>
      </c>
      <c r="M280"/>
    </row>
    <row r="281" spans="1:13" s="234" customFormat="1">
      <c r="A281" s="231"/>
      <c r="B281" s="232"/>
      <c r="C281" s="232"/>
      <c r="D281" s="232"/>
      <c r="E281" s="372" t="s">
        <v>1491</v>
      </c>
      <c r="F281" s="232"/>
      <c r="G281" s="52"/>
      <c r="H281" s="53"/>
      <c r="I281" s="53"/>
      <c r="J281" s="52">
        <v>495.39</v>
      </c>
      <c r="K281" s="52">
        <f>J281</f>
        <v>495.39</v>
      </c>
      <c r="M281"/>
    </row>
    <row r="282" spans="1:13" s="294" customFormat="1" ht="25.5">
      <c r="A282" s="311"/>
      <c r="B282" s="276" t="s">
        <v>237</v>
      </c>
      <c r="C282" s="276" t="s">
        <v>245</v>
      </c>
      <c r="D282" s="276" t="s">
        <v>25</v>
      </c>
      <c r="E282" s="284" t="s">
        <v>246</v>
      </c>
      <c r="F282" s="276" t="s">
        <v>31</v>
      </c>
      <c r="G282" s="378" t="s">
        <v>13</v>
      </c>
      <c r="H282" s="379" t="s">
        <v>1496</v>
      </c>
      <c r="I282" s="379" t="s">
        <v>1488</v>
      </c>
      <c r="J282" s="379" t="s">
        <v>1486</v>
      </c>
      <c r="K282" s="272">
        <f>K283</f>
        <v>734.92</v>
      </c>
      <c r="M282"/>
    </row>
    <row r="283" spans="1:13" s="234" customFormat="1">
      <c r="A283" s="231"/>
      <c r="B283" s="232"/>
      <c r="C283" s="232"/>
      <c r="D283" s="232"/>
      <c r="E283" s="372" t="s">
        <v>1491</v>
      </c>
      <c r="F283" s="232"/>
      <c r="G283" s="52"/>
      <c r="H283" s="53"/>
      <c r="I283" s="53"/>
      <c r="J283" s="52">
        <v>734.92</v>
      </c>
      <c r="K283" s="52">
        <f>J283</f>
        <v>734.92</v>
      </c>
      <c r="M283"/>
    </row>
    <row r="284" spans="1:13" s="294" customFormat="1">
      <c r="A284" s="311"/>
      <c r="B284" s="286" t="s">
        <v>247</v>
      </c>
      <c r="C284" s="300"/>
      <c r="D284" s="300"/>
      <c r="E284" s="293" t="s">
        <v>248</v>
      </c>
      <c r="F284" s="293"/>
      <c r="G284" s="301"/>
      <c r="H284" s="282"/>
      <c r="I284" s="282"/>
      <c r="J284" s="282"/>
      <c r="K284" s="282"/>
      <c r="M284"/>
    </row>
    <row r="285" spans="1:13" s="294" customFormat="1">
      <c r="A285" s="311"/>
      <c r="B285" s="276" t="s">
        <v>249</v>
      </c>
      <c r="C285" s="276">
        <v>87878</v>
      </c>
      <c r="D285" s="276" t="s">
        <v>21</v>
      </c>
      <c r="E285" s="284" t="s">
        <v>225</v>
      </c>
      <c r="F285" s="276" t="s">
        <v>31</v>
      </c>
      <c r="G285" s="378" t="s">
        <v>13</v>
      </c>
      <c r="H285" s="379" t="s">
        <v>1496</v>
      </c>
      <c r="I285" s="379" t="s">
        <v>1488</v>
      </c>
      <c r="J285" s="379" t="s">
        <v>1486</v>
      </c>
      <c r="K285" s="272">
        <f>K286</f>
        <v>91.79</v>
      </c>
      <c r="M285"/>
    </row>
    <row r="286" spans="1:13" s="234" customFormat="1">
      <c r="A286" s="231"/>
      <c r="B286" s="232"/>
      <c r="C286" s="232"/>
      <c r="D286" s="232"/>
      <c r="E286" s="372" t="s">
        <v>1491</v>
      </c>
      <c r="F286" s="232"/>
      <c r="G286" s="52"/>
      <c r="H286" s="53"/>
      <c r="I286" s="53"/>
      <c r="J286" s="52">
        <v>91.79</v>
      </c>
      <c r="K286" s="52">
        <f>J286</f>
        <v>91.79</v>
      </c>
      <c r="M286"/>
    </row>
    <row r="287" spans="1:13" s="294" customFormat="1" ht="25.5">
      <c r="A287" s="311"/>
      <c r="B287" s="276" t="s">
        <v>250</v>
      </c>
      <c r="C287" s="276">
        <v>87792</v>
      </c>
      <c r="D287" s="276" t="s">
        <v>21</v>
      </c>
      <c r="E287" s="284" t="s">
        <v>226</v>
      </c>
      <c r="F287" s="276" t="s">
        <v>31</v>
      </c>
      <c r="G287" s="378" t="s">
        <v>13</v>
      </c>
      <c r="H287" s="379" t="s">
        <v>1496</v>
      </c>
      <c r="I287" s="379" t="s">
        <v>1488</v>
      </c>
      <c r="J287" s="379" t="s">
        <v>1486</v>
      </c>
      <c r="K287" s="272">
        <f>K288</f>
        <v>91.79</v>
      </c>
      <c r="M287"/>
    </row>
    <row r="288" spans="1:13" s="234" customFormat="1">
      <c r="A288" s="231"/>
      <c r="B288" s="232"/>
      <c r="C288" s="232"/>
      <c r="D288" s="232"/>
      <c r="E288" s="372" t="s">
        <v>1491</v>
      </c>
      <c r="F288" s="232"/>
      <c r="G288" s="52"/>
      <c r="H288" s="53"/>
      <c r="I288" s="53"/>
      <c r="J288" s="52">
        <v>91.79</v>
      </c>
      <c r="K288" s="52">
        <f>J288</f>
        <v>91.79</v>
      </c>
      <c r="M288"/>
    </row>
    <row r="289" spans="1:13" s="294" customFormat="1">
      <c r="A289" s="311"/>
      <c r="B289" s="286" t="s">
        <v>251</v>
      </c>
      <c r="C289" s="300"/>
      <c r="D289" s="300"/>
      <c r="E289" s="293" t="s">
        <v>252</v>
      </c>
      <c r="F289" s="293"/>
      <c r="G289" s="301"/>
      <c r="H289" s="282"/>
      <c r="I289" s="282"/>
      <c r="J289" s="282"/>
      <c r="K289" s="282"/>
      <c r="M289"/>
    </row>
    <row r="290" spans="1:13" s="294" customFormat="1">
      <c r="A290" s="311"/>
      <c r="B290" s="276" t="s">
        <v>253</v>
      </c>
      <c r="C290" s="276">
        <v>87878</v>
      </c>
      <c r="D290" s="276" t="s">
        <v>21</v>
      </c>
      <c r="E290" s="284" t="s">
        <v>225</v>
      </c>
      <c r="F290" s="276" t="s">
        <v>31</v>
      </c>
      <c r="G290" s="378" t="s">
        <v>13</v>
      </c>
      <c r="H290" s="379" t="s">
        <v>1496</v>
      </c>
      <c r="I290" s="379" t="s">
        <v>1488</v>
      </c>
      <c r="J290" s="379" t="s">
        <v>1486</v>
      </c>
      <c r="K290" s="272">
        <f>K291</f>
        <v>924.04799999999989</v>
      </c>
      <c r="M290"/>
    </row>
    <row r="291" spans="1:13" s="234" customFormat="1">
      <c r="A291" s="231"/>
      <c r="B291" s="232"/>
      <c r="C291" s="232"/>
      <c r="D291" s="232"/>
      <c r="E291" s="372" t="s">
        <v>1491</v>
      </c>
      <c r="F291" s="232"/>
      <c r="G291" s="52">
        <v>2</v>
      </c>
      <c r="H291" s="52">
        <f>(23.44+7.17+42.87+7.84+8.9)+62.1+(33.6+6.59)</f>
        <v>192.51</v>
      </c>
      <c r="I291" s="52">
        <v>2.4</v>
      </c>
      <c r="J291" s="52"/>
      <c r="K291" s="52">
        <f>H291*I291*G291</f>
        <v>924.04799999999989</v>
      </c>
      <c r="M291"/>
    </row>
    <row r="292" spans="1:13" s="294" customFormat="1" ht="25.5">
      <c r="A292" s="311"/>
      <c r="B292" s="276" t="s">
        <v>255</v>
      </c>
      <c r="C292" s="276">
        <v>87792</v>
      </c>
      <c r="D292" s="276" t="s">
        <v>21</v>
      </c>
      <c r="E292" s="284" t="s">
        <v>226</v>
      </c>
      <c r="F292" s="276" t="s">
        <v>31</v>
      </c>
      <c r="G292" s="378" t="s">
        <v>13</v>
      </c>
      <c r="H292" s="379" t="s">
        <v>1496</v>
      </c>
      <c r="I292" s="379" t="s">
        <v>1488</v>
      </c>
      <c r="J292" s="379" t="s">
        <v>1486</v>
      </c>
      <c r="K292" s="272">
        <f>K293</f>
        <v>924.04799999999989</v>
      </c>
      <c r="M292"/>
    </row>
    <row r="293" spans="1:13" s="234" customFormat="1">
      <c r="A293" s="231"/>
      <c r="B293" s="232"/>
      <c r="C293" s="232"/>
      <c r="D293" s="232"/>
      <c r="E293" s="372" t="s">
        <v>1499</v>
      </c>
      <c r="F293" s="232"/>
      <c r="G293" s="52">
        <v>2</v>
      </c>
      <c r="H293" s="52">
        <f>(23.44+7.17+42.87+7.84+8.9)+62.1+(33.6+6.59)</f>
        <v>192.51</v>
      </c>
      <c r="I293" s="52">
        <v>2.4</v>
      </c>
      <c r="J293" s="52"/>
      <c r="K293" s="52">
        <f>H293*I293*G293</f>
        <v>924.04799999999989</v>
      </c>
      <c r="M293"/>
    </row>
    <row r="294" spans="1:13">
      <c r="A294" s="17"/>
      <c r="B294" s="63"/>
      <c r="C294" s="64"/>
      <c r="D294" s="64"/>
      <c r="E294" s="64"/>
      <c r="F294" s="64"/>
      <c r="G294" s="65" t="s">
        <v>32</v>
      </c>
      <c r="H294" s="66"/>
      <c r="I294" s="66"/>
      <c r="J294" s="67"/>
      <c r="K294" s="67"/>
    </row>
    <row r="295" spans="1:13">
      <c r="A295" s="17"/>
      <c r="B295" s="17"/>
      <c r="C295" s="17"/>
      <c r="D295" s="17"/>
      <c r="E295" s="44"/>
      <c r="F295" s="17"/>
      <c r="G295" s="45"/>
      <c r="H295" s="19"/>
      <c r="I295" s="19"/>
      <c r="J295" s="19"/>
      <c r="K295" s="19"/>
    </row>
    <row r="296" spans="1:13">
      <c r="A296" s="17"/>
      <c r="B296" s="46">
        <v>10</v>
      </c>
      <c r="C296" s="46"/>
      <c r="D296" s="46"/>
      <c r="E296" s="47" t="s">
        <v>257</v>
      </c>
      <c r="F296" s="47"/>
      <c r="G296" s="82"/>
      <c r="H296" s="49"/>
      <c r="I296" s="49"/>
      <c r="J296" s="49"/>
      <c r="K296" s="49"/>
    </row>
    <row r="297" spans="1:13" s="294" customFormat="1">
      <c r="A297" s="311"/>
      <c r="B297" s="279" t="s">
        <v>258</v>
      </c>
      <c r="C297" s="286"/>
      <c r="D297" s="286"/>
      <c r="E297" s="280" t="s">
        <v>259</v>
      </c>
      <c r="F297" s="293"/>
      <c r="G297" s="272"/>
      <c r="H297" s="273"/>
      <c r="I297" s="273"/>
      <c r="J297" s="282"/>
      <c r="K297" s="282"/>
      <c r="M297"/>
    </row>
    <row r="298" spans="1:13" s="294" customFormat="1" ht="25.5">
      <c r="A298" s="311"/>
      <c r="B298" s="276" t="s">
        <v>1165</v>
      </c>
      <c r="C298" s="276">
        <v>98679</v>
      </c>
      <c r="D298" s="276" t="s">
        <v>21</v>
      </c>
      <c r="E298" s="284" t="s">
        <v>261</v>
      </c>
      <c r="F298" s="276" t="s">
        <v>31</v>
      </c>
      <c r="G298" s="378" t="s">
        <v>13</v>
      </c>
      <c r="H298" s="379" t="s">
        <v>1496</v>
      </c>
      <c r="I298" s="379" t="s">
        <v>1488</v>
      </c>
      <c r="J298" s="379" t="s">
        <v>1486</v>
      </c>
      <c r="K298" s="272">
        <f>K299</f>
        <v>164.81</v>
      </c>
      <c r="M298"/>
    </row>
    <row r="299" spans="1:13" s="234" customFormat="1">
      <c r="A299" s="231"/>
      <c r="B299" s="232"/>
      <c r="C299" s="232"/>
      <c r="D299" s="232"/>
      <c r="E299" s="372" t="s">
        <v>1491</v>
      </c>
      <c r="F299" s="232"/>
      <c r="G299" s="52"/>
      <c r="H299" s="53"/>
      <c r="I299" s="53"/>
      <c r="J299" s="52">
        <v>164.81</v>
      </c>
      <c r="K299" s="52">
        <f>J299</f>
        <v>164.81</v>
      </c>
      <c r="M299"/>
    </row>
    <row r="300" spans="1:13" s="294" customFormat="1">
      <c r="A300" s="311"/>
      <c r="B300" s="276" t="s">
        <v>1166</v>
      </c>
      <c r="C300" s="276">
        <v>261002</v>
      </c>
      <c r="D300" s="276" t="s">
        <v>105</v>
      </c>
      <c r="E300" s="284" t="s">
        <v>1049</v>
      </c>
      <c r="F300" s="276" t="s">
        <v>31</v>
      </c>
      <c r="G300" s="378" t="s">
        <v>13</v>
      </c>
      <c r="H300" s="379" t="s">
        <v>1496</v>
      </c>
      <c r="I300" s="379" t="s">
        <v>1488</v>
      </c>
      <c r="J300" s="379" t="s">
        <v>1486</v>
      </c>
      <c r="K300" s="272">
        <f>K301</f>
        <v>23.72</v>
      </c>
      <c r="M300"/>
    </row>
    <row r="301" spans="1:13" s="234" customFormat="1">
      <c r="A301" s="231"/>
      <c r="B301" s="232"/>
      <c r="C301" s="232"/>
      <c r="D301" s="232"/>
      <c r="E301" s="372" t="s">
        <v>1491</v>
      </c>
      <c r="F301" s="232"/>
      <c r="G301" s="52"/>
      <c r="H301" s="53"/>
      <c r="I301" s="53"/>
      <c r="J301" s="52">
        <v>23.72</v>
      </c>
      <c r="K301" s="52">
        <f>J301</f>
        <v>23.72</v>
      </c>
      <c r="M301"/>
    </row>
    <row r="302" spans="1:13" s="294" customFormat="1">
      <c r="A302" s="311"/>
      <c r="B302" s="276" t="s">
        <v>260</v>
      </c>
      <c r="C302" s="276">
        <v>87251</v>
      </c>
      <c r="D302" s="276" t="s">
        <v>21</v>
      </c>
      <c r="E302" s="284" t="s">
        <v>264</v>
      </c>
      <c r="F302" s="276" t="s">
        <v>31</v>
      </c>
      <c r="G302" s="378" t="s">
        <v>13</v>
      </c>
      <c r="H302" s="379" t="s">
        <v>1496</v>
      </c>
      <c r="I302" s="379" t="s">
        <v>1488</v>
      </c>
      <c r="J302" s="379" t="s">
        <v>1486</v>
      </c>
      <c r="K302" s="272">
        <f>K303</f>
        <v>228.05</v>
      </c>
      <c r="M302"/>
    </row>
    <row r="303" spans="1:13" s="234" customFormat="1">
      <c r="A303" s="231"/>
      <c r="B303" s="232"/>
      <c r="C303" s="232"/>
      <c r="D303" s="232"/>
      <c r="E303" s="372" t="s">
        <v>1491</v>
      </c>
      <c r="F303" s="232"/>
      <c r="G303" s="52"/>
      <c r="H303" s="53"/>
      <c r="I303" s="53"/>
      <c r="J303" s="52">
        <v>228.05</v>
      </c>
      <c r="K303" s="52">
        <f>J303</f>
        <v>228.05</v>
      </c>
      <c r="M303"/>
    </row>
    <row r="304" spans="1:13" s="294" customFormat="1">
      <c r="A304" s="311"/>
      <c r="B304" s="276" t="s">
        <v>262</v>
      </c>
      <c r="C304" s="276">
        <v>87257</v>
      </c>
      <c r="D304" s="276" t="s">
        <v>21</v>
      </c>
      <c r="E304" s="284" t="s">
        <v>266</v>
      </c>
      <c r="F304" s="276" t="s">
        <v>31</v>
      </c>
      <c r="G304" s="378" t="s">
        <v>13</v>
      </c>
      <c r="H304" s="379" t="s">
        <v>1496</v>
      </c>
      <c r="I304" s="379" t="s">
        <v>1488</v>
      </c>
      <c r="J304" s="379" t="s">
        <v>1486</v>
      </c>
      <c r="K304" s="272">
        <f>K305</f>
        <v>347.46</v>
      </c>
      <c r="M304"/>
    </row>
    <row r="305" spans="1:13" s="234" customFormat="1">
      <c r="A305" s="231"/>
      <c r="B305" s="232"/>
      <c r="C305" s="232"/>
      <c r="D305" s="232"/>
      <c r="E305" s="372" t="s">
        <v>1491</v>
      </c>
      <c r="F305" s="232"/>
      <c r="G305" s="52"/>
      <c r="H305" s="53"/>
      <c r="I305" s="53"/>
      <c r="J305" s="52">
        <v>347.46</v>
      </c>
      <c r="K305" s="52">
        <f>J305</f>
        <v>347.46</v>
      </c>
      <c r="M305"/>
    </row>
    <row r="306" spans="1:13" s="294" customFormat="1" ht="25.5" customHeight="1">
      <c r="A306" s="311"/>
      <c r="B306" s="276" t="s">
        <v>263</v>
      </c>
      <c r="C306" s="269" t="s">
        <v>1125</v>
      </c>
      <c r="D306" s="276" t="s">
        <v>27</v>
      </c>
      <c r="E306" s="284" t="s">
        <v>1124</v>
      </c>
      <c r="F306" s="276" t="s">
        <v>31</v>
      </c>
      <c r="G306" s="378" t="s">
        <v>13</v>
      </c>
      <c r="H306" s="379" t="s">
        <v>1496</v>
      </c>
      <c r="I306" s="379" t="s">
        <v>1488</v>
      </c>
      <c r="J306" s="379" t="s">
        <v>1486</v>
      </c>
      <c r="K306" s="272">
        <f>K307</f>
        <v>394.65</v>
      </c>
      <c r="M306"/>
    </row>
    <row r="307" spans="1:13" s="234" customFormat="1" ht="15.75" customHeight="1">
      <c r="A307" s="231"/>
      <c r="B307" s="232"/>
      <c r="C307" s="235"/>
      <c r="D307" s="232"/>
      <c r="E307" s="372" t="s">
        <v>1491</v>
      </c>
      <c r="F307" s="232"/>
      <c r="G307" s="52"/>
      <c r="H307" s="53"/>
      <c r="I307" s="53"/>
      <c r="J307" s="52">
        <v>394.65</v>
      </c>
      <c r="K307" s="52">
        <f>J307</f>
        <v>394.65</v>
      </c>
      <c r="M307"/>
    </row>
    <row r="308" spans="1:13" s="294" customFormat="1">
      <c r="A308" s="311"/>
      <c r="B308" s="276" t="s">
        <v>265</v>
      </c>
      <c r="C308" s="276" t="s">
        <v>270</v>
      </c>
      <c r="D308" s="276" t="s">
        <v>25</v>
      </c>
      <c r="E308" s="284" t="s">
        <v>271</v>
      </c>
      <c r="F308" s="276" t="s">
        <v>31</v>
      </c>
      <c r="G308" s="378" t="s">
        <v>13</v>
      </c>
      <c r="H308" s="379" t="s">
        <v>1496</v>
      </c>
      <c r="I308" s="379" t="s">
        <v>1488</v>
      </c>
      <c r="J308" s="379" t="s">
        <v>1486</v>
      </c>
      <c r="K308" s="272">
        <f>K309</f>
        <v>0.81</v>
      </c>
      <c r="M308"/>
    </row>
    <row r="309" spans="1:13" s="234" customFormat="1">
      <c r="A309" s="231"/>
      <c r="B309" s="232"/>
      <c r="C309" s="232"/>
      <c r="D309" s="232"/>
      <c r="E309" s="372" t="s">
        <v>1491</v>
      </c>
      <c r="F309" s="232"/>
      <c r="G309" s="52"/>
      <c r="H309" s="53"/>
      <c r="I309" s="53"/>
      <c r="J309" s="52">
        <v>0.81</v>
      </c>
      <c r="K309" s="52">
        <f>J309</f>
        <v>0.81</v>
      </c>
      <c r="M309"/>
    </row>
    <row r="310" spans="1:13" s="294" customFormat="1">
      <c r="A310" s="311"/>
      <c r="B310" s="276" t="s">
        <v>267</v>
      </c>
      <c r="C310" s="276" t="s">
        <v>270</v>
      </c>
      <c r="D310" s="276" t="s">
        <v>25</v>
      </c>
      <c r="E310" s="284" t="s">
        <v>273</v>
      </c>
      <c r="F310" s="276" t="s">
        <v>31</v>
      </c>
      <c r="G310" s="378" t="s">
        <v>13</v>
      </c>
      <c r="H310" s="379" t="s">
        <v>1496</v>
      </c>
      <c r="I310" s="379" t="s">
        <v>1488</v>
      </c>
      <c r="J310" s="379" t="s">
        <v>1486</v>
      </c>
      <c r="K310" s="272">
        <f>K311</f>
        <v>2.94</v>
      </c>
      <c r="M310"/>
    </row>
    <row r="311" spans="1:13" s="234" customFormat="1">
      <c r="A311" s="231"/>
      <c r="B311" s="232"/>
      <c r="C311" s="232"/>
      <c r="D311" s="232"/>
      <c r="E311" s="372" t="s">
        <v>1491</v>
      </c>
      <c r="F311" s="232"/>
      <c r="G311" s="52"/>
      <c r="H311" s="53"/>
      <c r="I311" s="53"/>
      <c r="J311" s="52">
        <v>2.94</v>
      </c>
      <c r="K311" s="52">
        <f>J311</f>
        <v>2.94</v>
      </c>
      <c r="M311"/>
    </row>
    <row r="312" spans="1:13" s="294" customFormat="1">
      <c r="A312" s="311"/>
      <c r="B312" s="276" t="s">
        <v>269</v>
      </c>
      <c r="C312" s="276" t="s">
        <v>270</v>
      </c>
      <c r="D312" s="276" t="s">
        <v>25</v>
      </c>
      <c r="E312" s="284" t="s">
        <v>275</v>
      </c>
      <c r="F312" s="276" t="s">
        <v>31</v>
      </c>
      <c r="G312" s="378" t="s">
        <v>13</v>
      </c>
      <c r="H312" s="379" t="s">
        <v>1496</v>
      </c>
      <c r="I312" s="379" t="s">
        <v>1488</v>
      </c>
      <c r="J312" s="379" t="s">
        <v>1486</v>
      </c>
      <c r="K312" s="272">
        <f>K313</f>
        <v>5.25</v>
      </c>
      <c r="M312"/>
    </row>
    <row r="313" spans="1:13" s="234" customFormat="1" ht="25.5" customHeight="1">
      <c r="A313" s="231"/>
      <c r="B313" s="232"/>
      <c r="C313" s="232"/>
      <c r="D313" s="232"/>
      <c r="E313" s="233" t="s">
        <v>1500</v>
      </c>
      <c r="F313" s="232"/>
      <c r="G313" s="52"/>
      <c r="H313" s="53"/>
      <c r="I313" s="53"/>
      <c r="J313" s="52">
        <f>4.5+0.75</f>
        <v>5.25</v>
      </c>
      <c r="K313" s="52">
        <f>J313</f>
        <v>5.25</v>
      </c>
      <c r="M313"/>
    </row>
    <row r="314" spans="1:13" s="294" customFormat="1">
      <c r="A314" s="311"/>
      <c r="B314" s="276" t="s">
        <v>272</v>
      </c>
      <c r="C314" s="276">
        <v>88650</v>
      </c>
      <c r="D314" s="276" t="s">
        <v>21</v>
      </c>
      <c r="E314" s="284" t="s">
        <v>277</v>
      </c>
      <c r="F314" s="276" t="s">
        <v>53</v>
      </c>
      <c r="G314" s="378" t="s">
        <v>13</v>
      </c>
      <c r="H314" s="379" t="s">
        <v>1496</v>
      </c>
      <c r="I314" s="379" t="s">
        <v>1488</v>
      </c>
      <c r="J314" s="379" t="s">
        <v>1486</v>
      </c>
      <c r="K314" s="272">
        <f>K315</f>
        <v>132.1</v>
      </c>
      <c r="M314"/>
    </row>
    <row r="315" spans="1:13" s="234" customFormat="1">
      <c r="A315" s="231"/>
      <c r="B315" s="232"/>
      <c r="C315" s="232"/>
      <c r="D315" s="232"/>
      <c r="E315" s="372" t="s">
        <v>1491</v>
      </c>
      <c r="F315" s="232"/>
      <c r="G315" s="52"/>
      <c r="H315" s="53"/>
      <c r="I315" s="53"/>
      <c r="J315" s="52">
        <v>132.1</v>
      </c>
      <c r="K315" s="52">
        <f>J315</f>
        <v>132.1</v>
      </c>
      <c r="M315"/>
    </row>
    <row r="316" spans="1:13" s="294" customFormat="1">
      <c r="A316" s="311"/>
      <c r="B316" s="276" t="s">
        <v>274</v>
      </c>
      <c r="C316" s="276">
        <v>221004</v>
      </c>
      <c r="D316" s="276" t="s">
        <v>105</v>
      </c>
      <c r="E316" s="284" t="s">
        <v>1126</v>
      </c>
      <c r="F316" s="276" t="s">
        <v>53</v>
      </c>
      <c r="G316" s="378" t="s">
        <v>13</v>
      </c>
      <c r="H316" s="379" t="s">
        <v>1496</v>
      </c>
      <c r="I316" s="379" t="s">
        <v>1488</v>
      </c>
      <c r="J316" s="379" t="s">
        <v>1486</v>
      </c>
      <c r="K316" s="272">
        <f>K317</f>
        <v>238.6</v>
      </c>
      <c r="M316"/>
    </row>
    <row r="317" spans="1:13" s="234" customFormat="1">
      <c r="A317" s="231"/>
      <c r="B317" s="232"/>
      <c r="C317" s="232"/>
      <c r="D317" s="232"/>
      <c r="E317" s="372" t="s">
        <v>1491</v>
      </c>
      <c r="F317" s="232"/>
      <c r="G317" s="52"/>
      <c r="H317" s="53"/>
      <c r="I317" s="53"/>
      <c r="J317" s="52">
        <v>238.6</v>
      </c>
      <c r="K317" s="52">
        <f>J317</f>
        <v>238.6</v>
      </c>
      <c r="M317"/>
    </row>
    <row r="318" spans="1:13" s="294" customFormat="1">
      <c r="A318" s="311"/>
      <c r="B318" s="276" t="s">
        <v>276</v>
      </c>
      <c r="C318" s="276" t="s">
        <v>281</v>
      </c>
      <c r="D318" s="276" t="s">
        <v>25</v>
      </c>
      <c r="E318" s="284" t="s">
        <v>282</v>
      </c>
      <c r="F318" s="276" t="s">
        <v>53</v>
      </c>
      <c r="G318" s="378" t="s">
        <v>13</v>
      </c>
      <c r="H318" s="379" t="s">
        <v>1496</v>
      </c>
      <c r="I318" s="379" t="s">
        <v>1488</v>
      </c>
      <c r="J318" s="379" t="s">
        <v>1486</v>
      </c>
      <c r="K318" s="272">
        <f>K319</f>
        <v>99.15</v>
      </c>
      <c r="M318"/>
    </row>
    <row r="319" spans="1:13" s="234" customFormat="1">
      <c r="A319" s="231"/>
      <c r="B319" s="232"/>
      <c r="C319" s="232"/>
      <c r="D319" s="232"/>
      <c r="E319" s="372" t="s">
        <v>1491</v>
      </c>
      <c r="F319" s="232"/>
      <c r="G319" s="52"/>
      <c r="H319" s="53"/>
      <c r="I319" s="53"/>
      <c r="J319" s="52">
        <v>99.15</v>
      </c>
      <c r="K319" s="52">
        <f>J319</f>
        <v>99.15</v>
      </c>
      <c r="M319"/>
    </row>
    <row r="320" spans="1:13" s="294" customFormat="1">
      <c r="A320" s="311"/>
      <c r="B320" s="276" t="s">
        <v>278</v>
      </c>
      <c r="C320" s="276" t="s">
        <v>284</v>
      </c>
      <c r="D320" s="276" t="s">
        <v>25</v>
      </c>
      <c r="E320" s="284" t="s">
        <v>285</v>
      </c>
      <c r="F320" s="276" t="s">
        <v>53</v>
      </c>
      <c r="G320" s="378" t="s">
        <v>13</v>
      </c>
      <c r="H320" s="379" t="s">
        <v>1496</v>
      </c>
      <c r="I320" s="379" t="s">
        <v>1488</v>
      </c>
      <c r="J320" s="379" t="s">
        <v>1486</v>
      </c>
      <c r="K320" s="272">
        <f>K321</f>
        <v>1.75</v>
      </c>
      <c r="M320"/>
    </row>
    <row r="321" spans="1:13" s="234" customFormat="1">
      <c r="A321" s="231"/>
      <c r="B321" s="232"/>
      <c r="C321" s="232"/>
      <c r="D321" s="232"/>
      <c r="E321" s="372" t="s">
        <v>1491</v>
      </c>
      <c r="F321" s="232"/>
      <c r="G321" s="52"/>
      <c r="H321" s="53"/>
      <c r="I321" s="53"/>
      <c r="J321" s="52">
        <v>1.75</v>
      </c>
      <c r="K321" s="52">
        <f>J321</f>
        <v>1.75</v>
      </c>
      <c r="M321"/>
    </row>
    <row r="322" spans="1:13" s="294" customFormat="1">
      <c r="A322" s="311"/>
      <c r="B322" s="279" t="s">
        <v>286</v>
      </c>
      <c r="C322" s="276"/>
      <c r="D322" s="276"/>
      <c r="E322" s="280" t="s">
        <v>287</v>
      </c>
      <c r="F322" s="276"/>
      <c r="G322" s="272"/>
      <c r="H322" s="273"/>
      <c r="I322" s="273"/>
      <c r="J322" s="282">
        <f>SUM(J323:J337)</f>
        <v>882.02</v>
      </c>
      <c r="K322" s="282"/>
      <c r="M322"/>
    </row>
    <row r="323" spans="1:13" s="294" customFormat="1" ht="25.5">
      <c r="A323" s="311"/>
      <c r="B323" s="276" t="s">
        <v>288</v>
      </c>
      <c r="C323" s="303">
        <v>98682</v>
      </c>
      <c r="D323" s="276" t="s">
        <v>21</v>
      </c>
      <c r="E323" s="284" t="s">
        <v>289</v>
      </c>
      <c r="F323" s="276" t="s">
        <v>31</v>
      </c>
      <c r="G323" s="378" t="s">
        <v>13</v>
      </c>
      <c r="H323" s="379" t="s">
        <v>1496</v>
      </c>
      <c r="I323" s="379" t="s">
        <v>1487</v>
      </c>
      <c r="J323" s="379" t="s">
        <v>1486</v>
      </c>
      <c r="K323" s="272">
        <f>K324</f>
        <v>387.78</v>
      </c>
      <c r="M323"/>
    </row>
    <row r="324" spans="1:13" s="234" customFormat="1">
      <c r="A324" s="231"/>
      <c r="B324" s="232"/>
      <c r="C324" s="232"/>
      <c r="D324" s="232"/>
      <c r="E324" s="372" t="s">
        <v>1491</v>
      </c>
      <c r="F324" s="232"/>
      <c r="G324" s="52"/>
      <c r="H324" s="53"/>
      <c r="I324" s="53"/>
      <c r="J324" s="52">
        <v>387.78</v>
      </c>
      <c r="K324" s="52">
        <f>J324</f>
        <v>387.78</v>
      </c>
      <c r="M324"/>
    </row>
    <row r="325" spans="1:13" s="294" customFormat="1" ht="25.5">
      <c r="A325" s="311"/>
      <c r="B325" s="276" t="s">
        <v>290</v>
      </c>
      <c r="C325" s="304">
        <v>94963</v>
      </c>
      <c r="D325" s="276" t="s">
        <v>21</v>
      </c>
      <c r="E325" s="305" t="s">
        <v>291</v>
      </c>
      <c r="F325" s="276" t="s">
        <v>31</v>
      </c>
      <c r="G325" s="378" t="s">
        <v>13</v>
      </c>
      <c r="H325" s="379" t="s">
        <v>1496</v>
      </c>
      <c r="I325" s="379" t="s">
        <v>1487</v>
      </c>
      <c r="J325" s="379" t="s">
        <v>1486</v>
      </c>
      <c r="K325" s="272">
        <f>K326</f>
        <v>35.549999999999997</v>
      </c>
      <c r="M325"/>
    </row>
    <row r="326" spans="1:13" s="234" customFormat="1" ht="25.5">
      <c r="A326" s="231"/>
      <c r="B326" s="232"/>
      <c r="C326" s="232"/>
      <c r="D326" s="232"/>
      <c r="E326" s="233" t="s">
        <v>1500</v>
      </c>
      <c r="F326" s="232"/>
      <c r="G326" s="52"/>
      <c r="H326" s="53"/>
      <c r="I326" s="53"/>
      <c r="J326" s="52">
        <f>22.06+13.49</f>
        <v>35.549999999999997</v>
      </c>
      <c r="K326" s="52">
        <f>J326</f>
        <v>35.549999999999997</v>
      </c>
      <c r="M326"/>
    </row>
    <row r="327" spans="1:13" s="294" customFormat="1" ht="25.5">
      <c r="A327" s="311"/>
      <c r="B327" s="276" t="s">
        <v>292</v>
      </c>
      <c r="C327" s="276">
        <v>92396</v>
      </c>
      <c r="D327" s="276" t="s">
        <v>21</v>
      </c>
      <c r="E327" s="284" t="s">
        <v>293</v>
      </c>
      <c r="F327" s="276" t="s">
        <v>31</v>
      </c>
      <c r="G327" s="378" t="s">
        <v>13</v>
      </c>
      <c r="H327" s="379" t="s">
        <v>1496</v>
      </c>
      <c r="I327" s="379" t="s">
        <v>1487</v>
      </c>
      <c r="J327" s="379" t="s">
        <v>1486</v>
      </c>
      <c r="K327" s="272">
        <f>K328</f>
        <v>68.260000000000005</v>
      </c>
      <c r="M327"/>
    </row>
    <row r="328" spans="1:13" s="234" customFormat="1">
      <c r="A328" s="231"/>
      <c r="B328" s="232"/>
      <c r="C328" s="232"/>
      <c r="D328" s="232"/>
      <c r="E328" s="372" t="s">
        <v>1491</v>
      </c>
      <c r="F328" s="232"/>
      <c r="G328" s="52"/>
      <c r="H328" s="53"/>
      <c r="I328" s="53"/>
      <c r="J328" s="52">
        <v>68.260000000000005</v>
      </c>
      <c r="K328" s="52">
        <f>J328</f>
        <v>68.260000000000005</v>
      </c>
      <c r="M328"/>
    </row>
    <row r="329" spans="1:13" s="294" customFormat="1" ht="25.5">
      <c r="A329" s="311"/>
      <c r="B329" s="276" t="s">
        <v>294</v>
      </c>
      <c r="C329" s="276" t="s">
        <v>295</v>
      </c>
      <c r="D329" s="276" t="s">
        <v>25</v>
      </c>
      <c r="E329" s="284" t="s">
        <v>296</v>
      </c>
      <c r="F329" s="276" t="s">
        <v>31</v>
      </c>
      <c r="G329" s="378" t="s">
        <v>13</v>
      </c>
      <c r="H329" s="379" t="s">
        <v>1496</v>
      </c>
      <c r="I329" s="379" t="s">
        <v>1487</v>
      </c>
      <c r="J329" s="379" t="s">
        <v>1486</v>
      </c>
      <c r="K329" s="272">
        <f>K330</f>
        <v>7.63</v>
      </c>
      <c r="M329"/>
    </row>
    <row r="330" spans="1:13" s="294" customFormat="1">
      <c r="A330" s="231"/>
      <c r="B330" s="232"/>
      <c r="C330" s="232"/>
      <c r="D330" s="232"/>
      <c r="E330" s="372" t="s">
        <v>1491</v>
      </c>
      <c r="F330" s="232"/>
      <c r="G330" s="52"/>
      <c r="H330" s="53"/>
      <c r="I330" s="53"/>
      <c r="J330" s="52">
        <v>7.63</v>
      </c>
      <c r="K330" s="52">
        <f>J330</f>
        <v>7.63</v>
      </c>
      <c r="M330"/>
    </row>
    <row r="331" spans="1:13" s="294" customFormat="1" ht="25.5">
      <c r="A331" s="311"/>
      <c r="B331" s="276" t="s">
        <v>297</v>
      </c>
      <c r="C331" s="276" t="s">
        <v>295</v>
      </c>
      <c r="D331" s="276" t="s">
        <v>25</v>
      </c>
      <c r="E331" s="284" t="s">
        <v>298</v>
      </c>
      <c r="F331" s="276" t="s">
        <v>31</v>
      </c>
      <c r="G331" s="378" t="s">
        <v>13</v>
      </c>
      <c r="H331" s="379" t="s">
        <v>1496</v>
      </c>
      <c r="I331" s="379" t="s">
        <v>1487</v>
      </c>
      <c r="J331" s="379" t="s">
        <v>1486</v>
      </c>
      <c r="K331" s="272">
        <f>K332</f>
        <v>1.38</v>
      </c>
      <c r="M331"/>
    </row>
    <row r="332" spans="1:13" s="294" customFormat="1">
      <c r="A332" s="231"/>
      <c r="B332" s="232"/>
      <c r="C332" s="232"/>
      <c r="D332" s="232"/>
      <c r="E332" s="372" t="s">
        <v>1491</v>
      </c>
      <c r="F332" s="232"/>
      <c r="G332" s="52"/>
      <c r="H332" s="53"/>
      <c r="I332" s="53"/>
      <c r="J332" s="52">
        <v>1.38</v>
      </c>
      <c r="K332" s="52">
        <f>J332</f>
        <v>1.38</v>
      </c>
      <c r="M332"/>
    </row>
    <row r="333" spans="1:13" s="294" customFormat="1" ht="25.5">
      <c r="A333" s="311"/>
      <c r="B333" s="276" t="s">
        <v>299</v>
      </c>
      <c r="C333" s="276" t="s">
        <v>300</v>
      </c>
      <c r="D333" s="276" t="s">
        <v>25</v>
      </c>
      <c r="E333" s="284" t="s">
        <v>301</v>
      </c>
      <c r="F333" s="276" t="s">
        <v>30</v>
      </c>
      <c r="G333" s="378" t="s">
        <v>13</v>
      </c>
      <c r="H333" s="379" t="s">
        <v>1496</v>
      </c>
      <c r="I333" s="379" t="s">
        <v>1487</v>
      </c>
      <c r="J333" s="379" t="s">
        <v>1486</v>
      </c>
      <c r="K333" s="272">
        <f>K334</f>
        <v>27.24</v>
      </c>
      <c r="M333"/>
    </row>
    <row r="334" spans="1:13" s="294" customFormat="1">
      <c r="A334" s="231"/>
      <c r="B334" s="232"/>
      <c r="C334" s="232"/>
      <c r="D334" s="232"/>
      <c r="E334" s="372" t="s">
        <v>1491</v>
      </c>
      <c r="F334" s="232"/>
      <c r="G334" s="52"/>
      <c r="H334" s="53"/>
      <c r="I334" s="53"/>
      <c r="J334" s="52">
        <v>27.24</v>
      </c>
      <c r="K334" s="52">
        <f>J334</f>
        <v>27.24</v>
      </c>
      <c r="M334"/>
    </row>
    <row r="335" spans="1:13" s="294" customFormat="1" ht="25.5">
      <c r="A335" s="311"/>
      <c r="B335" s="276" t="s">
        <v>302</v>
      </c>
      <c r="C335" s="276">
        <v>98504</v>
      </c>
      <c r="D335" s="276" t="s">
        <v>21</v>
      </c>
      <c r="E335" s="284" t="s">
        <v>303</v>
      </c>
      <c r="F335" s="276" t="s">
        <v>31</v>
      </c>
      <c r="G335" s="378" t="s">
        <v>13</v>
      </c>
      <c r="H335" s="379" t="s">
        <v>1496</v>
      </c>
      <c r="I335" s="379" t="s">
        <v>1487</v>
      </c>
      <c r="J335" s="379" t="s">
        <v>1486</v>
      </c>
      <c r="K335" s="272">
        <f>K336</f>
        <v>354.18</v>
      </c>
      <c r="M335"/>
    </row>
    <row r="336" spans="1:13" s="294" customFormat="1">
      <c r="A336" s="231"/>
      <c r="B336" s="232"/>
      <c r="C336" s="232"/>
      <c r="D336" s="232"/>
      <c r="E336" s="372" t="s">
        <v>1491</v>
      </c>
      <c r="F336" s="232"/>
      <c r="G336" s="52"/>
      <c r="H336" s="53"/>
      <c r="I336" s="53"/>
      <c r="J336" s="52">
        <v>354.18</v>
      </c>
      <c r="K336" s="52">
        <f>J336</f>
        <v>354.18</v>
      </c>
      <c r="M336"/>
    </row>
    <row r="337" spans="1:13" s="294" customFormat="1" ht="25.5">
      <c r="A337" s="311"/>
      <c r="B337" s="276" t="s">
        <v>304</v>
      </c>
      <c r="C337" s="276">
        <v>92397</v>
      </c>
      <c r="D337" s="276" t="s">
        <v>21</v>
      </c>
      <c r="E337" s="284" t="s">
        <v>305</v>
      </c>
      <c r="F337" s="276" t="s">
        <v>31</v>
      </c>
      <c r="G337" s="378" t="s">
        <v>13</v>
      </c>
      <c r="H337" s="379" t="s">
        <v>1496</v>
      </c>
      <c r="I337" s="379" t="s">
        <v>1487</v>
      </c>
      <c r="J337" s="379" t="s">
        <v>1486</v>
      </c>
      <c r="K337" s="272">
        <f>K338</f>
        <v>227</v>
      </c>
      <c r="M337"/>
    </row>
    <row r="338" spans="1:13" s="294" customFormat="1">
      <c r="A338" s="231"/>
      <c r="B338" s="232"/>
      <c r="C338" s="232"/>
      <c r="D338" s="232"/>
      <c r="E338" s="372" t="s">
        <v>1491</v>
      </c>
      <c r="F338" s="232"/>
      <c r="G338" s="52"/>
      <c r="H338" s="53"/>
      <c r="I338" s="53"/>
      <c r="J338" s="52">
        <v>227</v>
      </c>
      <c r="K338" s="52">
        <f>J338</f>
        <v>227</v>
      </c>
      <c r="M338"/>
    </row>
    <row r="339" spans="1:13" s="294" customFormat="1">
      <c r="A339" s="311"/>
      <c r="B339" s="279" t="s">
        <v>1453</v>
      </c>
      <c r="C339" s="276"/>
      <c r="D339" s="276"/>
      <c r="E339" s="280" t="s">
        <v>1454</v>
      </c>
      <c r="F339" s="276"/>
      <c r="G339" s="272"/>
      <c r="H339" s="273"/>
      <c r="I339" s="273"/>
      <c r="J339" s="282">
        <f>SUM(J340:J342)</f>
        <v>0</v>
      </c>
      <c r="K339" s="282"/>
      <c r="M339"/>
    </row>
    <row r="340" spans="1:13" s="294" customFormat="1" ht="25.5">
      <c r="A340" s="311"/>
      <c r="B340" s="276" t="s">
        <v>1457</v>
      </c>
      <c r="C340" s="276">
        <v>40880</v>
      </c>
      <c r="D340" s="276" t="s">
        <v>1455</v>
      </c>
      <c r="E340" s="284" t="s">
        <v>1456</v>
      </c>
      <c r="F340" s="276" t="s">
        <v>31</v>
      </c>
      <c r="G340" s="378" t="s">
        <v>13</v>
      </c>
      <c r="H340" s="379" t="s">
        <v>1496</v>
      </c>
      <c r="I340" s="379" t="s">
        <v>1487</v>
      </c>
      <c r="J340" s="379" t="s">
        <v>1486</v>
      </c>
      <c r="K340" s="272">
        <f>K341</f>
        <v>104.52500000000001</v>
      </c>
      <c r="M340"/>
    </row>
    <row r="341" spans="1:13" s="294" customFormat="1">
      <c r="A341" s="231"/>
      <c r="B341" s="232"/>
      <c r="C341" s="232"/>
      <c r="D341" s="232"/>
      <c r="E341" s="233" t="s">
        <v>1501</v>
      </c>
      <c r="F341" s="232"/>
      <c r="G341" s="52"/>
      <c r="H341" s="52">
        <v>2.5</v>
      </c>
      <c r="I341" s="52">
        <f>(35.95+5.86)</f>
        <v>41.81</v>
      </c>
      <c r="J341" s="52"/>
      <c r="K341" s="52">
        <f>H341*I341</f>
        <v>104.52500000000001</v>
      </c>
      <c r="M341"/>
    </row>
    <row r="342" spans="1:13" s="294" customFormat="1" ht="25.5">
      <c r="A342" s="311"/>
      <c r="B342" s="276" t="s">
        <v>1458</v>
      </c>
      <c r="C342" s="276">
        <v>98504</v>
      </c>
      <c r="D342" s="276" t="s">
        <v>21</v>
      </c>
      <c r="E342" s="284" t="s">
        <v>303</v>
      </c>
      <c r="F342" s="276" t="s">
        <v>31</v>
      </c>
      <c r="G342" s="378" t="s">
        <v>13</v>
      </c>
      <c r="H342" s="379" t="s">
        <v>1496</v>
      </c>
      <c r="I342" s="379" t="s">
        <v>1487</v>
      </c>
      <c r="J342" s="379" t="s">
        <v>1486</v>
      </c>
      <c r="K342" s="272">
        <f>K343</f>
        <v>104.52500000000001</v>
      </c>
      <c r="M342"/>
    </row>
    <row r="343" spans="1:13" s="294" customFormat="1">
      <c r="A343" s="231"/>
      <c r="B343" s="232"/>
      <c r="C343" s="232"/>
      <c r="D343" s="232"/>
      <c r="E343" s="233" t="s">
        <v>1502</v>
      </c>
      <c r="F343" s="232"/>
      <c r="G343" s="52"/>
      <c r="H343" s="52">
        <v>2.5</v>
      </c>
      <c r="I343" s="52">
        <f>(35.95+5.86)</f>
        <v>41.81</v>
      </c>
      <c r="J343" s="52"/>
      <c r="K343" s="52">
        <f>H343*I343</f>
        <v>104.52500000000001</v>
      </c>
      <c r="M343"/>
    </row>
    <row r="344" spans="1:13">
      <c r="A344" s="17"/>
      <c r="B344" s="63"/>
      <c r="C344" s="64"/>
      <c r="D344" s="64"/>
      <c r="E344" s="64"/>
      <c r="F344" s="64"/>
      <c r="G344" s="65" t="s">
        <v>32</v>
      </c>
      <c r="H344" s="66"/>
      <c r="I344" s="66"/>
      <c r="J344" s="67"/>
      <c r="K344" s="67"/>
    </row>
    <row r="345" spans="1:13">
      <c r="A345" s="17"/>
      <c r="B345" s="17"/>
      <c r="C345" s="17"/>
      <c r="D345" s="17"/>
      <c r="E345" s="44"/>
      <c r="F345" s="17"/>
      <c r="G345" s="45"/>
      <c r="H345" s="19"/>
      <c r="I345" s="19"/>
      <c r="J345" s="19"/>
      <c r="K345" s="19"/>
    </row>
    <row r="346" spans="1:13">
      <c r="A346" s="17"/>
      <c r="B346" s="46">
        <v>11</v>
      </c>
      <c r="C346" s="46"/>
      <c r="D346" s="46"/>
      <c r="E346" s="47" t="s">
        <v>306</v>
      </c>
      <c r="F346" s="47"/>
      <c r="G346" s="82"/>
      <c r="H346" s="49"/>
      <c r="I346" s="49"/>
      <c r="J346" s="49"/>
      <c r="K346" s="49"/>
    </row>
    <row r="347" spans="1:13" s="294" customFormat="1">
      <c r="A347" s="311"/>
      <c r="B347" s="286" t="s">
        <v>307</v>
      </c>
      <c r="C347" s="286"/>
      <c r="D347" s="286"/>
      <c r="E347" s="293" t="s">
        <v>34</v>
      </c>
      <c r="F347" s="293"/>
      <c r="G347" s="301"/>
      <c r="H347" s="282"/>
      <c r="I347" s="282"/>
      <c r="J347" s="282"/>
      <c r="K347" s="282"/>
      <c r="M347"/>
    </row>
    <row r="348" spans="1:13" s="294" customFormat="1" ht="25.5">
      <c r="A348" s="311"/>
      <c r="B348" s="276" t="s">
        <v>308</v>
      </c>
      <c r="C348" s="276">
        <v>96132</v>
      </c>
      <c r="D348" s="276" t="s">
        <v>21</v>
      </c>
      <c r="E348" s="284" t="s">
        <v>309</v>
      </c>
      <c r="F348" s="276" t="s">
        <v>31</v>
      </c>
      <c r="G348" s="378" t="s">
        <v>13</v>
      </c>
      <c r="H348" s="379" t="s">
        <v>1496</v>
      </c>
      <c r="I348" s="379" t="s">
        <v>1487</v>
      </c>
      <c r="J348" s="379" t="s">
        <v>1486</v>
      </c>
      <c r="K348" s="272">
        <f>K349</f>
        <v>3222.29</v>
      </c>
      <c r="M348"/>
    </row>
    <row r="349" spans="1:13" s="294" customFormat="1">
      <c r="A349" s="231"/>
      <c r="B349" s="232"/>
      <c r="C349" s="232"/>
      <c r="D349" s="232"/>
      <c r="E349" s="372" t="s">
        <v>1491</v>
      </c>
      <c r="F349" s="232"/>
      <c r="G349" s="52"/>
      <c r="H349" s="52"/>
      <c r="I349" s="52"/>
      <c r="J349" s="52">
        <v>3222.29</v>
      </c>
      <c r="K349" s="52">
        <f>J349</f>
        <v>3222.29</v>
      </c>
      <c r="M349"/>
    </row>
    <row r="350" spans="1:13" s="294" customFormat="1" ht="25.5">
      <c r="A350" s="311"/>
      <c r="B350" s="276" t="s">
        <v>310</v>
      </c>
      <c r="C350" s="276">
        <v>88489</v>
      </c>
      <c r="D350" s="276" t="s">
        <v>21</v>
      </c>
      <c r="E350" s="284" t="s">
        <v>311</v>
      </c>
      <c r="F350" s="276" t="s">
        <v>31</v>
      </c>
      <c r="G350" s="378" t="s">
        <v>13</v>
      </c>
      <c r="H350" s="379" t="s">
        <v>1496</v>
      </c>
      <c r="I350" s="379" t="s">
        <v>1487</v>
      </c>
      <c r="J350" s="379" t="s">
        <v>1486</v>
      </c>
      <c r="K350" s="272">
        <f>K351</f>
        <v>3033.26</v>
      </c>
      <c r="M350"/>
    </row>
    <row r="351" spans="1:13" s="294" customFormat="1">
      <c r="A351" s="231"/>
      <c r="B351" s="232"/>
      <c r="C351" s="232"/>
      <c r="D351" s="232"/>
      <c r="E351" s="372" t="s">
        <v>1491</v>
      </c>
      <c r="F351" s="232"/>
      <c r="G351" s="52"/>
      <c r="H351" s="52"/>
      <c r="I351" s="52"/>
      <c r="J351" s="52">
        <v>3033.26</v>
      </c>
      <c r="K351" s="52">
        <f>J351</f>
        <v>3033.26</v>
      </c>
      <c r="M351"/>
    </row>
    <row r="352" spans="1:13" s="294" customFormat="1" ht="25.5">
      <c r="A352" s="311"/>
      <c r="B352" s="276" t="s">
        <v>312</v>
      </c>
      <c r="C352" s="276" t="s">
        <v>313</v>
      </c>
      <c r="D352" s="276" t="s">
        <v>25</v>
      </c>
      <c r="E352" s="284" t="s">
        <v>314</v>
      </c>
      <c r="F352" s="276" t="s">
        <v>31</v>
      </c>
      <c r="G352" s="378" t="s">
        <v>13</v>
      </c>
      <c r="H352" s="379" t="s">
        <v>1496</v>
      </c>
      <c r="I352" s="379" t="s">
        <v>1487</v>
      </c>
      <c r="J352" s="379" t="s">
        <v>1486</v>
      </c>
      <c r="K352" s="272">
        <f>K353</f>
        <v>500.86</v>
      </c>
      <c r="M352"/>
    </row>
    <row r="353" spans="1:13" s="294" customFormat="1">
      <c r="A353" s="231"/>
      <c r="B353" s="232"/>
      <c r="C353" s="232"/>
      <c r="D353" s="232"/>
      <c r="E353" s="372" t="s">
        <v>1491</v>
      </c>
      <c r="F353" s="232"/>
      <c r="G353" s="52"/>
      <c r="H353" s="52"/>
      <c r="I353" s="52"/>
      <c r="J353" s="52">
        <v>500.86</v>
      </c>
      <c r="K353" s="52">
        <f>J353</f>
        <v>500.86</v>
      </c>
      <c r="M353"/>
    </row>
    <row r="354" spans="1:13" s="294" customFormat="1" ht="25.5">
      <c r="A354" s="311"/>
      <c r="B354" s="276" t="s">
        <v>315</v>
      </c>
      <c r="C354" s="276">
        <v>261307</v>
      </c>
      <c r="D354" s="276" t="s">
        <v>105</v>
      </c>
      <c r="E354" s="284" t="s">
        <v>316</v>
      </c>
      <c r="F354" s="276" t="s">
        <v>31</v>
      </c>
      <c r="G354" s="378" t="s">
        <v>13</v>
      </c>
      <c r="H354" s="379" t="s">
        <v>1496</v>
      </c>
      <c r="I354" s="379" t="s">
        <v>1487</v>
      </c>
      <c r="J354" s="379" t="s">
        <v>1486</v>
      </c>
      <c r="K354" s="272">
        <f>K355</f>
        <v>500.86</v>
      </c>
      <c r="M354"/>
    </row>
    <row r="355" spans="1:13" s="294" customFormat="1">
      <c r="A355" s="231"/>
      <c r="B355" s="232"/>
      <c r="C355" s="232"/>
      <c r="D355" s="232"/>
      <c r="E355" s="372" t="s">
        <v>1491</v>
      </c>
      <c r="F355" s="232"/>
      <c r="G355" s="52"/>
      <c r="H355" s="52"/>
      <c r="I355" s="52"/>
      <c r="J355" s="52">
        <v>500.86</v>
      </c>
      <c r="K355" s="52">
        <f>J355</f>
        <v>500.86</v>
      </c>
      <c r="M355"/>
    </row>
    <row r="356" spans="1:13" s="294" customFormat="1" ht="25.5">
      <c r="A356" s="311"/>
      <c r="B356" s="276" t="s">
        <v>317</v>
      </c>
      <c r="C356" s="276">
        <v>261560</v>
      </c>
      <c r="D356" s="276" t="s">
        <v>105</v>
      </c>
      <c r="E356" s="284" t="s">
        <v>318</v>
      </c>
      <c r="F356" s="276" t="s">
        <v>31</v>
      </c>
      <c r="G356" s="378" t="s">
        <v>13</v>
      </c>
      <c r="H356" s="379" t="s">
        <v>1496</v>
      </c>
      <c r="I356" s="379" t="s">
        <v>1487</v>
      </c>
      <c r="J356" s="379" t="s">
        <v>1486</v>
      </c>
      <c r="K356" s="272">
        <f>K357</f>
        <v>188.92</v>
      </c>
      <c r="M356"/>
    </row>
    <row r="357" spans="1:13" s="294" customFormat="1">
      <c r="A357" s="231"/>
      <c r="B357" s="232"/>
      <c r="C357" s="232"/>
      <c r="D357" s="232"/>
      <c r="E357" s="372" t="s">
        <v>1491</v>
      </c>
      <c r="F357" s="232"/>
      <c r="G357" s="52"/>
      <c r="H357" s="52"/>
      <c r="I357" s="52"/>
      <c r="J357" s="52">
        <v>188.92</v>
      </c>
      <c r="K357" s="52">
        <f>J357</f>
        <v>188.92</v>
      </c>
      <c r="M357"/>
    </row>
    <row r="358" spans="1:13" s="294" customFormat="1" ht="25.5">
      <c r="A358" s="311"/>
      <c r="B358" s="276" t="s">
        <v>319</v>
      </c>
      <c r="C358" s="276">
        <v>261561</v>
      </c>
      <c r="D358" s="276" t="s">
        <v>105</v>
      </c>
      <c r="E358" s="284" t="s">
        <v>320</v>
      </c>
      <c r="F358" s="276" t="s">
        <v>31</v>
      </c>
      <c r="G358" s="378" t="s">
        <v>13</v>
      </c>
      <c r="H358" s="379" t="s">
        <v>1496</v>
      </c>
      <c r="I358" s="379" t="s">
        <v>1487</v>
      </c>
      <c r="J358" s="379" t="s">
        <v>1486</v>
      </c>
      <c r="K358" s="272">
        <f>K359</f>
        <v>23.86</v>
      </c>
      <c r="M358"/>
    </row>
    <row r="359" spans="1:13" s="294" customFormat="1">
      <c r="A359" s="231"/>
      <c r="B359" s="232"/>
      <c r="C359" s="232"/>
      <c r="D359" s="232"/>
      <c r="E359" s="372" t="s">
        <v>1491</v>
      </c>
      <c r="F359" s="232"/>
      <c r="G359" s="52"/>
      <c r="H359" s="52"/>
      <c r="I359" s="52"/>
      <c r="J359" s="52">
        <v>23.86</v>
      </c>
      <c r="K359" s="52">
        <f>J359</f>
        <v>23.86</v>
      </c>
      <c r="M359"/>
    </row>
    <row r="360" spans="1:13" s="294" customFormat="1" ht="25.5">
      <c r="A360" s="311"/>
      <c r="B360" s="276" t="s">
        <v>321</v>
      </c>
      <c r="C360" s="276">
        <v>100742</v>
      </c>
      <c r="D360" s="276" t="s">
        <v>21</v>
      </c>
      <c r="E360" s="284" t="s">
        <v>322</v>
      </c>
      <c r="F360" s="276" t="s">
        <v>31</v>
      </c>
      <c r="G360" s="378" t="s">
        <v>13</v>
      </c>
      <c r="H360" s="379" t="s">
        <v>1496</v>
      </c>
      <c r="I360" s="379" t="s">
        <v>1487</v>
      </c>
      <c r="J360" s="379" t="s">
        <v>1486</v>
      </c>
      <c r="K360" s="272">
        <f>K361</f>
        <v>515.99</v>
      </c>
      <c r="M360"/>
    </row>
    <row r="361" spans="1:13" s="294" customFormat="1">
      <c r="A361" s="231"/>
      <c r="B361" s="232"/>
      <c r="C361" s="232"/>
      <c r="D361" s="232"/>
      <c r="E361" s="372" t="s">
        <v>1491</v>
      </c>
      <c r="F361" s="232"/>
      <c r="G361" s="52"/>
      <c r="H361" s="52"/>
      <c r="I361" s="52"/>
      <c r="J361" s="52">
        <v>515.99</v>
      </c>
      <c r="K361" s="52">
        <f>J361</f>
        <v>515.99</v>
      </c>
      <c r="M361"/>
    </row>
    <row r="362" spans="1:13" s="294" customFormat="1" ht="25.5">
      <c r="A362" s="311"/>
      <c r="B362" s="276" t="s">
        <v>323</v>
      </c>
      <c r="C362" s="276" t="s">
        <v>1048</v>
      </c>
      <c r="D362" s="276" t="s">
        <v>1046</v>
      </c>
      <c r="E362" s="284" t="s">
        <v>324</v>
      </c>
      <c r="F362" s="276" t="s">
        <v>31</v>
      </c>
      <c r="G362" s="378" t="s">
        <v>13</v>
      </c>
      <c r="H362" s="379" t="s">
        <v>1496</v>
      </c>
      <c r="I362" s="379" t="s">
        <v>1487</v>
      </c>
      <c r="J362" s="379" t="s">
        <v>1486</v>
      </c>
      <c r="K362" s="272">
        <f>K363</f>
        <v>189.04</v>
      </c>
      <c r="M362"/>
    </row>
    <row r="363" spans="1:13" s="294" customFormat="1">
      <c r="A363" s="231"/>
      <c r="B363" s="232"/>
      <c r="C363" s="232"/>
      <c r="D363" s="232"/>
      <c r="E363" s="372" t="s">
        <v>1491</v>
      </c>
      <c r="F363" s="232"/>
      <c r="G363" s="52"/>
      <c r="H363" s="52"/>
      <c r="I363" s="52"/>
      <c r="J363" s="52">
        <v>189.04</v>
      </c>
      <c r="K363" s="52">
        <f>J363</f>
        <v>189.04</v>
      </c>
      <c r="M363"/>
    </row>
    <row r="364" spans="1:13" s="294" customFormat="1" ht="25.5">
      <c r="A364" s="311"/>
      <c r="B364" s="276" t="s">
        <v>325</v>
      </c>
      <c r="C364" s="276">
        <v>100742</v>
      </c>
      <c r="D364" s="276" t="s">
        <v>21</v>
      </c>
      <c r="E364" s="306" t="s">
        <v>326</v>
      </c>
      <c r="F364" s="276" t="s">
        <v>31</v>
      </c>
      <c r="G364" s="378" t="s">
        <v>13</v>
      </c>
      <c r="H364" s="379" t="s">
        <v>1496</v>
      </c>
      <c r="I364" s="379" t="s">
        <v>1487</v>
      </c>
      <c r="J364" s="379" t="s">
        <v>1486</v>
      </c>
      <c r="K364" s="272">
        <f>K365</f>
        <v>247.08</v>
      </c>
      <c r="M364"/>
    </row>
    <row r="365" spans="1:13" s="294" customFormat="1">
      <c r="A365" s="231"/>
      <c r="B365" s="232"/>
      <c r="C365" s="232"/>
      <c r="D365" s="232"/>
      <c r="E365" s="372" t="s">
        <v>1491</v>
      </c>
      <c r="F365" s="232"/>
      <c r="G365" s="52"/>
      <c r="H365" s="52"/>
      <c r="I365" s="52"/>
      <c r="J365" s="52">
        <v>247.08</v>
      </c>
      <c r="K365" s="52">
        <f>J365</f>
        <v>247.08</v>
      </c>
      <c r="M365"/>
    </row>
    <row r="366" spans="1:13" s="294" customFormat="1">
      <c r="A366" s="311"/>
      <c r="B366" s="307" t="s">
        <v>327</v>
      </c>
      <c r="C366" s="276"/>
      <c r="D366" s="308"/>
      <c r="E366" s="293" t="s">
        <v>248</v>
      </c>
      <c r="F366" s="276"/>
      <c r="G366" s="272"/>
      <c r="H366" s="273"/>
      <c r="I366" s="273"/>
      <c r="J366" s="282"/>
      <c r="K366" s="282"/>
      <c r="M366"/>
    </row>
    <row r="367" spans="1:13" s="294" customFormat="1" ht="25.5">
      <c r="A367" s="311"/>
      <c r="B367" s="309" t="s">
        <v>328</v>
      </c>
      <c r="C367" s="276">
        <v>96135</v>
      </c>
      <c r="D367" s="276" t="s">
        <v>21</v>
      </c>
      <c r="E367" s="284" t="s">
        <v>309</v>
      </c>
      <c r="F367" s="276" t="s">
        <v>31</v>
      </c>
      <c r="G367" s="378" t="s">
        <v>13</v>
      </c>
      <c r="H367" s="379" t="s">
        <v>1496</v>
      </c>
      <c r="I367" s="379" t="s">
        <v>1487</v>
      </c>
      <c r="J367" s="379" t="s">
        <v>1486</v>
      </c>
      <c r="K367" s="272">
        <f>K368</f>
        <v>91.79</v>
      </c>
      <c r="M367"/>
    </row>
    <row r="368" spans="1:13" s="294" customFormat="1">
      <c r="A368" s="231"/>
      <c r="B368" s="232"/>
      <c r="C368" s="232"/>
      <c r="D368" s="232"/>
      <c r="E368" s="372" t="s">
        <v>1491</v>
      </c>
      <c r="F368" s="232"/>
      <c r="G368" s="52"/>
      <c r="H368" s="52"/>
      <c r="I368" s="52"/>
      <c r="J368" s="52">
        <v>91.79</v>
      </c>
      <c r="K368" s="52">
        <f>J368</f>
        <v>91.79</v>
      </c>
      <c r="M368"/>
    </row>
    <row r="369" spans="1:13" s="294" customFormat="1" ht="25.5">
      <c r="A369" s="311"/>
      <c r="B369" s="309" t="s">
        <v>329</v>
      </c>
      <c r="C369" s="276">
        <v>88489</v>
      </c>
      <c r="D369" s="276" t="s">
        <v>21</v>
      </c>
      <c r="E369" s="284" t="s">
        <v>311</v>
      </c>
      <c r="F369" s="276" t="s">
        <v>31</v>
      </c>
      <c r="G369" s="378" t="s">
        <v>13</v>
      </c>
      <c r="H369" s="379" t="s">
        <v>1496</v>
      </c>
      <c r="I369" s="379" t="s">
        <v>1487</v>
      </c>
      <c r="J369" s="379" t="s">
        <v>1486</v>
      </c>
      <c r="K369" s="272">
        <f>K370</f>
        <v>91.79</v>
      </c>
      <c r="M369"/>
    </row>
    <row r="370" spans="1:13" s="294" customFormat="1">
      <c r="A370" s="231"/>
      <c r="B370" s="232"/>
      <c r="C370" s="232"/>
      <c r="D370" s="232"/>
      <c r="E370" s="372" t="s">
        <v>1491</v>
      </c>
      <c r="F370" s="232"/>
      <c r="G370" s="52"/>
      <c r="H370" s="52"/>
      <c r="I370" s="52"/>
      <c r="J370" s="52">
        <v>91.79</v>
      </c>
      <c r="K370" s="52">
        <f>J370</f>
        <v>91.79</v>
      </c>
      <c r="M370"/>
    </row>
    <row r="371" spans="1:13" s="294" customFormat="1">
      <c r="A371" s="311"/>
      <c r="B371" s="307" t="s">
        <v>330</v>
      </c>
      <c r="C371" s="276"/>
      <c r="D371" s="308"/>
      <c r="E371" s="293" t="s">
        <v>252</v>
      </c>
      <c r="F371" s="276"/>
      <c r="G371" s="378"/>
      <c r="H371" s="379"/>
      <c r="I371" s="379"/>
      <c r="J371" s="379"/>
      <c r="K371" s="282"/>
      <c r="M371"/>
    </row>
    <row r="372" spans="1:13" s="294" customFormat="1" ht="25.5">
      <c r="A372" s="231"/>
      <c r="B372" s="309" t="s">
        <v>331</v>
      </c>
      <c r="C372" s="276">
        <v>88485</v>
      </c>
      <c r="D372" s="276" t="s">
        <v>21</v>
      </c>
      <c r="E372" s="284" t="s">
        <v>332</v>
      </c>
      <c r="F372" s="276" t="s">
        <v>31</v>
      </c>
      <c r="G372" s="378" t="s">
        <v>13</v>
      </c>
      <c r="H372" s="379" t="s">
        <v>1488</v>
      </c>
      <c r="I372" s="379" t="s">
        <v>1487</v>
      </c>
      <c r="J372" s="379" t="s">
        <v>1486</v>
      </c>
      <c r="K372" s="272">
        <f>K373</f>
        <v>924.04799999999989</v>
      </c>
      <c r="M372"/>
    </row>
    <row r="373" spans="1:13" s="294" customFormat="1">
      <c r="A373" s="231"/>
      <c r="B373" s="232"/>
      <c r="C373" s="232"/>
      <c r="D373" s="232"/>
      <c r="E373" s="372" t="s">
        <v>1499</v>
      </c>
      <c r="F373" s="232"/>
      <c r="G373" s="52">
        <v>2</v>
      </c>
      <c r="H373" s="52">
        <v>2.4</v>
      </c>
      <c r="I373" s="52">
        <v>192.51</v>
      </c>
      <c r="J373" s="52"/>
      <c r="K373" s="52">
        <f>G373*H373*I373</f>
        <v>924.04799999999989</v>
      </c>
      <c r="M373"/>
    </row>
    <row r="374" spans="1:13" s="294" customFormat="1" ht="25.5">
      <c r="A374" s="231"/>
      <c r="B374" s="309" t="s">
        <v>333</v>
      </c>
      <c r="C374" s="276">
        <v>261307</v>
      </c>
      <c r="D374" s="276" t="s">
        <v>105</v>
      </c>
      <c r="E374" s="284" t="s">
        <v>334</v>
      </c>
      <c r="F374" s="276" t="s">
        <v>31</v>
      </c>
      <c r="G374" s="378" t="s">
        <v>13</v>
      </c>
      <c r="H374" s="379" t="s">
        <v>1488</v>
      </c>
      <c r="I374" s="379" t="s">
        <v>1487</v>
      </c>
      <c r="J374" s="379" t="s">
        <v>1486</v>
      </c>
      <c r="K374" s="272">
        <f>K375</f>
        <v>924.04799999999989</v>
      </c>
      <c r="M374"/>
    </row>
    <row r="375" spans="1:13" s="294" customFormat="1">
      <c r="A375" s="231"/>
      <c r="B375" s="232"/>
      <c r="C375" s="232"/>
      <c r="D375" s="232"/>
      <c r="E375" s="372" t="s">
        <v>1499</v>
      </c>
      <c r="F375" s="349"/>
      <c r="G375" s="52">
        <v>2</v>
      </c>
      <c r="H375" s="52">
        <v>2.4</v>
      </c>
      <c r="I375" s="52">
        <v>192.51</v>
      </c>
      <c r="J375" s="52"/>
      <c r="K375" s="52">
        <f>G375*H375*I375</f>
        <v>924.04799999999989</v>
      </c>
      <c r="M375"/>
    </row>
    <row r="376" spans="1:13">
      <c r="A376" s="17"/>
      <c r="B376" s="63"/>
      <c r="C376" s="64"/>
      <c r="D376" s="64"/>
      <c r="E376" s="64"/>
      <c r="F376" s="64"/>
      <c r="G376" s="65" t="s">
        <v>32</v>
      </c>
      <c r="H376" s="66"/>
      <c r="I376" s="66"/>
      <c r="J376" s="67"/>
      <c r="K376" s="67"/>
    </row>
    <row r="377" spans="1:13">
      <c r="A377" s="17"/>
      <c r="B377" s="17"/>
      <c r="C377" s="17"/>
      <c r="D377" s="17"/>
      <c r="E377" s="44"/>
      <c r="F377" s="17"/>
      <c r="G377" s="45"/>
      <c r="H377" s="19"/>
      <c r="I377" s="19"/>
      <c r="J377" s="19"/>
      <c r="K377" s="19"/>
    </row>
    <row r="378" spans="1:13">
      <c r="A378" s="17"/>
      <c r="B378" s="46">
        <v>12</v>
      </c>
      <c r="C378" s="46"/>
      <c r="D378" s="46"/>
      <c r="E378" s="47" t="s">
        <v>335</v>
      </c>
      <c r="F378" s="47"/>
      <c r="G378" s="82"/>
      <c r="H378" s="49"/>
      <c r="I378" s="49"/>
      <c r="J378" s="49"/>
      <c r="K378" s="49"/>
    </row>
    <row r="379" spans="1:13" s="294" customFormat="1">
      <c r="A379" s="311"/>
      <c r="B379" s="286" t="s">
        <v>336</v>
      </c>
      <c r="C379" s="286"/>
      <c r="D379" s="269"/>
      <c r="E379" s="293" t="s">
        <v>337</v>
      </c>
      <c r="F379" s="291"/>
      <c r="G379" s="281"/>
      <c r="H379" s="273"/>
      <c r="I379" s="273"/>
      <c r="J379" s="282"/>
      <c r="K379" s="282"/>
      <c r="M379"/>
    </row>
    <row r="380" spans="1:13" s="294" customFormat="1" ht="25.5">
      <c r="A380" s="311"/>
      <c r="B380" s="269" t="s">
        <v>338</v>
      </c>
      <c r="C380" s="269">
        <v>89401</v>
      </c>
      <c r="D380" s="269" t="s">
        <v>21</v>
      </c>
      <c r="E380" s="310" t="s">
        <v>339</v>
      </c>
      <c r="F380" s="269" t="s">
        <v>53</v>
      </c>
      <c r="G380" s="378" t="s">
        <v>13</v>
      </c>
      <c r="H380" s="379" t="s">
        <v>1488</v>
      </c>
      <c r="I380" s="379" t="s">
        <v>1487</v>
      </c>
      <c r="J380" s="379" t="s">
        <v>1486</v>
      </c>
      <c r="K380" s="272">
        <f>K381</f>
        <v>13.9</v>
      </c>
      <c r="M380"/>
    </row>
    <row r="381" spans="1:13" s="294" customFormat="1">
      <c r="A381" s="231"/>
      <c r="B381" s="232"/>
      <c r="C381" s="232"/>
      <c r="D381" s="232"/>
      <c r="E381" s="372" t="s">
        <v>1491</v>
      </c>
      <c r="F381" s="232"/>
      <c r="G381" s="52"/>
      <c r="H381" s="52"/>
      <c r="I381" s="52">
        <v>13.9</v>
      </c>
      <c r="J381" s="52"/>
      <c r="K381" s="52">
        <f>I381</f>
        <v>13.9</v>
      </c>
      <c r="M381"/>
    </row>
    <row r="382" spans="1:13" s="294" customFormat="1" ht="25.5">
      <c r="A382" s="311"/>
      <c r="B382" s="269" t="s">
        <v>340</v>
      </c>
      <c r="C382" s="269">
        <v>89446</v>
      </c>
      <c r="D382" s="269" t="s">
        <v>21</v>
      </c>
      <c r="E382" s="310" t="s">
        <v>341</v>
      </c>
      <c r="F382" s="269" t="s">
        <v>53</v>
      </c>
      <c r="G382" s="378" t="s">
        <v>13</v>
      </c>
      <c r="H382" s="379" t="s">
        <v>1488</v>
      </c>
      <c r="I382" s="379" t="s">
        <v>1487</v>
      </c>
      <c r="J382" s="379" t="s">
        <v>1486</v>
      </c>
      <c r="K382" s="272">
        <f>K383</f>
        <v>48.5</v>
      </c>
      <c r="M382"/>
    </row>
    <row r="383" spans="1:13" s="294" customFormat="1">
      <c r="A383" s="231"/>
      <c r="B383" s="232"/>
      <c r="C383" s="232"/>
      <c r="D383" s="232"/>
      <c r="E383" s="372" t="s">
        <v>1491</v>
      </c>
      <c r="F383" s="232"/>
      <c r="G383" s="52"/>
      <c r="H383" s="52"/>
      <c r="I383" s="52">
        <v>48.5</v>
      </c>
      <c r="J383" s="52"/>
      <c r="K383" s="52">
        <f>I383</f>
        <v>48.5</v>
      </c>
      <c r="M383"/>
    </row>
    <row r="384" spans="1:13" s="294" customFormat="1" ht="25.5">
      <c r="A384" s="311"/>
      <c r="B384" s="269" t="s">
        <v>342</v>
      </c>
      <c r="C384" s="269">
        <v>89447</v>
      </c>
      <c r="D384" s="269" t="s">
        <v>21</v>
      </c>
      <c r="E384" s="310" t="s">
        <v>343</v>
      </c>
      <c r="F384" s="269" t="s">
        <v>53</v>
      </c>
      <c r="G384" s="378" t="s">
        <v>13</v>
      </c>
      <c r="H384" s="379" t="s">
        <v>1488</v>
      </c>
      <c r="I384" s="379" t="s">
        <v>1487</v>
      </c>
      <c r="J384" s="379" t="s">
        <v>1486</v>
      </c>
      <c r="K384" s="272">
        <f>K385</f>
        <v>8.6999999999999993</v>
      </c>
      <c r="M384"/>
    </row>
    <row r="385" spans="1:13" s="294" customFormat="1">
      <c r="A385" s="231"/>
      <c r="B385" s="232"/>
      <c r="C385" s="232"/>
      <c r="D385" s="232"/>
      <c r="E385" s="372" t="s">
        <v>1491</v>
      </c>
      <c r="F385" s="232"/>
      <c r="G385" s="52"/>
      <c r="H385" s="52"/>
      <c r="I385" s="52">
        <v>8.6999999999999993</v>
      </c>
      <c r="J385" s="52"/>
      <c r="K385" s="52">
        <f>I385</f>
        <v>8.6999999999999993</v>
      </c>
      <c r="M385"/>
    </row>
    <row r="386" spans="1:13" s="294" customFormat="1" ht="25.5">
      <c r="A386" s="311"/>
      <c r="B386" s="269" t="s">
        <v>344</v>
      </c>
      <c r="C386" s="269">
        <v>89449</v>
      </c>
      <c r="D386" s="269" t="s">
        <v>21</v>
      </c>
      <c r="E386" s="310" t="s">
        <v>345</v>
      </c>
      <c r="F386" s="269" t="s">
        <v>53</v>
      </c>
      <c r="G386" s="378" t="s">
        <v>13</v>
      </c>
      <c r="H386" s="379" t="s">
        <v>1488</v>
      </c>
      <c r="I386" s="379" t="s">
        <v>1487</v>
      </c>
      <c r="J386" s="379" t="s">
        <v>1486</v>
      </c>
      <c r="K386" s="272">
        <f>K387</f>
        <v>16.5</v>
      </c>
      <c r="M386"/>
    </row>
    <row r="387" spans="1:13" s="294" customFormat="1">
      <c r="A387" s="231"/>
      <c r="B387" s="232"/>
      <c r="C387" s="232"/>
      <c r="D387" s="232"/>
      <c r="E387" s="372" t="s">
        <v>1491</v>
      </c>
      <c r="F387" s="232"/>
      <c r="G387" s="52"/>
      <c r="H387" s="52"/>
      <c r="I387" s="52">
        <v>16.5</v>
      </c>
      <c r="J387" s="52"/>
      <c r="K387" s="52">
        <f>I387</f>
        <v>16.5</v>
      </c>
      <c r="M387"/>
    </row>
    <row r="388" spans="1:13" s="294" customFormat="1" ht="25.5">
      <c r="A388" s="311"/>
      <c r="B388" s="269" t="s">
        <v>346</v>
      </c>
      <c r="C388" s="269">
        <v>89450</v>
      </c>
      <c r="D388" s="269" t="s">
        <v>21</v>
      </c>
      <c r="E388" s="310" t="s">
        <v>347</v>
      </c>
      <c r="F388" s="269" t="s">
        <v>53</v>
      </c>
      <c r="G388" s="378" t="s">
        <v>13</v>
      </c>
      <c r="H388" s="379" t="s">
        <v>1488</v>
      </c>
      <c r="I388" s="379" t="s">
        <v>1487</v>
      </c>
      <c r="J388" s="379" t="s">
        <v>1486</v>
      </c>
      <c r="K388" s="272">
        <f>K389</f>
        <v>8.6</v>
      </c>
      <c r="M388"/>
    </row>
    <row r="389" spans="1:13" s="294" customFormat="1">
      <c r="A389" s="231"/>
      <c r="B389" s="232"/>
      <c r="C389" s="232"/>
      <c r="D389" s="232"/>
      <c r="E389" s="372" t="s">
        <v>1491</v>
      </c>
      <c r="F389" s="232"/>
      <c r="G389" s="52"/>
      <c r="H389" s="52"/>
      <c r="I389" s="52">
        <v>8.6</v>
      </c>
      <c r="J389" s="52"/>
      <c r="K389" s="52">
        <f>I389</f>
        <v>8.6</v>
      </c>
      <c r="M389"/>
    </row>
    <row r="390" spans="1:13" s="294" customFormat="1" ht="25.5">
      <c r="A390" s="311"/>
      <c r="B390" s="269" t="s">
        <v>348</v>
      </c>
      <c r="C390" s="269">
        <v>89451</v>
      </c>
      <c r="D390" s="269" t="s">
        <v>21</v>
      </c>
      <c r="E390" s="310" t="s">
        <v>349</v>
      </c>
      <c r="F390" s="269" t="s">
        <v>53</v>
      </c>
      <c r="G390" s="378" t="s">
        <v>13</v>
      </c>
      <c r="H390" s="379" t="s">
        <v>1488</v>
      </c>
      <c r="I390" s="379" t="s">
        <v>1487</v>
      </c>
      <c r="J390" s="379" t="s">
        <v>1486</v>
      </c>
      <c r="K390" s="272">
        <f>K391</f>
        <v>16.399999999999999</v>
      </c>
      <c r="M390"/>
    </row>
    <row r="391" spans="1:13" s="294" customFormat="1">
      <c r="A391" s="231"/>
      <c r="B391" s="232"/>
      <c r="C391" s="232"/>
      <c r="D391" s="232"/>
      <c r="E391" s="372" t="s">
        <v>1491</v>
      </c>
      <c r="F391" s="232"/>
      <c r="G391" s="52"/>
      <c r="H391" s="52"/>
      <c r="I391" s="52">
        <v>16.399999999999999</v>
      </c>
      <c r="J391" s="52"/>
      <c r="K391" s="52">
        <f>I391</f>
        <v>16.399999999999999</v>
      </c>
      <c r="M391"/>
    </row>
    <row r="392" spans="1:13" s="294" customFormat="1" ht="25.5">
      <c r="A392" s="311"/>
      <c r="B392" s="269" t="s">
        <v>350</v>
      </c>
      <c r="C392" s="269">
        <v>89452</v>
      </c>
      <c r="D392" s="269" t="s">
        <v>21</v>
      </c>
      <c r="E392" s="310" t="s">
        <v>351</v>
      </c>
      <c r="F392" s="269" t="s">
        <v>53</v>
      </c>
      <c r="G392" s="378" t="s">
        <v>13</v>
      </c>
      <c r="H392" s="379" t="s">
        <v>1488</v>
      </c>
      <c r="I392" s="379" t="s">
        <v>1487</v>
      </c>
      <c r="J392" s="379" t="s">
        <v>1486</v>
      </c>
      <c r="K392" s="272">
        <f>K393</f>
        <v>24.5</v>
      </c>
      <c r="M392"/>
    </row>
    <row r="393" spans="1:13" s="294" customFormat="1">
      <c r="A393" s="231"/>
      <c r="B393" s="232"/>
      <c r="C393" s="232"/>
      <c r="D393" s="232"/>
      <c r="E393" s="372" t="s">
        <v>1491</v>
      </c>
      <c r="F393" s="232"/>
      <c r="G393" s="52"/>
      <c r="H393" s="52"/>
      <c r="I393" s="52">
        <v>24.5</v>
      </c>
      <c r="J393" s="52"/>
      <c r="K393" s="52">
        <f>I393</f>
        <v>24.5</v>
      </c>
      <c r="M393"/>
    </row>
    <row r="394" spans="1:13" s="294" customFormat="1" ht="25.5">
      <c r="A394" s="311"/>
      <c r="B394" s="269" t="s">
        <v>352</v>
      </c>
      <c r="C394" s="269">
        <v>89714</v>
      </c>
      <c r="D394" s="269" t="s">
        <v>21</v>
      </c>
      <c r="E394" s="310" t="s">
        <v>353</v>
      </c>
      <c r="F394" s="269" t="s">
        <v>53</v>
      </c>
      <c r="G394" s="378" t="s">
        <v>13</v>
      </c>
      <c r="H394" s="379" t="s">
        <v>1488</v>
      </c>
      <c r="I394" s="379" t="s">
        <v>1487</v>
      </c>
      <c r="J394" s="379" t="s">
        <v>1486</v>
      </c>
      <c r="K394" s="272">
        <f>K395</f>
        <v>40.9</v>
      </c>
      <c r="M394"/>
    </row>
    <row r="395" spans="1:13" s="294" customFormat="1">
      <c r="A395" s="231"/>
      <c r="B395" s="232"/>
      <c r="C395" s="232"/>
      <c r="D395" s="232"/>
      <c r="E395" s="372" t="s">
        <v>1491</v>
      </c>
      <c r="F395" s="232"/>
      <c r="G395" s="52"/>
      <c r="H395" s="52"/>
      <c r="I395" s="52">
        <v>40.9</v>
      </c>
      <c r="J395" s="52"/>
      <c r="K395" s="52">
        <f>I395</f>
        <v>40.9</v>
      </c>
      <c r="M395"/>
    </row>
    <row r="396" spans="1:13" s="294" customFormat="1" ht="25.5">
      <c r="A396" s="311"/>
      <c r="B396" s="269" t="s">
        <v>354</v>
      </c>
      <c r="C396" s="269">
        <v>94715</v>
      </c>
      <c r="D396" s="269" t="s">
        <v>21</v>
      </c>
      <c r="E396" s="310" t="s">
        <v>355</v>
      </c>
      <c r="F396" s="269" t="s">
        <v>26</v>
      </c>
      <c r="G396" s="378" t="s">
        <v>13</v>
      </c>
      <c r="H396" s="379" t="s">
        <v>1488</v>
      </c>
      <c r="I396" s="379" t="s">
        <v>1487</v>
      </c>
      <c r="J396" s="379" t="s">
        <v>1486</v>
      </c>
      <c r="K396" s="272">
        <f>K397</f>
        <v>4</v>
      </c>
      <c r="M396"/>
    </row>
    <row r="397" spans="1:13" s="294" customFormat="1">
      <c r="A397" s="231"/>
      <c r="B397" s="232"/>
      <c r="C397" s="232"/>
      <c r="D397" s="232"/>
      <c r="E397" s="372" t="s">
        <v>1491</v>
      </c>
      <c r="F397" s="232"/>
      <c r="G397" s="52">
        <v>4</v>
      </c>
      <c r="H397" s="52"/>
      <c r="I397" s="52"/>
      <c r="J397" s="52"/>
      <c r="K397" s="52">
        <f>G397</f>
        <v>4</v>
      </c>
      <c r="M397"/>
    </row>
    <row r="398" spans="1:13" s="294" customFormat="1" ht="25.5">
      <c r="A398" s="311"/>
      <c r="B398" s="269" t="s">
        <v>356</v>
      </c>
      <c r="C398" s="269">
        <v>94714</v>
      </c>
      <c r="D398" s="269" t="s">
        <v>21</v>
      </c>
      <c r="E398" s="310" t="s">
        <v>357</v>
      </c>
      <c r="F398" s="269" t="s">
        <v>26</v>
      </c>
      <c r="G398" s="378" t="s">
        <v>13</v>
      </c>
      <c r="H398" s="379" t="s">
        <v>1488</v>
      </c>
      <c r="I398" s="379" t="s">
        <v>1487</v>
      </c>
      <c r="J398" s="379" t="s">
        <v>1486</v>
      </c>
      <c r="K398" s="272">
        <f>K399</f>
        <v>4</v>
      </c>
      <c r="M398"/>
    </row>
    <row r="399" spans="1:13" s="294" customFormat="1">
      <c r="A399" s="231"/>
      <c r="B399" s="232"/>
      <c r="C399" s="232"/>
      <c r="D399" s="232"/>
      <c r="E399" s="372" t="s">
        <v>1491</v>
      </c>
      <c r="F399" s="232"/>
      <c r="G399" s="52">
        <v>4</v>
      </c>
      <c r="H399" s="52"/>
      <c r="I399" s="52"/>
      <c r="J399" s="52"/>
      <c r="K399" s="52">
        <f>G399</f>
        <v>4</v>
      </c>
      <c r="M399"/>
    </row>
    <row r="400" spans="1:13" s="294" customFormat="1" ht="25.5">
      <c r="A400" s="311"/>
      <c r="B400" s="269" t="s">
        <v>358</v>
      </c>
      <c r="C400" s="269">
        <v>94783</v>
      </c>
      <c r="D400" s="269" t="s">
        <v>21</v>
      </c>
      <c r="E400" s="310" t="s">
        <v>359</v>
      </c>
      <c r="F400" s="269" t="s">
        <v>26</v>
      </c>
      <c r="G400" s="378" t="s">
        <v>13</v>
      </c>
      <c r="H400" s="379" t="s">
        <v>1488</v>
      </c>
      <c r="I400" s="379" t="s">
        <v>1487</v>
      </c>
      <c r="J400" s="379" t="s">
        <v>1486</v>
      </c>
      <c r="K400" s="272">
        <f>K401</f>
        <v>3</v>
      </c>
      <c r="M400"/>
    </row>
    <row r="401" spans="1:13" s="294" customFormat="1">
      <c r="A401" s="231"/>
      <c r="B401" s="232"/>
      <c r="C401" s="232"/>
      <c r="D401" s="232"/>
      <c r="E401" s="372" t="s">
        <v>1491</v>
      </c>
      <c r="F401" s="232"/>
      <c r="G401" s="52">
        <v>3</v>
      </c>
      <c r="H401" s="52"/>
      <c r="I401" s="52"/>
      <c r="J401" s="52"/>
      <c r="K401" s="52">
        <f>G401</f>
        <v>3</v>
      </c>
      <c r="M401"/>
    </row>
    <row r="402" spans="1:13" s="294" customFormat="1" ht="25.5">
      <c r="A402" s="311"/>
      <c r="B402" s="269" t="s">
        <v>360</v>
      </c>
      <c r="C402" s="269">
        <v>89616</v>
      </c>
      <c r="D402" s="269" t="s">
        <v>21</v>
      </c>
      <c r="E402" s="310" t="s">
        <v>361</v>
      </c>
      <c r="F402" s="269" t="s">
        <v>26</v>
      </c>
      <c r="G402" s="378" t="s">
        <v>13</v>
      </c>
      <c r="H402" s="379" t="s">
        <v>1488</v>
      </c>
      <c r="I402" s="379" t="s">
        <v>1487</v>
      </c>
      <c r="J402" s="379" t="s">
        <v>1486</v>
      </c>
      <c r="K402" s="272">
        <f>K403</f>
        <v>4</v>
      </c>
      <c r="M402"/>
    </row>
    <row r="403" spans="1:13" s="294" customFormat="1">
      <c r="A403" s="231"/>
      <c r="B403" s="232"/>
      <c r="C403" s="232"/>
      <c r="D403" s="232"/>
      <c r="E403" s="372" t="s">
        <v>1491</v>
      </c>
      <c r="F403" s="232"/>
      <c r="G403" s="52">
        <v>4</v>
      </c>
      <c r="H403" s="52"/>
      <c r="I403" s="52"/>
      <c r="J403" s="52"/>
      <c r="K403" s="52">
        <f>G403</f>
        <v>4</v>
      </c>
      <c r="M403"/>
    </row>
    <row r="404" spans="1:13" s="294" customFormat="1" ht="25.5">
      <c r="A404" s="311"/>
      <c r="B404" s="269" t="s">
        <v>362</v>
      </c>
      <c r="C404" s="269">
        <v>89376</v>
      </c>
      <c r="D404" s="269" t="s">
        <v>21</v>
      </c>
      <c r="E404" s="310" t="s">
        <v>363</v>
      </c>
      <c r="F404" s="269" t="s">
        <v>26</v>
      </c>
      <c r="G404" s="378" t="s">
        <v>13</v>
      </c>
      <c r="H404" s="379" t="s">
        <v>1488</v>
      </c>
      <c r="I404" s="379" t="s">
        <v>1487</v>
      </c>
      <c r="J404" s="379" t="s">
        <v>1486</v>
      </c>
      <c r="K404" s="272">
        <f>K405</f>
        <v>4</v>
      </c>
      <c r="M404"/>
    </row>
    <row r="405" spans="1:13" s="294" customFormat="1">
      <c r="A405" s="231"/>
      <c r="B405" s="232"/>
      <c r="C405" s="232"/>
      <c r="D405" s="232"/>
      <c r="E405" s="372" t="s">
        <v>1491</v>
      </c>
      <c r="F405" s="232"/>
      <c r="G405" s="52">
        <v>4</v>
      </c>
      <c r="H405" s="52"/>
      <c r="I405" s="52"/>
      <c r="J405" s="52"/>
      <c r="K405" s="52">
        <f>G405</f>
        <v>4</v>
      </c>
      <c r="M405"/>
    </row>
    <row r="406" spans="1:13" s="294" customFormat="1" ht="25.5">
      <c r="A406" s="311"/>
      <c r="B406" s="269" t="s">
        <v>364</v>
      </c>
      <c r="C406" s="269">
        <v>89383</v>
      </c>
      <c r="D406" s="269" t="s">
        <v>21</v>
      </c>
      <c r="E406" s="310" t="s">
        <v>365</v>
      </c>
      <c r="F406" s="269" t="s">
        <v>26</v>
      </c>
      <c r="G406" s="378" t="s">
        <v>13</v>
      </c>
      <c r="H406" s="379" t="s">
        <v>1488</v>
      </c>
      <c r="I406" s="379" t="s">
        <v>1487</v>
      </c>
      <c r="J406" s="379" t="s">
        <v>1486</v>
      </c>
      <c r="K406" s="272">
        <f>K407</f>
        <v>42</v>
      </c>
      <c r="M406"/>
    </row>
    <row r="407" spans="1:13" s="294" customFormat="1">
      <c r="A407" s="231"/>
      <c r="B407" s="232"/>
      <c r="C407" s="232"/>
      <c r="D407" s="232"/>
      <c r="E407" s="372" t="s">
        <v>1491</v>
      </c>
      <c r="F407" s="232"/>
      <c r="G407" s="52">
        <v>42</v>
      </c>
      <c r="H407" s="52"/>
      <c r="I407" s="52"/>
      <c r="J407" s="52"/>
      <c r="K407" s="52">
        <f>G407</f>
        <v>42</v>
      </c>
      <c r="M407"/>
    </row>
    <row r="408" spans="1:13" s="294" customFormat="1" ht="25.5">
      <c r="A408" s="311"/>
      <c r="B408" s="269" t="s">
        <v>366</v>
      </c>
      <c r="C408" s="269">
        <v>89553</v>
      </c>
      <c r="D408" s="269" t="s">
        <v>21</v>
      </c>
      <c r="E408" s="310" t="s">
        <v>367</v>
      </c>
      <c r="F408" s="269" t="s">
        <v>26</v>
      </c>
      <c r="G408" s="378" t="s">
        <v>13</v>
      </c>
      <c r="H408" s="379" t="s">
        <v>1488</v>
      </c>
      <c r="I408" s="379" t="s">
        <v>1487</v>
      </c>
      <c r="J408" s="379" t="s">
        <v>1486</v>
      </c>
      <c r="K408" s="272">
        <f>K409</f>
        <v>2</v>
      </c>
      <c r="M408"/>
    </row>
    <row r="409" spans="1:13" s="294" customFormat="1">
      <c r="A409" s="231"/>
      <c r="B409" s="232"/>
      <c r="C409" s="232"/>
      <c r="D409" s="232"/>
      <c r="E409" s="372" t="s">
        <v>1491</v>
      </c>
      <c r="F409" s="232"/>
      <c r="G409" s="52">
        <v>2</v>
      </c>
      <c r="H409" s="52"/>
      <c r="I409" s="52"/>
      <c r="J409" s="52"/>
      <c r="K409" s="52">
        <f>G409</f>
        <v>2</v>
      </c>
      <c r="M409"/>
    </row>
    <row r="410" spans="1:13" s="294" customFormat="1" ht="25.5">
      <c r="A410" s="311"/>
      <c r="B410" s="269" t="s">
        <v>368</v>
      </c>
      <c r="C410" s="269">
        <v>89596</v>
      </c>
      <c r="D410" s="269" t="s">
        <v>21</v>
      </c>
      <c r="E410" s="310" t="s">
        <v>369</v>
      </c>
      <c r="F410" s="269" t="s">
        <v>26</v>
      </c>
      <c r="G410" s="378" t="s">
        <v>13</v>
      </c>
      <c r="H410" s="379" t="s">
        <v>1488</v>
      </c>
      <c r="I410" s="379" t="s">
        <v>1487</v>
      </c>
      <c r="J410" s="379" t="s">
        <v>1486</v>
      </c>
      <c r="K410" s="272">
        <f>K411</f>
        <v>42</v>
      </c>
      <c r="M410"/>
    </row>
    <row r="411" spans="1:13" s="294" customFormat="1">
      <c r="A411" s="231"/>
      <c r="B411" s="232"/>
      <c r="C411" s="232"/>
      <c r="D411" s="232"/>
      <c r="E411" s="372" t="s">
        <v>1491</v>
      </c>
      <c r="F411" s="232"/>
      <c r="G411" s="52">
        <v>42</v>
      </c>
      <c r="H411" s="52"/>
      <c r="I411" s="52"/>
      <c r="J411" s="52"/>
      <c r="K411" s="52">
        <f>G411</f>
        <v>42</v>
      </c>
      <c r="M411"/>
    </row>
    <row r="412" spans="1:13" s="294" customFormat="1" ht="25.5">
      <c r="A412" s="311"/>
      <c r="B412" s="269" t="s">
        <v>370</v>
      </c>
      <c r="C412" s="269">
        <v>89610</v>
      </c>
      <c r="D412" s="269" t="s">
        <v>21</v>
      </c>
      <c r="E412" s="310" t="s">
        <v>371</v>
      </c>
      <c r="F412" s="269" t="s">
        <v>26</v>
      </c>
      <c r="G412" s="378" t="s">
        <v>13</v>
      </c>
      <c r="H412" s="379" t="s">
        <v>1488</v>
      </c>
      <c r="I412" s="379" t="s">
        <v>1487</v>
      </c>
      <c r="J412" s="379" t="s">
        <v>1486</v>
      </c>
      <c r="K412" s="272">
        <f>K413</f>
        <v>4</v>
      </c>
      <c r="M412"/>
    </row>
    <row r="413" spans="1:13" s="294" customFormat="1">
      <c r="A413" s="231"/>
      <c r="B413" s="232"/>
      <c r="C413" s="232"/>
      <c r="D413" s="232"/>
      <c r="E413" s="372" t="s">
        <v>1491</v>
      </c>
      <c r="F413" s="232"/>
      <c r="G413" s="52">
        <v>4</v>
      </c>
      <c r="H413" s="52"/>
      <c r="I413" s="52"/>
      <c r="J413" s="52"/>
      <c r="K413" s="52">
        <f>G413</f>
        <v>4</v>
      </c>
      <c r="M413"/>
    </row>
    <row r="414" spans="1:13" s="294" customFormat="1" ht="25.5">
      <c r="A414" s="311"/>
      <c r="B414" s="269" t="s">
        <v>372</v>
      </c>
      <c r="C414" s="269">
        <v>89616</v>
      </c>
      <c r="D414" s="269" t="s">
        <v>21</v>
      </c>
      <c r="E414" s="310" t="s">
        <v>373</v>
      </c>
      <c r="F414" s="269" t="s">
        <v>26</v>
      </c>
      <c r="G414" s="378" t="s">
        <v>13</v>
      </c>
      <c r="H414" s="379" t="s">
        <v>1488</v>
      </c>
      <c r="I414" s="379" t="s">
        <v>1487</v>
      </c>
      <c r="J414" s="379" t="s">
        <v>1486</v>
      </c>
      <c r="K414" s="272">
        <f>K415</f>
        <v>4</v>
      </c>
      <c r="M414"/>
    </row>
    <row r="415" spans="1:13" s="294" customFormat="1">
      <c r="A415" s="231"/>
      <c r="B415" s="232"/>
      <c r="C415" s="232"/>
      <c r="D415" s="232"/>
      <c r="E415" s="372" t="s">
        <v>1491</v>
      </c>
      <c r="F415" s="232"/>
      <c r="G415" s="52">
        <v>4</v>
      </c>
      <c r="H415" s="52"/>
      <c r="I415" s="52"/>
      <c r="J415" s="52"/>
      <c r="K415" s="52">
        <f>G415</f>
        <v>4</v>
      </c>
      <c r="M415"/>
    </row>
    <row r="416" spans="1:13" s="294" customFormat="1" ht="25.5">
      <c r="A416" s="311"/>
      <c r="B416" s="269" t="s">
        <v>374</v>
      </c>
      <c r="C416" s="269">
        <v>89380</v>
      </c>
      <c r="D416" s="269" t="s">
        <v>21</v>
      </c>
      <c r="E416" s="310" t="s">
        <v>375</v>
      </c>
      <c r="F416" s="269" t="s">
        <v>26</v>
      </c>
      <c r="G416" s="378" t="s">
        <v>13</v>
      </c>
      <c r="H416" s="379" t="s">
        <v>1488</v>
      </c>
      <c r="I416" s="379" t="s">
        <v>1487</v>
      </c>
      <c r="J416" s="379" t="s">
        <v>1486</v>
      </c>
      <c r="K416" s="272">
        <f>K417</f>
        <v>4</v>
      </c>
      <c r="M416"/>
    </row>
    <row r="417" spans="1:13" s="294" customFormat="1">
      <c r="A417" s="231"/>
      <c r="B417" s="232"/>
      <c r="C417" s="232"/>
      <c r="D417" s="232"/>
      <c r="E417" s="372" t="s">
        <v>1491</v>
      </c>
      <c r="F417" s="232"/>
      <c r="G417" s="52">
        <v>4</v>
      </c>
      <c r="H417" s="52"/>
      <c r="I417" s="52"/>
      <c r="J417" s="52"/>
      <c r="K417" s="52">
        <f>G417</f>
        <v>4</v>
      </c>
      <c r="M417"/>
    </row>
    <row r="418" spans="1:13" s="294" customFormat="1" ht="25.5">
      <c r="A418" s="311"/>
      <c r="B418" s="269" t="s">
        <v>376</v>
      </c>
      <c r="C418" s="269">
        <v>89605</v>
      </c>
      <c r="D418" s="269" t="s">
        <v>21</v>
      </c>
      <c r="E418" s="310" t="s">
        <v>377</v>
      </c>
      <c r="F418" s="269" t="s">
        <v>26</v>
      </c>
      <c r="G418" s="378" t="s">
        <v>13</v>
      </c>
      <c r="H418" s="379" t="s">
        <v>1488</v>
      </c>
      <c r="I418" s="379" t="s">
        <v>1487</v>
      </c>
      <c r="J418" s="379" t="s">
        <v>1486</v>
      </c>
      <c r="K418" s="272">
        <f>K419</f>
        <v>23</v>
      </c>
      <c r="M418"/>
    </row>
    <row r="419" spans="1:13" s="294" customFormat="1">
      <c r="A419" s="231"/>
      <c r="B419" s="232"/>
      <c r="C419" s="232"/>
      <c r="D419" s="232"/>
      <c r="E419" s="372" t="s">
        <v>1491</v>
      </c>
      <c r="F419" s="232"/>
      <c r="G419" s="52">
        <v>23</v>
      </c>
      <c r="H419" s="52"/>
      <c r="I419" s="52"/>
      <c r="J419" s="52"/>
      <c r="K419" s="52">
        <f>G419</f>
        <v>23</v>
      </c>
      <c r="M419"/>
    </row>
    <row r="420" spans="1:13" s="294" customFormat="1" ht="25.5">
      <c r="A420" s="311"/>
      <c r="B420" s="269" t="s">
        <v>378</v>
      </c>
      <c r="C420" s="269">
        <v>89605</v>
      </c>
      <c r="D420" s="269" t="s">
        <v>21</v>
      </c>
      <c r="E420" s="310" t="s">
        <v>377</v>
      </c>
      <c r="F420" s="269" t="s">
        <v>26</v>
      </c>
      <c r="G420" s="378" t="s">
        <v>13</v>
      </c>
      <c r="H420" s="379" t="s">
        <v>1488</v>
      </c>
      <c r="I420" s="379" t="s">
        <v>1487</v>
      </c>
      <c r="J420" s="379" t="s">
        <v>1486</v>
      </c>
      <c r="K420" s="272">
        <f>K421</f>
        <v>12</v>
      </c>
      <c r="M420"/>
    </row>
    <row r="421" spans="1:13" s="294" customFormat="1">
      <c r="A421" s="231"/>
      <c r="B421" s="232"/>
      <c r="C421" s="232"/>
      <c r="D421" s="232"/>
      <c r="E421" s="372" t="s">
        <v>1491</v>
      </c>
      <c r="F421" s="232"/>
      <c r="G421" s="52">
        <v>12</v>
      </c>
      <c r="H421" s="52"/>
      <c r="I421" s="52"/>
      <c r="J421" s="52"/>
      <c r="K421" s="52">
        <f>G421</f>
        <v>12</v>
      </c>
      <c r="M421"/>
    </row>
    <row r="422" spans="1:13" s="294" customFormat="1" ht="25.5">
      <c r="A422" s="311"/>
      <c r="B422" s="269" t="s">
        <v>379</v>
      </c>
      <c r="C422" s="269" t="s">
        <v>380</v>
      </c>
      <c r="D422" s="269" t="s">
        <v>25</v>
      </c>
      <c r="E422" s="310" t="s">
        <v>381</v>
      </c>
      <c r="F422" s="269" t="s">
        <v>26</v>
      </c>
      <c r="G422" s="378" t="s">
        <v>13</v>
      </c>
      <c r="H422" s="379" t="s">
        <v>1488</v>
      </c>
      <c r="I422" s="379" t="s">
        <v>1487</v>
      </c>
      <c r="J422" s="379" t="s">
        <v>1486</v>
      </c>
      <c r="K422" s="272">
        <f>K423</f>
        <v>4</v>
      </c>
      <c r="M422"/>
    </row>
    <row r="423" spans="1:13" s="294" customFormat="1">
      <c r="A423" s="231"/>
      <c r="B423" s="232"/>
      <c r="C423" s="232"/>
      <c r="D423" s="232"/>
      <c r="E423" s="372" t="s">
        <v>1491</v>
      </c>
      <c r="F423" s="232"/>
      <c r="G423" s="52">
        <v>4</v>
      </c>
      <c r="H423" s="52"/>
      <c r="I423" s="52"/>
      <c r="J423" s="52"/>
      <c r="K423" s="52">
        <f>G423</f>
        <v>4</v>
      </c>
      <c r="M423"/>
    </row>
    <row r="424" spans="1:13" s="294" customFormat="1" ht="25.5">
      <c r="A424" s="311"/>
      <c r="B424" s="269" t="s">
        <v>382</v>
      </c>
      <c r="C424" s="311" t="s">
        <v>383</v>
      </c>
      <c r="D424" s="269" t="s">
        <v>25</v>
      </c>
      <c r="E424" s="310" t="s">
        <v>384</v>
      </c>
      <c r="F424" s="269" t="s">
        <v>26</v>
      </c>
      <c r="G424" s="378" t="s">
        <v>13</v>
      </c>
      <c r="H424" s="379" t="s">
        <v>1488</v>
      </c>
      <c r="I424" s="379" t="s">
        <v>1487</v>
      </c>
      <c r="J424" s="379" t="s">
        <v>1486</v>
      </c>
      <c r="K424" s="272">
        <f>K425</f>
        <v>2</v>
      </c>
      <c r="M424"/>
    </row>
    <row r="425" spans="1:13" s="294" customFormat="1">
      <c r="A425" s="231"/>
      <c r="B425" s="232"/>
      <c r="C425" s="232"/>
      <c r="D425" s="232"/>
      <c r="E425" s="372" t="s">
        <v>1491</v>
      </c>
      <c r="F425" s="232"/>
      <c r="G425" s="52">
        <v>2</v>
      </c>
      <c r="H425" s="52"/>
      <c r="I425" s="52"/>
      <c r="J425" s="52"/>
      <c r="K425" s="52">
        <f>G425</f>
        <v>2</v>
      </c>
      <c r="M425"/>
    </row>
    <row r="426" spans="1:13" s="294" customFormat="1" ht="25.5">
      <c r="A426" s="311"/>
      <c r="B426" s="269" t="s">
        <v>385</v>
      </c>
      <c r="C426" s="269">
        <v>89579</v>
      </c>
      <c r="D426" s="269" t="s">
        <v>21</v>
      </c>
      <c r="E426" s="310" t="s">
        <v>386</v>
      </c>
      <c r="F426" s="269" t="s">
        <v>26</v>
      </c>
      <c r="G426" s="378" t="s">
        <v>13</v>
      </c>
      <c r="H426" s="379" t="s">
        <v>1488</v>
      </c>
      <c r="I426" s="379" t="s">
        <v>1487</v>
      </c>
      <c r="J426" s="379" t="s">
        <v>1486</v>
      </c>
      <c r="K426" s="272">
        <f>K427</f>
        <v>10</v>
      </c>
      <c r="M426"/>
    </row>
    <row r="427" spans="1:13" s="294" customFormat="1">
      <c r="A427" s="231"/>
      <c r="B427" s="232"/>
      <c r="C427" s="232"/>
      <c r="D427" s="232"/>
      <c r="E427" s="372" t="s">
        <v>1491</v>
      </c>
      <c r="F427" s="232"/>
      <c r="G427" s="52">
        <v>10</v>
      </c>
      <c r="H427" s="52"/>
      <c r="I427" s="52"/>
      <c r="J427" s="52"/>
      <c r="K427" s="52">
        <f>G427</f>
        <v>10</v>
      </c>
      <c r="M427"/>
    </row>
    <row r="428" spans="1:13" s="294" customFormat="1" ht="25.5">
      <c r="A428" s="311"/>
      <c r="B428" s="269" t="s">
        <v>387</v>
      </c>
      <c r="C428" s="269" t="s">
        <v>388</v>
      </c>
      <c r="D428" s="269" t="s">
        <v>25</v>
      </c>
      <c r="E428" s="310" t="s">
        <v>389</v>
      </c>
      <c r="F428" s="269" t="s">
        <v>26</v>
      </c>
      <c r="G428" s="378" t="s">
        <v>13</v>
      </c>
      <c r="H428" s="379" t="s">
        <v>1488</v>
      </c>
      <c r="I428" s="379" t="s">
        <v>1487</v>
      </c>
      <c r="J428" s="379" t="s">
        <v>1486</v>
      </c>
      <c r="K428" s="272">
        <f>K429</f>
        <v>2</v>
      </c>
      <c r="M428"/>
    </row>
    <row r="429" spans="1:13" s="294" customFormat="1">
      <c r="A429" s="231"/>
      <c r="B429" s="232"/>
      <c r="C429" s="232"/>
      <c r="D429" s="232"/>
      <c r="E429" s="372" t="s">
        <v>1491</v>
      </c>
      <c r="F429" s="232"/>
      <c r="G429" s="52">
        <v>2</v>
      </c>
      <c r="H429" s="52"/>
      <c r="I429" s="52"/>
      <c r="J429" s="52"/>
      <c r="K429" s="52">
        <f>G429</f>
        <v>2</v>
      </c>
      <c r="M429"/>
    </row>
    <row r="430" spans="1:13" s="294" customFormat="1" ht="25.5">
      <c r="A430" s="311"/>
      <c r="B430" s="269" t="s">
        <v>390</v>
      </c>
      <c r="C430" s="269">
        <v>89579</v>
      </c>
      <c r="D430" s="269" t="s">
        <v>21</v>
      </c>
      <c r="E430" s="310" t="s">
        <v>386</v>
      </c>
      <c r="F430" s="269" t="s">
        <v>26</v>
      </c>
      <c r="G430" s="378" t="s">
        <v>13</v>
      </c>
      <c r="H430" s="379" t="s">
        <v>1488</v>
      </c>
      <c r="I430" s="379" t="s">
        <v>1487</v>
      </c>
      <c r="J430" s="379" t="s">
        <v>1486</v>
      </c>
      <c r="K430" s="272">
        <f>K431</f>
        <v>4</v>
      </c>
      <c r="M430"/>
    </row>
    <row r="431" spans="1:13" s="294" customFormat="1">
      <c r="A431" s="231"/>
      <c r="B431" s="232"/>
      <c r="C431" s="232"/>
      <c r="D431" s="232"/>
      <c r="E431" s="372" t="s">
        <v>1491</v>
      </c>
      <c r="F431" s="232"/>
      <c r="G431" s="52">
        <v>4</v>
      </c>
      <c r="H431" s="52"/>
      <c r="I431" s="52"/>
      <c r="J431" s="52"/>
      <c r="K431" s="52">
        <f>G431</f>
        <v>4</v>
      </c>
      <c r="M431"/>
    </row>
    <row r="432" spans="1:13" s="294" customFormat="1" ht="25.5">
      <c r="A432" s="311"/>
      <c r="B432" s="269" t="s">
        <v>391</v>
      </c>
      <c r="C432" s="269">
        <v>89549</v>
      </c>
      <c r="D432" s="269" t="s">
        <v>21</v>
      </c>
      <c r="E432" s="310" t="s">
        <v>392</v>
      </c>
      <c r="F432" s="269" t="s">
        <v>26</v>
      </c>
      <c r="G432" s="378" t="s">
        <v>13</v>
      </c>
      <c r="H432" s="379" t="s">
        <v>1488</v>
      </c>
      <c r="I432" s="379" t="s">
        <v>1487</v>
      </c>
      <c r="J432" s="379" t="s">
        <v>1486</v>
      </c>
      <c r="K432" s="272">
        <f>K433</f>
        <v>2</v>
      </c>
      <c r="M432"/>
    </row>
    <row r="433" spans="1:13" s="294" customFormat="1">
      <c r="A433" s="231"/>
      <c r="B433" s="232"/>
      <c r="C433" s="232"/>
      <c r="D433" s="232"/>
      <c r="E433" s="372" t="s">
        <v>1491</v>
      </c>
      <c r="F433" s="232"/>
      <c r="G433" s="52">
        <v>2</v>
      </c>
      <c r="H433" s="52"/>
      <c r="I433" s="52"/>
      <c r="J433" s="52"/>
      <c r="K433" s="52">
        <f>G433</f>
        <v>2</v>
      </c>
      <c r="M433"/>
    </row>
    <row r="434" spans="1:13" s="294" customFormat="1" ht="25.5">
      <c r="A434" s="311"/>
      <c r="B434" s="269" t="s">
        <v>393</v>
      </c>
      <c r="C434" s="269" t="s">
        <v>394</v>
      </c>
      <c r="D434" s="269" t="s">
        <v>25</v>
      </c>
      <c r="E434" s="310" t="s">
        <v>395</v>
      </c>
      <c r="F434" s="269" t="s">
        <v>26</v>
      </c>
      <c r="G434" s="378" t="s">
        <v>13</v>
      </c>
      <c r="H434" s="379" t="s">
        <v>1488</v>
      </c>
      <c r="I434" s="379" t="s">
        <v>1487</v>
      </c>
      <c r="J434" s="379" t="s">
        <v>1486</v>
      </c>
      <c r="K434" s="272">
        <f>K435</f>
        <v>6</v>
      </c>
      <c r="M434"/>
    </row>
    <row r="435" spans="1:13" s="294" customFormat="1">
      <c r="A435" s="231"/>
      <c r="B435" s="232"/>
      <c r="C435" s="232"/>
      <c r="D435" s="232"/>
      <c r="E435" s="372" t="s">
        <v>1491</v>
      </c>
      <c r="F435" s="232"/>
      <c r="G435" s="52">
        <v>6</v>
      </c>
      <c r="H435" s="52"/>
      <c r="I435" s="52"/>
      <c r="J435" s="52"/>
      <c r="K435" s="52">
        <f>G435</f>
        <v>6</v>
      </c>
      <c r="M435"/>
    </row>
    <row r="436" spans="1:13" s="294" customFormat="1" ht="25.5">
      <c r="A436" s="311"/>
      <c r="B436" s="269" t="s">
        <v>396</v>
      </c>
      <c r="C436" s="269">
        <v>89485</v>
      </c>
      <c r="D436" s="269" t="s">
        <v>21</v>
      </c>
      <c r="E436" s="310" t="s">
        <v>397</v>
      </c>
      <c r="F436" s="269" t="s">
        <v>26</v>
      </c>
      <c r="G436" s="378" t="s">
        <v>13</v>
      </c>
      <c r="H436" s="379" t="s">
        <v>1488</v>
      </c>
      <c r="I436" s="379" t="s">
        <v>1487</v>
      </c>
      <c r="J436" s="379" t="s">
        <v>1486</v>
      </c>
      <c r="K436" s="272">
        <f>K437</f>
        <v>2</v>
      </c>
      <c r="M436"/>
    </row>
    <row r="437" spans="1:13" s="294" customFormat="1">
      <c r="A437" s="231"/>
      <c r="B437" s="232"/>
      <c r="C437" s="232"/>
      <c r="D437" s="232"/>
      <c r="E437" s="372" t="s">
        <v>1491</v>
      </c>
      <c r="F437" s="232"/>
      <c r="G437" s="52">
        <v>2</v>
      </c>
      <c r="H437" s="52"/>
      <c r="I437" s="52"/>
      <c r="J437" s="52"/>
      <c r="K437" s="52">
        <f>G437</f>
        <v>2</v>
      </c>
      <c r="M437"/>
    </row>
    <row r="438" spans="1:13" s="294" customFormat="1" ht="25.5">
      <c r="A438" s="311"/>
      <c r="B438" s="269" t="s">
        <v>398</v>
      </c>
      <c r="C438" s="269">
        <v>89493</v>
      </c>
      <c r="D438" s="269" t="s">
        <v>21</v>
      </c>
      <c r="E438" s="310" t="s">
        <v>399</v>
      </c>
      <c r="F438" s="269" t="s">
        <v>26</v>
      </c>
      <c r="G438" s="378" t="s">
        <v>13</v>
      </c>
      <c r="H438" s="379" t="s">
        <v>1488</v>
      </c>
      <c r="I438" s="379" t="s">
        <v>1487</v>
      </c>
      <c r="J438" s="379" t="s">
        <v>1486</v>
      </c>
      <c r="K438" s="272">
        <f>K439</f>
        <v>2</v>
      </c>
      <c r="M438"/>
    </row>
    <row r="439" spans="1:13" s="294" customFormat="1">
      <c r="A439" s="231"/>
      <c r="B439" s="232"/>
      <c r="C439" s="232"/>
      <c r="D439" s="232"/>
      <c r="E439" s="372" t="s">
        <v>1491</v>
      </c>
      <c r="F439" s="232"/>
      <c r="G439" s="52">
        <v>2</v>
      </c>
      <c r="H439" s="52"/>
      <c r="I439" s="52"/>
      <c r="J439" s="52"/>
      <c r="K439" s="52">
        <f>G439</f>
        <v>2</v>
      </c>
      <c r="M439"/>
    </row>
    <row r="440" spans="1:13" s="294" customFormat="1" ht="25.5">
      <c r="A440" s="311"/>
      <c r="B440" s="269" t="s">
        <v>400</v>
      </c>
      <c r="C440" s="269">
        <v>89502</v>
      </c>
      <c r="D440" s="269" t="s">
        <v>21</v>
      </c>
      <c r="E440" s="310" t="s">
        <v>401</v>
      </c>
      <c r="F440" s="269" t="s">
        <v>26</v>
      </c>
      <c r="G440" s="378" t="s">
        <v>13</v>
      </c>
      <c r="H440" s="379" t="s">
        <v>1488</v>
      </c>
      <c r="I440" s="379" t="s">
        <v>1487</v>
      </c>
      <c r="J440" s="379" t="s">
        <v>1486</v>
      </c>
      <c r="K440" s="272">
        <f>K441</f>
        <v>2</v>
      </c>
      <c r="M440"/>
    </row>
    <row r="441" spans="1:13" s="294" customFormat="1">
      <c r="A441" s="231"/>
      <c r="B441" s="232"/>
      <c r="C441" s="232"/>
      <c r="D441" s="232"/>
      <c r="E441" s="372" t="s">
        <v>1491</v>
      </c>
      <c r="F441" s="232"/>
      <c r="G441" s="52">
        <v>2</v>
      </c>
      <c r="H441" s="52"/>
      <c r="I441" s="52"/>
      <c r="J441" s="52"/>
      <c r="K441" s="52">
        <f>G441</f>
        <v>2</v>
      </c>
      <c r="M441"/>
    </row>
    <row r="442" spans="1:13" s="294" customFormat="1" ht="25.5">
      <c r="A442" s="311"/>
      <c r="B442" s="269" t="s">
        <v>1167</v>
      </c>
      <c r="C442" s="269">
        <v>89523</v>
      </c>
      <c r="D442" s="269" t="s">
        <v>21</v>
      </c>
      <c r="E442" s="310" t="s">
        <v>403</v>
      </c>
      <c r="F442" s="269" t="s">
        <v>26</v>
      </c>
      <c r="G442" s="378" t="s">
        <v>13</v>
      </c>
      <c r="H442" s="379" t="s">
        <v>1488</v>
      </c>
      <c r="I442" s="379" t="s">
        <v>1487</v>
      </c>
      <c r="J442" s="379" t="s">
        <v>1486</v>
      </c>
      <c r="K442" s="272">
        <f>K443</f>
        <v>1</v>
      </c>
      <c r="M442"/>
    </row>
    <row r="443" spans="1:13" s="294" customFormat="1">
      <c r="A443" s="231"/>
      <c r="B443" s="232"/>
      <c r="C443" s="232"/>
      <c r="D443" s="232"/>
      <c r="E443" s="372" t="s">
        <v>1491</v>
      </c>
      <c r="F443" s="232"/>
      <c r="G443" s="52">
        <v>1</v>
      </c>
      <c r="H443" s="52"/>
      <c r="I443" s="52"/>
      <c r="J443" s="52"/>
      <c r="K443" s="52">
        <f>G443</f>
        <v>1</v>
      </c>
      <c r="M443"/>
    </row>
    <row r="444" spans="1:13" s="294" customFormat="1" ht="25.5">
      <c r="A444" s="311"/>
      <c r="B444" s="269" t="s">
        <v>402</v>
      </c>
      <c r="C444" s="269">
        <v>89358</v>
      </c>
      <c r="D444" s="269" t="s">
        <v>21</v>
      </c>
      <c r="E444" s="310" t="s">
        <v>405</v>
      </c>
      <c r="F444" s="269" t="s">
        <v>26</v>
      </c>
      <c r="G444" s="378" t="s">
        <v>13</v>
      </c>
      <c r="H444" s="379" t="s">
        <v>1488</v>
      </c>
      <c r="I444" s="379" t="s">
        <v>1487</v>
      </c>
      <c r="J444" s="379" t="s">
        <v>1486</v>
      </c>
      <c r="K444" s="272">
        <f>K445</f>
        <v>4</v>
      </c>
      <c r="M444"/>
    </row>
    <row r="445" spans="1:13" s="294" customFormat="1">
      <c r="A445" s="231"/>
      <c r="B445" s="232"/>
      <c r="C445" s="232"/>
      <c r="D445" s="232"/>
      <c r="E445" s="372" t="s">
        <v>1491</v>
      </c>
      <c r="F445" s="232"/>
      <c r="G445" s="52">
        <v>4</v>
      </c>
      <c r="H445" s="52"/>
      <c r="I445" s="52"/>
      <c r="J445" s="52"/>
      <c r="K445" s="52">
        <f>G445</f>
        <v>4</v>
      </c>
      <c r="M445"/>
    </row>
    <row r="446" spans="1:13" s="294" customFormat="1" ht="25.5">
      <c r="A446" s="311"/>
      <c r="B446" s="269" t="s">
        <v>404</v>
      </c>
      <c r="C446" s="269">
        <v>89362</v>
      </c>
      <c r="D446" s="269" t="s">
        <v>21</v>
      </c>
      <c r="E446" s="310" t="s">
        <v>407</v>
      </c>
      <c r="F446" s="269" t="s">
        <v>26</v>
      </c>
      <c r="G446" s="378" t="s">
        <v>13</v>
      </c>
      <c r="H446" s="379" t="s">
        <v>1488</v>
      </c>
      <c r="I446" s="379" t="s">
        <v>1487</v>
      </c>
      <c r="J446" s="379" t="s">
        <v>1486</v>
      </c>
      <c r="K446" s="272">
        <f>K447</f>
        <v>20</v>
      </c>
      <c r="M446"/>
    </row>
    <row r="447" spans="1:13" s="294" customFormat="1">
      <c r="A447" s="231"/>
      <c r="B447" s="232"/>
      <c r="C447" s="232"/>
      <c r="D447" s="232"/>
      <c r="E447" s="372" t="s">
        <v>1491</v>
      </c>
      <c r="F447" s="232"/>
      <c r="G447" s="52">
        <v>20</v>
      </c>
      <c r="H447" s="52"/>
      <c r="I447" s="52"/>
      <c r="J447" s="52"/>
      <c r="K447" s="52">
        <f>G447</f>
        <v>20</v>
      </c>
      <c r="M447"/>
    </row>
    <row r="448" spans="1:13" s="294" customFormat="1" ht="25.5">
      <c r="A448" s="311"/>
      <c r="B448" s="269" t="s">
        <v>406</v>
      </c>
      <c r="C448" s="269">
        <v>89367</v>
      </c>
      <c r="D448" s="269" t="s">
        <v>21</v>
      </c>
      <c r="E448" s="310" t="s">
        <v>409</v>
      </c>
      <c r="F448" s="269" t="s">
        <v>26</v>
      </c>
      <c r="G448" s="378" t="s">
        <v>13</v>
      </c>
      <c r="H448" s="379" t="s">
        <v>1488</v>
      </c>
      <c r="I448" s="379" t="s">
        <v>1487</v>
      </c>
      <c r="J448" s="379" t="s">
        <v>1486</v>
      </c>
      <c r="K448" s="272">
        <f>K449</f>
        <v>3</v>
      </c>
      <c r="M448"/>
    </row>
    <row r="449" spans="1:13" s="294" customFormat="1">
      <c r="A449" s="231"/>
      <c r="B449" s="232"/>
      <c r="C449" s="232"/>
      <c r="D449" s="232"/>
      <c r="E449" s="372" t="s">
        <v>1491</v>
      </c>
      <c r="F449" s="232"/>
      <c r="G449" s="52">
        <v>3</v>
      </c>
      <c r="H449" s="52"/>
      <c r="I449" s="52"/>
      <c r="J449" s="52"/>
      <c r="K449" s="52">
        <f>G449</f>
        <v>3</v>
      </c>
      <c r="M449"/>
    </row>
    <row r="450" spans="1:13" s="294" customFormat="1" ht="25.5">
      <c r="A450" s="311"/>
      <c r="B450" s="269" t="s">
        <v>408</v>
      </c>
      <c r="C450" s="269">
        <v>89501</v>
      </c>
      <c r="D450" s="269" t="s">
        <v>21</v>
      </c>
      <c r="E450" s="310" t="s">
        <v>411</v>
      </c>
      <c r="F450" s="269" t="s">
        <v>26</v>
      </c>
      <c r="G450" s="378" t="s">
        <v>13</v>
      </c>
      <c r="H450" s="379" t="s">
        <v>1488</v>
      </c>
      <c r="I450" s="379" t="s">
        <v>1487</v>
      </c>
      <c r="J450" s="379" t="s">
        <v>1486</v>
      </c>
      <c r="K450" s="272">
        <f>K451</f>
        <v>5</v>
      </c>
      <c r="M450"/>
    </row>
    <row r="451" spans="1:13" s="294" customFormat="1">
      <c r="A451" s="231"/>
      <c r="B451" s="232"/>
      <c r="C451" s="232"/>
      <c r="D451" s="232"/>
      <c r="E451" s="372" t="s">
        <v>1491</v>
      </c>
      <c r="F451" s="232"/>
      <c r="G451" s="52">
        <v>5</v>
      </c>
      <c r="H451" s="52"/>
      <c r="I451" s="52"/>
      <c r="J451" s="52"/>
      <c r="K451" s="52">
        <f>G451</f>
        <v>5</v>
      </c>
      <c r="M451"/>
    </row>
    <row r="452" spans="1:13" s="294" customFormat="1" ht="25.5">
      <c r="A452" s="311"/>
      <c r="B452" s="269" t="s">
        <v>410</v>
      </c>
      <c r="C452" s="269">
        <v>89505</v>
      </c>
      <c r="D452" s="269" t="s">
        <v>21</v>
      </c>
      <c r="E452" s="310" t="s">
        <v>413</v>
      </c>
      <c r="F452" s="269" t="s">
        <v>26</v>
      </c>
      <c r="G452" s="378" t="s">
        <v>13</v>
      </c>
      <c r="H452" s="379" t="s">
        <v>1488</v>
      </c>
      <c r="I452" s="379" t="s">
        <v>1487</v>
      </c>
      <c r="J452" s="379" t="s">
        <v>1486</v>
      </c>
      <c r="K452" s="272">
        <f>K453</f>
        <v>15</v>
      </c>
      <c r="M452"/>
    </row>
    <row r="453" spans="1:13" s="294" customFormat="1">
      <c r="A453" s="231"/>
      <c r="B453" s="232"/>
      <c r="C453" s="232"/>
      <c r="D453" s="232"/>
      <c r="E453" s="372" t="s">
        <v>1491</v>
      </c>
      <c r="F453" s="232"/>
      <c r="G453" s="52">
        <v>15</v>
      </c>
      <c r="H453" s="52"/>
      <c r="I453" s="52"/>
      <c r="J453" s="52"/>
      <c r="K453" s="52">
        <f>G453</f>
        <v>15</v>
      </c>
      <c r="M453"/>
    </row>
    <row r="454" spans="1:13" s="294" customFormat="1" ht="25.5">
      <c r="A454" s="311"/>
      <c r="B454" s="269" t="s">
        <v>412</v>
      </c>
      <c r="C454" s="269">
        <v>89521</v>
      </c>
      <c r="D454" s="269" t="s">
        <v>21</v>
      </c>
      <c r="E454" s="310" t="s">
        <v>415</v>
      </c>
      <c r="F454" s="269" t="s">
        <v>26</v>
      </c>
      <c r="G454" s="378" t="s">
        <v>13</v>
      </c>
      <c r="H454" s="379" t="s">
        <v>1488</v>
      </c>
      <c r="I454" s="379" t="s">
        <v>1487</v>
      </c>
      <c r="J454" s="379" t="s">
        <v>1486</v>
      </c>
      <c r="K454" s="272">
        <f>K455</f>
        <v>9</v>
      </c>
      <c r="M454"/>
    </row>
    <row r="455" spans="1:13" s="294" customFormat="1">
      <c r="A455" s="231"/>
      <c r="B455" s="232"/>
      <c r="C455" s="232"/>
      <c r="D455" s="232"/>
      <c r="E455" s="372" t="s">
        <v>1491</v>
      </c>
      <c r="F455" s="232"/>
      <c r="G455" s="52">
        <v>9</v>
      </c>
      <c r="H455" s="52"/>
      <c r="I455" s="52"/>
      <c r="J455" s="52"/>
      <c r="K455" s="52">
        <f>G455</f>
        <v>9</v>
      </c>
      <c r="M455"/>
    </row>
    <row r="456" spans="1:13" s="294" customFormat="1" ht="25.5">
      <c r="A456" s="311"/>
      <c r="B456" s="269" t="s">
        <v>1168</v>
      </c>
      <c r="C456" s="269">
        <v>89529</v>
      </c>
      <c r="D456" s="269" t="s">
        <v>21</v>
      </c>
      <c r="E456" s="310" t="s">
        <v>417</v>
      </c>
      <c r="F456" s="269" t="s">
        <v>26</v>
      </c>
      <c r="G456" s="378" t="s">
        <v>13</v>
      </c>
      <c r="H456" s="379" t="s">
        <v>1488</v>
      </c>
      <c r="I456" s="379" t="s">
        <v>1487</v>
      </c>
      <c r="J456" s="379" t="s">
        <v>1486</v>
      </c>
      <c r="K456" s="272">
        <f>K457</f>
        <v>4</v>
      </c>
      <c r="M456"/>
    </row>
    <row r="457" spans="1:13" s="294" customFormat="1">
      <c r="A457" s="231"/>
      <c r="B457" s="232"/>
      <c r="C457" s="232"/>
      <c r="D457" s="232"/>
      <c r="E457" s="372" t="s">
        <v>1491</v>
      </c>
      <c r="F457" s="232"/>
      <c r="G457" s="52">
        <v>4</v>
      </c>
      <c r="H457" s="52"/>
      <c r="I457" s="52"/>
      <c r="J457" s="52"/>
      <c r="K457" s="52">
        <f>G457</f>
        <v>4</v>
      </c>
      <c r="M457"/>
    </row>
    <row r="458" spans="1:13" s="294" customFormat="1" ht="25.5">
      <c r="A458" s="311"/>
      <c r="B458" s="269" t="s">
        <v>414</v>
      </c>
      <c r="C458" s="269">
        <v>89645</v>
      </c>
      <c r="D458" s="269" t="s">
        <v>21</v>
      </c>
      <c r="E458" s="310" t="s">
        <v>419</v>
      </c>
      <c r="F458" s="269" t="s">
        <v>26</v>
      </c>
      <c r="G458" s="378" t="s">
        <v>13</v>
      </c>
      <c r="H458" s="379" t="s">
        <v>1488</v>
      </c>
      <c r="I458" s="379" t="s">
        <v>1487</v>
      </c>
      <c r="J458" s="379" t="s">
        <v>1486</v>
      </c>
      <c r="K458" s="272">
        <f>K459</f>
        <v>2</v>
      </c>
      <c r="M458"/>
    </row>
    <row r="459" spans="1:13" s="294" customFormat="1">
      <c r="A459" s="231"/>
      <c r="B459" s="232"/>
      <c r="C459" s="232"/>
      <c r="D459" s="232"/>
      <c r="E459" s="372" t="s">
        <v>1491</v>
      </c>
      <c r="F459" s="232"/>
      <c r="G459" s="52">
        <v>2</v>
      </c>
      <c r="H459" s="52"/>
      <c r="I459" s="52"/>
      <c r="J459" s="52"/>
      <c r="K459" s="52">
        <f>G459</f>
        <v>2</v>
      </c>
      <c r="M459"/>
    </row>
    <row r="460" spans="1:13" s="294" customFormat="1" ht="25.5">
      <c r="A460" s="311"/>
      <c r="B460" s="269" t="s">
        <v>416</v>
      </c>
      <c r="C460" s="269">
        <v>89645</v>
      </c>
      <c r="D460" s="269" t="s">
        <v>21</v>
      </c>
      <c r="E460" s="310" t="s">
        <v>421</v>
      </c>
      <c r="F460" s="269" t="s">
        <v>26</v>
      </c>
      <c r="G460" s="378" t="s">
        <v>13</v>
      </c>
      <c r="H460" s="379" t="s">
        <v>1488</v>
      </c>
      <c r="I460" s="379" t="s">
        <v>1487</v>
      </c>
      <c r="J460" s="379" t="s">
        <v>1486</v>
      </c>
      <c r="K460" s="272">
        <f>K461</f>
        <v>16</v>
      </c>
      <c r="M460"/>
    </row>
    <row r="461" spans="1:13" s="294" customFormat="1">
      <c r="A461" s="231"/>
      <c r="B461" s="232"/>
      <c r="C461" s="232"/>
      <c r="D461" s="232"/>
      <c r="E461" s="372" t="s">
        <v>1491</v>
      </c>
      <c r="F461" s="232"/>
      <c r="G461" s="52">
        <v>16</v>
      </c>
      <c r="H461" s="52"/>
      <c r="I461" s="52"/>
      <c r="J461" s="52"/>
      <c r="K461" s="52">
        <f>G461</f>
        <v>16</v>
      </c>
      <c r="M461"/>
    </row>
    <row r="462" spans="1:13" s="294" customFormat="1" ht="25.5">
      <c r="A462" s="311"/>
      <c r="B462" s="269" t="s">
        <v>418</v>
      </c>
      <c r="C462" s="269">
        <v>89395</v>
      </c>
      <c r="D462" s="269" t="s">
        <v>21</v>
      </c>
      <c r="E462" s="310" t="s">
        <v>423</v>
      </c>
      <c r="F462" s="269" t="s">
        <v>26</v>
      </c>
      <c r="G462" s="378" t="s">
        <v>13</v>
      </c>
      <c r="H462" s="379" t="s">
        <v>1488</v>
      </c>
      <c r="I462" s="379" t="s">
        <v>1487</v>
      </c>
      <c r="J462" s="379" t="s">
        <v>1486</v>
      </c>
      <c r="K462" s="272">
        <f>K463</f>
        <v>8</v>
      </c>
      <c r="M462"/>
    </row>
    <row r="463" spans="1:13" s="294" customFormat="1">
      <c r="A463" s="231"/>
      <c r="B463" s="232"/>
      <c r="C463" s="232"/>
      <c r="D463" s="232"/>
      <c r="E463" s="372" t="s">
        <v>1491</v>
      </c>
      <c r="F463" s="232"/>
      <c r="G463" s="52">
        <v>8</v>
      </c>
      <c r="H463" s="52"/>
      <c r="I463" s="52"/>
      <c r="J463" s="52"/>
      <c r="K463" s="52">
        <f>G463</f>
        <v>8</v>
      </c>
      <c r="M463"/>
    </row>
    <row r="464" spans="1:13" s="294" customFormat="1" ht="25.5">
      <c r="A464" s="311"/>
      <c r="B464" s="269" t="s">
        <v>1169</v>
      </c>
      <c r="C464" s="269">
        <v>89443</v>
      </c>
      <c r="D464" s="269" t="s">
        <v>21</v>
      </c>
      <c r="E464" s="310" t="s">
        <v>425</v>
      </c>
      <c r="F464" s="269" t="s">
        <v>26</v>
      </c>
      <c r="G464" s="378" t="s">
        <v>13</v>
      </c>
      <c r="H464" s="379" t="s">
        <v>1488</v>
      </c>
      <c r="I464" s="379" t="s">
        <v>1487</v>
      </c>
      <c r="J464" s="379" t="s">
        <v>1486</v>
      </c>
      <c r="K464" s="272">
        <f>K465</f>
        <v>3</v>
      </c>
      <c r="M464"/>
    </row>
    <row r="465" spans="1:13" s="294" customFormat="1">
      <c r="A465" s="231"/>
      <c r="B465" s="232"/>
      <c r="C465" s="232"/>
      <c r="D465" s="232"/>
      <c r="E465" s="372" t="s">
        <v>1491</v>
      </c>
      <c r="F465" s="232"/>
      <c r="G465" s="52">
        <v>3</v>
      </c>
      <c r="H465" s="52"/>
      <c r="I465" s="52"/>
      <c r="J465" s="52"/>
      <c r="K465" s="52">
        <f>G465</f>
        <v>3</v>
      </c>
      <c r="M465"/>
    </row>
    <row r="466" spans="1:13" s="294" customFormat="1" ht="25.5">
      <c r="A466" s="311"/>
      <c r="B466" s="269" t="s">
        <v>420</v>
      </c>
      <c r="C466" s="269">
        <v>89625</v>
      </c>
      <c r="D466" s="269" t="s">
        <v>21</v>
      </c>
      <c r="E466" s="310" t="s">
        <v>427</v>
      </c>
      <c r="F466" s="269" t="s">
        <v>26</v>
      </c>
      <c r="G466" s="378" t="s">
        <v>13</v>
      </c>
      <c r="H466" s="379" t="s">
        <v>1488</v>
      </c>
      <c r="I466" s="379" t="s">
        <v>1487</v>
      </c>
      <c r="J466" s="379" t="s">
        <v>1486</v>
      </c>
      <c r="K466" s="272">
        <f>K467</f>
        <v>1</v>
      </c>
      <c r="M466"/>
    </row>
    <row r="467" spans="1:13" s="294" customFormat="1">
      <c r="A467" s="231"/>
      <c r="B467" s="232"/>
      <c r="C467" s="232"/>
      <c r="D467" s="232"/>
      <c r="E467" s="372" t="s">
        <v>1491</v>
      </c>
      <c r="F467" s="232"/>
      <c r="G467" s="52">
        <v>1</v>
      </c>
      <c r="H467" s="52"/>
      <c r="I467" s="52"/>
      <c r="J467" s="52"/>
      <c r="K467" s="52">
        <f>G467</f>
        <v>1</v>
      </c>
      <c r="M467"/>
    </row>
    <row r="468" spans="1:13" s="294" customFormat="1" ht="25.5">
      <c r="A468" s="311"/>
      <c r="B468" s="269" t="s">
        <v>422</v>
      </c>
      <c r="C468" s="269">
        <v>89566</v>
      </c>
      <c r="D468" s="269" t="s">
        <v>21</v>
      </c>
      <c r="E468" s="310" t="s">
        <v>429</v>
      </c>
      <c r="F468" s="269" t="s">
        <v>26</v>
      </c>
      <c r="G468" s="378" t="s">
        <v>13</v>
      </c>
      <c r="H468" s="379" t="s">
        <v>1488</v>
      </c>
      <c r="I468" s="379" t="s">
        <v>1487</v>
      </c>
      <c r="J468" s="379" t="s">
        <v>1486</v>
      </c>
      <c r="K468" s="272">
        <f>K469</f>
        <v>2</v>
      </c>
      <c r="M468"/>
    </row>
    <row r="469" spans="1:13" s="294" customFormat="1">
      <c r="A469" s="231"/>
      <c r="B469" s="232"/>
      <c r="C469" s="232"/>
      <c r="D469" s="232"/>
      <c r="E469" s="372" t="s">
        <v>1491</v>
      </c>
      <c r="F469" s="232"/>
      <c r="G469" s="52">
        <v>2</v>
      </c>
      <c r="H469" s="52"/>
      <c r="I469" s="52"/>
      <c r="J469" s="52"/>
      <c r="K469" s="52">
        <f>G469</f>
        <v>2</v>
      </c>
      <c r="M469"/>
    </row>
    <row r="470" spans="1:13" s="294" customFormat="1" ht="25.5">
      <c r="A470" s="311"/>
      <c r="B470" s="269" t="s">
        <v>424</v>
      </c>
      <c r="C470" s="269">
        <v>89566</v>
      </c>
      <c r="D470" s="269" t="s">
        <v>21</v>
      </c>
      <c r="E470" s="310" t="s">
        <v>431</v>
      </c>
      <c r="F470" s="269" t="s">
        <v>26</v>
      </c>
      <c r="G470" s="378" t="s">
        <v>13</v>
      </c>
      <c r="H470" s="379" t="s">
        <v>1488</v>
      </c>
      <c r="I470" s="379" t="s">
        <v>1487</v>
      </c>
      <c r="J470" s="379" t="s">
        <v>1486</v>
      </c>
      <c r="K470" s="272">
        <f>K471</f>
        <v>10</v>
      </c>
      <c r="M470"/>
    </row>
    <row r="471" spans="1:13" s="294" customFormat="1">
      <c r="A471" s="231"/>
      <c r="B471" s="232"/>
      <c r="C471" s="232"/>
      <c r="D471" s="232"/>
      <c r="E471" s="372" t="s">
        <v>1491</v>
      </c>
      <c r="F471" s="232"/>
      <c r="G471" s="52">
        <v>10</v>
      </c>
      <c r="H471" s="52"/>
      <c r="I471" s="52"/>
      <c r="J471" s="52"/>
      <c r="K471" s="52">
        <f>G471</f>
        <v>10</v>
      </c>
      <c r="M471"/>
    </row>
    <row r="472" spans="1:13" s="294" customFormat="1" ht="25.5">
      <c r="A472" s="311"/>
      <c r="B472" s="269" t="s">
        <v>426</v>
      </c>
      <c r="C472" s="269">
        <v>89559</v>
      </c>
      <c r="D472" s="269" t="s">
        <v>21</v>
      </c>
      <c r="E472" s="310" t="s">
        <v>433</v>
      </c>
      <c r="F472" s="269" t="s">
        <v>26</v>
      </c>
      <c r="G472" s="378" t="s">
        <v>13</v>
      </c>
      <c r="H472" s="379" t="s">
        <v>1488</v>
      </c>
      <c r="I472" s="379" t="s">
        <v>1487</v>
      </c>
      <c r="J472" s="379" t="s">
        <v>1486</v>
      </c>
      <c r="K472" s="272">
        <f>K473</f>
        <v>2</v>
      </c>
      <c r="M472"/>
    </row>
    <row r="473" spans="1:13" s="294" customFormat="1">
      <c r="A473" s="231"/>
      <c r="B473" s="232"/>
      <c r="C473" s="232"/>
      <c r="D473" s="232"/>
      <c r="E473" s="372" t="s">
        <v>1491</v>
      </c>
      <c r="F473" s="232"/>
      <c r="G473" s="52">
        <v>2</v>
      </c>
      <c r="H473" s="52"/>
      <c r="I473" s="52"/>
      <c r="J473" s="52"/>
      <c r="K473" s="52">
        <f>G473</f>
        <v>2</v>
      </c>
      <c r="M473"/>
    </row>
    <row r="474" spans="1:13" s="294" customFormat="1" ht="25.5">
      <c r="A474" s="311"/>
      <c r="B474" s="269" t="s">
        <v>428</v>
      </c>
      <c r="C474" s="269">
        <v>89622</v>
      </c>
      <c r="D474" s="269" t="s">
        <v>21</v>
      </c>
      <c r="E474" s="310" t="s">
        <v>435</v>
      </c>
      <c r="F474" s="269" t="s">
        <v>26</v>
      </c>
      <c r="G474" s="378" t="s">
        <v>13</v>
      </c>
      <c r="H474" s="379" t="s">
        <v>1488</v>
      </c>
      <c r="I474" s="379" t="s">
        <v>1487</v>
      </c>
      <c r="J474" s="379" t="s">
        <v>1486</v>
      </c>
      <c r="K474" s="272">
        <f>K475</f>
        <v>1</v>
      </c>
      <c r="M474"/>
    </row>
    <row r="475" spans="1:13" s="294" customFormat="1">
      <c r="A475" s="231"/>
      <c r="B475" s="232"/>
      <c r="C475" s="232"/>
      <c r="D475" s="232"/>
      <c r="E475" s="372" t="s">
        <v>1491</v>
      </c>
      <c r="F475" s="232"/>
      <c r="G475" s="52">
        <v>1</v>
      </c>
      <c r="H475" s="52"/>
      <c r="I475" s="52"/>
      <c r="J475" s="52"/>
      <c r="K475" s="52">
        <f>G475</f>
        <v>1</v>
      </c>
      <c r="M475"/>
    </row>
    <row r="476" spans="1:13" s="294" customFormat="1" ht="25.5">
      <c r="A476" s="311"/>
      <c r="B476" s="269" t="s">
        <v>430</v>
      </c>
      <c r="C476" s="269">
        <v>89627</v>
      </c>
      <c r="D476" s="269" t="s">
        <v>21</v>
      </c>
      <c r="E476" s="310" t="s">
        <v>437</v>
      </c>
      <c r="F476" s="269" t="s">
        <v>26</v>
      </c>
      <c r="G476" s="378" t="s">
        <v>13</v>
      </c>
      <c r="H476" s="379" t="s">
        <v>1488</v>
      </c>
      <c r="I476" s="379" t="s">
        <v>1487</v>
      </c>
      <c r="J476" s="379" t="s">
        <v>1486</v>
      </c>
      <c r="K476" s="272">
        <f>K477</f>
        <v>3</v>
      </c>
      <c r="M476"/>
    </row>
    <row r="477" spans="1:13" s="294" customFormat="1">
      <c r="A477" s="231"/>
      <c r="B477" s="232"/>
      <c r="C477" s="232"/>
      <c r="D477" s="232"/>
      <c r="E477" s="372" t="s">
        <v>1491</v>
      </c>
      <c r="F477" s="232"/>
      <c r="G477" s="52">
        <v>3</v>
      </c>
      <c r="H477" s="52"/>
      <c r="I477" s="52"/>
      <c r="J477" s="52"/>
      <c r="K477" s="52">
        <f>G477</f>
        <v>3</v>
      </c>
      <c r="M477"/>
    </row>
    <row r="478" spans="1:13" s="294" customFormat="1" ht="25.5">
      <c r="A478" s="311"/>
      <c r="B478" s="269" t="s">
        <v>432</v>
      </c>
      <c r="C478" s="269">
        <v>89626</v>
      </c>
      <c r="D478" s="269" t="s">
        <v>21</v>
      </c>
      <c r="E478" s="310" t="s">
        <v>439</v>
      </c>
      <c r="F478" s="269" t="s">
        <v>26</v>
      </c>
      <c r="G478" s="378" t="s">
        <v>13</v>
      </c>
      <c r="H478" s="379" t="s">
        <v>1488</v>
      </c>
      <c r="I478" s="379" t="s">
        <v>1487</v>
      </c>
      <c r="J478" s="379" t="s">
        <v>1486</v>
      </c>
      <c r="K478" s="272">
        <f>K479</f>
        <v>1</v>
      </c>
      <c r="M478"/>
    </row>
    <row r="479" spans="1:13" s="294" customFormat="1">
      <c r="A479" s="231"/>
      <c r="B479" s="232"/>
      <c r="C479" s="232"/>
      <c r="D479" s="232"/>
      <c r="E479" s="372" t="s">
        <v>1491</v>
      </c>
      <c r="F479" s="232"/>
      <c r="G479" s="52">
        <v>1</v>
      </c>
      <c r="H479" s="52"/>
      <c r="I479" s="52"/>
      <c r="J479" s="52"/>
      <c r="K479" s="52">
        <f>G479</f>
        <v>1</v>
      </c>
      <c r="M479"/>
    </row>
    <row r="480" spans="1:13" s="294" customFormat="1" ht="25.5">
      <c r="A480" s="311"/>
      <c r="B480" s="269" t="s">
        <v>434</v>
      </c>
      <c r="C480" s="269">
        <v>89630</v>
      </c>
      <c r="D480" s="269" t="s">
        <v>21</v>
      </c>
      <c r="E480" s="310" t="s">
        <v>1503</v>
      </c>
      <c r="F480" s="269" t="s">
        <v>26</v>
      </c>
      <c r="G480" s="378" t="s">
        <v>13</v>
      </c>
      <c r="H480" s="379" t="s">
        <v>1488</v>
      </c>
      <c r="I480" s="379" t="s">
        <v>1487</v>
      </c>
      <c r="J480" s="379" t="s">
        <v>1486</v>
      </c>
      <c r="K480" s="272">
        <f>K481</f>
        <v>7</v>
      </c>
      <c r="M480"/>
    </row>
    <row r="481" spans="1:13" s="294" customFormat="1">
      <c r="A481" s="231"/>
      <c r="B481" s="232"/>
      <c r="C481" s="232"/>
      <c r="D481" s="232"/>
      <c r="E481" s="372" t="s">
        <v>1491</v>
      </c>
      <c r="F481" s="232"/>
      <c r="G481" s="52">
        <v>7</v>
      </c>
      <c r="H481" s="52"/>
      <c r="I481" s="52"/>
      <c r="J481" s="52"/>
      <c r="K481" s="52">
        <f>G481</f>
        <v>7</v>
      </c>
      <c r="M481"/>
    </row>
    <row r="482" spans="1:13" s="294" customFormat="1" ht="25.5">
      <c r="A482" s="311"/>
      <c r="B482" s="269" t="s">
        <v>436</v>
      </c>
      <c r="C482" s="269">
        <v>89630</v>
      </c>
      <c r="D482" s="269" t="s">
        <v>21</v>
      </c>
      <c r="E482" s="310" t="s">
        <v>443</v>
      </c>
      <c r="F482" s="269" t="s">
        <v>26</v>
      </c>
      <c r="G482" s="378" t="s">
        <v>13</v>
      </c>
      <c r="H482" s="379" t="s">
        <v>1488</v>
      </c>
      <c r="I482" s="379" t="s">
        <v>1487</v>
      </c>
      <c r="J482" s="379" t="s">
        <v>1486</v>
      </c>
      <c r="K482" s="272">
        <f>K483</f>
        <v>10</v>
      </c>
      <c r="M482"/>
    </row>
    <row r="483" spans="1:13" s="294" customFormat="1">
      <c r="A483" s="231"/>
      <c r="B483" s="232"/>
      <c r="C483" s="232"/>
      <c r="D483" s="232"/>
      <c r="E483" s="372" t="s">
        <v>1491</v>
      </c>
      <c r="F483" s="232"/>
      <c r="G483" s="52">
        <v>10</v>
      </c>
      <c r="H483" s="52"/>
      <c r="I483" s="52"/>
      <c r="J483" s="52"/>
      <c r="K483" s="52">
        <f>G483</f>
        <v>10</v>
      </c>
      <c r="M483"/>
    </row>
    <row r="484" spans="1:13" s="294" customFormat="1" ht="25.5">
      <c r="A484" s="311"/>
      <c r="B484" s="269" t="s">
        <v>438</v>
      </c>
      <c r="C484" s="269">
        <v>89630</v>
      </c>
      <c r="D484" s="269" t="s">
        <v>21</v>
      </c>
      <c r="E484" s="310" t="s">
        <v>445</v>
      </c>
      <c r="F484" s="269" t="s">
        <v>26</v>
      </c>
      <c r="G484" s="378" t="s">
        <v>13</v>
      </c>
      <c r="H484" s="379" t="s">
        <v>1488</v>
      </c>
      <c r="I484" s="379" t="s">
        <v>1487</v>
      </c>
      <c r="J484" s="379" t="s">
        <v>1486</v>
      </c>
      <c r="K484" s="272">
        <f>K485</f>
        <v>1</v>
      </c>
      <c r="M484"/>
    </row>
    <row r="485" spans="1:13" s="294" customFormat="1">
      <c r="A485" s="231"/>
      <c r="B485" s="232"/>
      <c r="C485" s="232"/>
      <c r="D485" s="232"/>
      <c r="E485" s="372" t="s">
        <v>1491</v>
      </c>
      <c r="F485" s="232"/>
      <c r="G485" s="52">
        <v>1</v>
      </c>
      <c r="H485" s="52"/>
      <c r="I485" s="52"/>
      <c r="J485" s="52"/>
      <c r="K485" s="52">
        <f>G485</f>
        <v>1</v>
      </c>
      <c r="M485"/>
    </row>
    <row r="486" spans="1:13" s="294" customFormat="1" ht="25.5">
      <c r="A486" s="311"/>
      <c r="B486" s="269" t="s">
        <v>440</v>
      </c>
      <c r="C486" s="269">
        <v>89632</v>
      </c>
      <c r="D486" s="269" t="s">
        <v>21</v>
      </c>
      <c r="E486" s="310" t="s">
        <v>447</v>
      </c>
      <c r="F486" s="269" t="s">
        <v>26</v>
      </c>
      <c r="G486" s="378" t="s">
        <v>13</v>
      </c>
      <c r="H486" s="379" t="s">
        <v>1488</v>
      </c>
      <c r="I486" s="379" t="s">
        <v>1487</v>
      </c>
      <c r="J486" s="379" t="s">
        <v>1486</v>
      </c>
      <c r="K486" s="272">
        <f>K487</f>
        <v>5</v>
      </c>
      <c r="M486"/>
    </row>
    <row r="487" spans="1:13" s="294" customFormat="1">
      <c r="A487" s="231"/>
      <c r="B487" s="232"/>
      <c r="C487" s="232"/>
      <c r="D487" s="232"/>
      <c r="E487" s="372" t="s">
        <v>1491</v>
      </c>
      <c r="F487" s="232"/>
      <c r="G487" s="52">
        <v>5</v>
      </c>
      <c r="H487" s="52"/>
      <c r="I487" s="52"/>
      <c r="J487" s="52"/>
      <c r="K487" s="52">
        <f>G487</f>
        <v>5</v>
      </c>
      <c r="M487"/>
    </row>
    <row r="488" spans="1:13" s="294" customFormat="1" ht="25.5">
      <c r="A488" s="311"/>
      <c r="B488" s="269" t="s">
        <v>442</v>
      </c>
      <c r="C488" s="269">
        <v>89632</v>
      </c>
      <c r="D488" s="269" t="s">
        <v>21</v>
      </c>
      <c r="E488" s="310" t="s">
        <v>449</v>
      </c>
      <c r="F488" s="269" t="s">
        <v>26</v>
      </c>
      <c r="G488" s="378" t="s">
        <v>13</v>
      </c>
      <c r="H488" s="379" t="s">
        <v>1488</v>
      </c>
      <c r="I488" s="379" t="s">
        <v>1487</v>
      </c>
      <c r="J488" s="379" t="s">
        <v>1486</v>
      </c>
      <c r="K488" s="272">
        <f>K489</f>
        <v>2</v>
      </c>
      <c r="M488"/>
    </row>
    <row r="489" spans="1:13" s="294" customFormat="1">
      <c r="A489" s="231"/>
      <c r="B489" s="232"/>
      <c r="C489" s="232"/>
      <c r="D489" s="232"/>
      <c r="E489" s="372" t="s">
        <v>1491</v>
      </c>
      <c r="F489" s="232"/>
      <c r="G489" s="52">
        <v>2</v>
      </c>
      <c r="H489" s="52"/>
      <c r="I489" s="52"/>
      <c r="J489" s="52"/>
      <c r="K489" s="52">
        <f>G489</f>
        <v>2</v>
      </c>
      <c r="M489"/>
    </row>
    <row r="490" spans="1:13" s="294" customFormat="1" ht="25.5">
      <c r="A490" s="311"/>
      <c r="B490" s="269" t="s">
        <v>444</v>
      </c>
      <c r="C490" s="269">
        <v>89394</v>
      </c>
      <c r="D490" s="269" t="s">
        <v>21</v>
      </c>
      <c r="E490" s="310" t="s">
        <v>451</v>
      </c>
      <c r="F490" s="269" t="s">
        <v>26</v>
      </c>
      <c r="G490" s="378" t="s">
        <v>13</v>
      </c>
      <c r="H490" s="379" t="s">
        <v>1488</v>
      </c>
      <c r="I490" s="379" t="s">
        <v>1487</v>
      </c>
      <c r="J490" s="379" t="s">
        <v>1486</v>
      </c>
      <c r="K490" s="272">
        <f>K491</f>
        <v>20</v>
      </c>
      <c r="M490"/>
    </row>
    <row r="491" spans="1:13" s="294" customFormat="1">
      <c r="A491" s="231"/>
      <c r="B491" s="232"/>
      <c r="C491" s="232"/>
      <c r="D491" s="232"/>
      <c r="E491" s="372" t="s">
        <v>1491</v>
      </c>
      <c r="F491" s="232"/>
      <c r="G491" s="52">
        <v>20</v>
      </c>
      <c r="H491" s="52"/>
      <c r="I491" s="52"/>
      <c r="J491" s="52"/>
      <c r="K491" s="52">
        <f>G491</f>
        <v>20</v>
      </c>
      <c r="M491"/>
    </row>
    <row r="492" spans="1:13" s="294" customFormat="1" ht="25.5">
      <c r="A492" s="311"/>
      <c r="B492" s="269" t="s">
        <v>446</v>
      </c>
      <c r="C492" s="269">
        <v>90374</v>
      </c>
      <c r="D492" s="269" t="s">
        <v>21</v>
      </c>
      <c r="E492" s="310" t="s">
        <v>453</v>
      </c>
      <c r="F492" s="269" t="s">
        <v>26</v>
      </c>
      <c r="G492" s="378" t="s">
        <v>13</v>
      </c>
      <c r="H492" s="379" t="s">
        <v>1488</v>
      </c>
      <c r="I492" s="379" t="s">
        <v>1487</v>
      </c>
      <c r="J492" s="379" t="s">
        <v>1486</v>
      </c>
      <c r="K492" s="272">
        <f>K493</f>
        <v>2</v>
      </c>
      <c r="M492"/>
    </row>
    <row r="493" spans="1:13" s="294" customFormat="1">
      <c r="A493" s="231"/>
      <c r="B493" s="232"/>
      <c r="C493" s="232"/>
      <c r="D493" s="232"/>
      <c r="E493" s="372" t="s">
        <v>1491</v>
      </c>
      <c r="F493" s="232"/>
      <c r="G493" s="52">
        <v>2</v>
      </c>
      <c r="H493" s="52"/>
      <c r="I493" s="52"/>
      <c r="J493" s="52"/>
      <c r="K493" s="52">
        <f>G493</f>
        <v>2</v>
      </c>
      <c r="M493"/>
    </row>
    <row r="494" spans="1:13" s="294" customFormat="1">
      <c r="A494" s="311"/>
      <c r="B494" s="286" t="s">
        <v>454</v>
      </c>
      <c r="C494" s="269"/>
      <c r="D494" s="286"/>
      <c r="E494" s="293" t="s">
        <v>455</v>
      </c>
      <c r="F494" s="291"/>
      <c r="G494" s="272"/>
      <c r="H494" s="273"/>
      <c r="I494" s="273"/>
      <c r="J494" s="282"/>
      <c r="K494" s="282"/>
      <c r="M494"/>
    </row>
    <row r="495" spans="1:13" s="294" customFormat="1" ht="25.5">
      <c r="A495" s="311"/>
      <c r="B495" s="269" t="s">
        <v>456</v>
      </c>
      <c r="C495" s="269">
        <v>95248</v>
      </c>
      <c r="D495" s="269" t="s">
        <v>21</v>
      </c>
      <c r="E495" s="291" t="s">
        <v>457</v>
      </c>
      <c r="F495" s="269" t="s">
        <v>26</v>
      </c>
      <c r="G495" s="378" t="s">
        <v>13</v>
      </c>
      <c r="H495" s="379" t="s">
        <v>1488</v>
      </c>
      <c r="I495" s="379" t="s">
        <v>1487</v>
      </c>
      <c r="J495" s="379" t="s">
        <v>1486</v>
      </c>
      <c r="K495" s="272">
        <f>K496</f>
        <v>2</v>
      </c>
      <c r="M495"/>
    </row>
    <row r="496" spans="1:13" s="294" customFormat="1">
      <c r="A496" s="231"/>
      <c r="B496" s="232"/>
      <c r="C496" s="232"/>
      <c r="D496" s="232"/>
      <c r="E496" s="372" t="s">
        <v>1491</v>
      </c>
      <c r="F496" s="232"/>
      <c r="G496" s="52">
        <v>2</v>
      </c>
      <c r="H496" s="52"/>
      <c r="I496" s="52"/>
      <c r="J496" s="52"/>
      <c r="K496" s="52">
        <f>G496</f>
        <v>2</v>
      </c>
      <c r="M496"/>
    </row>
    <row r="497" spans="1:13" s="294" customFormat="1" ht="25.5">
      <c r="A497" s="311"/>
      <c r="B497" s="269" t="s">
        <v>458</v>
      </c>
      <c r="C497" s="269">
        <v>94498</v>
      </c>
      <c r="D497" s="269" t="s">
        <v>21</v>
      </c>
      <c r="E497" s="291" t="s">
        <v>459</v>
      </c>
      <c r="F497" s="269" t="s">
        <v>26</v>
      </c>
      <c r="G497" s="378" t="s">
        <v>13</v>
      </c>
      <c r="H497" s="379" t="s">
        <v>1488</v>
      </c>
      <c r="I497" s="379" t="s">
        <v>1487</v>
      </c>
      <c r="J497" s="379" t="s">
        <v>1486</v>
      </c>
      <c r="K497" s="272">
        <f>K498</f>
        <v>2</v>
      </c>
      <c r="M497"/>
    </row>
    <row r="498" spans="1:13" s="294" customFormat="1">
      <c r="A498" s="231"/>
      <c r="B498" s="232"/>
      <c r="C498" s="232"/>
      <c r="D498" s="232"/>
      <c r="E498" s="372" t="s">
        <v>1491</v>
      </c>
      <c r="F498" s="232"/>
      <c r="G498" s="52">
        <v>2</v>
      </c>
      <c r="H498" s="52"/>
      <c r="I498" s="52"/>
      <c r="J498" s="52"/>
      <c r="K498" s="52">
        <f>G498</f>
        <v>2</v>
      </c>
      <c r="M498"/>
    </row>
    <row r="499" spans="1:13" s="294" customFormat="1" ht="25.5">
      <c r="A499" s="311"/>
      <c r="B499" s="269" t="s">
        <v>460</v>
      </c>
      <c r="C499" s="269">
        <v>94500</v>
      </c>
      <c r="D499" s="269" t="s">
        <v>21</v>
      </c>
      <c r="E499" s="291" t="s">
        <v>461</v>
      </c>
      <c r="F499" s="269" t="s">
        <v>26</v>
      </c>
      <c r="G499" s="378" t="s">
        <v>13</v>
      </c>
      <c r="H499" s="379" t="s">
        <v>1488</v>
      </c>
      <c r="I499" s="379" t="s">
        <v>1487</v>
      </c>
      <c r="J499" s="379" t="s">
        <v>1486</v>
      </c>
      <c r="K499" s="272">
        <f>K500</f>
        <v>2</v>
      </c>
      <c r="M499"/>
    </row>
    <row r="500" spans="1:13" s="294" customFormat="1">
      <c r="A500" s="231"/>
      <c r="B500" s="232"/>
      <c r="C500" s="232"/>
      <c r="D500" s="232"/>
      <c r="E500" s="372" t="s">
        <v>1491</v>
      </c>
      <c r="F500" s="232"/>
      <c r="G500" s="52">
        <v>2</v>
      </c>
      <c r="H500" s="52"/>
      <c r="I500" s="52"/>
      <c r="J500" s="52"/>
      <c r="K500" s="52">
        <f>G500</f>
        <v>2</v>
      </c>
      <c r="M500"/>
    </row>
    <row r="501" spans="1:13" s="294" customFormat="1" ht="25.5">
      <c r="A501" s="311"/>
      <c r="B501" s="269" t="s">
        <v>462</v>
      </c>
      <c r="C501" s="269">
        <v>94501</v>
      </c>
      <c r="D501" s="269" t="s">
        <v>21</v>
      </c>
      <c r="E501" s="291" t="s">
        <v>463</v>
      </c>
      <c r="F501" s="269" t="s">
        <v>26</v>
      </c>
      <c r="G501" s="378" t="s">
        <v>13</v>
      </c>
      <c r="H501" s="379" t="s">
        <v>1488</v>
      </c>
      <c r="I501" s="379" t="s">
        <v>1487</v>
      </c>
      <c r="J501" s="379" t="s">
        <v>1486</v>
      </c>
      <c r="K501" s="272">
        <f>K502</f>
        <v>2</v>
      </c>
      <c r="M501"/>
    </row>
    <row r="502" spans="1:13" s="294" customFormat="1">
      <c r="A502" s="231"/>
      <c r="B502" s="232"/>
      <c r="C502" s="232"/>
      <c r="D502" s="232"/>
      <c r="E502" s="372" t="s">
        <v>1491</v>
      </c>
      <c r="F502" s="232"/>
      <c r="G502" s="52">
        <v>2</v>
      </c>
      <c r="H502" s="52"/>
      <c r="I502" s="52"/>
      <c r="J502" s="52"/>
      <c r="K502" s="52">
        <f>G502</f>
        <v>2</v>
      </c>
      <c r="M502"/>
    </row>
    <row r="503" spans="1:13" s="294" customFormat="1" ht="25.5">
      <c r="A503" s="311"/>
      <c r="B503" s="269" t="s">
        <v>464</v>
      </c>
      <c r="C503" s="269">
        <v>94792</v>
      </c>
      <c r="D503" s="269" t="s">
        <v>21</v>
      </c>
      <c r="E503" s="291" t="s">
        <v>465</v>
      </c>
      <c r="F503" s="269" t="s">
        <v>26</v>
      </c>
      <c r="G503" s="378" t="s">
        <v>13</v>
      </c>
      <c r="H503" s="379" t="s">
        <v>1488</v>
      </c>
      <c r="I503" s="379" t="s">
        <v>1487</v>
      </c>
      <c r="J503" s="379" t="s">
        <v>1486</v>
      </c>
      <c r="K503" s="272">
        <f>K504</f>
        <v>1</v>
      </c>
      <c r="M503"/>
    </row>
    <row r="504" spans="1:13" s="294" customFormat="1">
      <c r="A504" s="231"/>
      <c r="B504" s="232"/>
      <c r="C504" s="232"/>
      <c r="D504" s="232"/>
      <c r="E504" s="372" t="s">
        <v>1491</v>
      </c>
      <c r="F504" s="232"/>
      <c r="G504" s="52">
        <v>1</v>
      </c>
      <c r="H504" s="52"/>
      <c r="I504" s="52"/>
      <c r="J504" s="52"/>
      <c r="K504" s="52">
        <f>G504</f>
        <v>1</v>
      </c>
      <c r="M504"/>
    </row>
    <row r="505" spans="1:13" s="294" customFormat="1" ht="25.5">
      <c r="A505" s="311"/>
      <c r="B505" s="269" t="s">
        <v>466</v>
      </c>
      <c r="C505" s="269">
        <v>94794</v>
      </c>
      <c r="D505" s="269" t="s">
        <v>21</v>
      </c>
      <c r="E505" s="291" t="s">
        <v>467</v>
      </c>
      <c r="F505" s="269" t="s">
        <v>26</v>
      </c>
      <c r="G505" s="378" t="s">
        <v>13</v>
      </c>
      <c r="H505" s="379" t="s">
        <v>1488</v>
      </c>
      <c r="I505" s="379" t="s">
        <v>1487</v>
      </c>
      <c r="J505" s="379" t="s">
        <v>1486</v>
      </c>
      <c r="K505" s="272">
        <f>K506</f>
        <v>12</v>
      </c>
      <c r="M505"/>
    </row>
    <row r="506" spans="1:13" s="294" customFormat="1">
      <c r="A506" s="231"/>
      <c r="B506" s="232"/>
      <c r="C506" s="232"/>
      <c r="D506" s="232"/>
      <c r="E506" s="372" t="s">
        <v>1491</v>
      </c>
      <c r="F506" s="232"/>
      <c r="G506" s="52">
        <v>12</v>
      </c>
      <c r="H506" s="52"/>
      <c r="I506" s="52"/>
      <c r="J506" s="52"/>
      <c r="K506" s="52">
        <f>G506</f>
        <v>12</v>
      </c>
      <c r="M506"/>
    </row>
    <row r="507" spans="1:13" s="294" customFormat="1" ht="25.5">
      <c r="A507" s="311"/>
      <c r="B507" s="269" t="s">
        <v>468</v>
      </c>
      <c r="C507" s="269">
        <v>89987</v>
      </c>
      <c r="D507" s="269" t="s">
        <v>21</v>
      </c>
      <c r="E507" s="291" t="s">
        <v>469</v>
      </c>
      <c r="F507" s="269" t="s">
        <v>26</v>
      </c>
      <c r="G507" s="378" t="s">
        <v>13</v>
      </c>
      <c r="H507" s="379" t="s">
        <v>1488</v>
      </c>
      <c r="I507" s="379" t="s">
        <v>1487</v>
      </c>
      <c r="J507" s="379" t="s">
        <v>1486</v>
      </c>
      <c r="K507" s="272">
        <f>K508</f>
        <v>33</v>
      </c>
      <c r="M507"/>
    </row>
    <row r="508" spans="1:13" s="294" customFormat="1">
      <c r="A508" s="231"/>
      <c r="B508" s="232"/>
      <c r="C508" s="232"/>
      <c r="D508" s="232"/>
      <c r="E508" s="372" t="s">
        <v>1491</v>
      </c>
      <c r="F508" s="232"/>
      <c r="G508" s="52">
        <v>33</v>
      </c>
      <c r="H508" s="52"/>
      <c r="I508" s="52"/>
      <c r="J508" s="52"/>
      <c r="K508" s="52">
        <f>G508</f>
        <v>33</v>
      </c>
      <c r="M508"/>
    </row>
    <row r="509" spans="1:13" s="294" customFormat="1" ht="25.5">
      <c r="A509" s="311"/>
      <c r="B509" s="269" t="s">
        <v>470</v>
      </c>
      <c r="C509" s="269">
        <v>89985</v>
      </c>
      <c r="D509" s="269" t="s">
        <v>21</v>
      </c>
      <c r="E509" s="291" t="s">
        <v>471</v>
      </c>
      <c r="F509" s="269" t="s">
        <v>26</v>
      </c>
      <c r="G509" s="378" t="s">
        <v>13</v>
      </c>
      <c r="H509" s="379" t="s">
        <v>1488</v>
      </c>
      <c r="I509" s="379" t="s">
        <v>1487</v>
      </c>
      <c r="J509" s="379" t="s">
        <v>1486</v>
      </c>
      <c r="K509" s="272">
        <f>K510</f>
        <v>13</v>
      </c>
      <c r="M509"/>
    </row>
    <row r="510" spans="1:13" s="294" customFormat="1">
      <c r="A510" s="231"/>
      <c r="B510" s="232"/>
      <c r="C510" s="232"/>
      <c r="D510" s="232"/>
      <c r="E510" s="372" t="s">
        <v>1491</v>
      </c>
      <c r="F510" s="232"/>
      <c r="G510" s="52">
        <v>13</v>
      </c>
      <c r="H510" s="52"/>
      <c r="I510" s="52"/>
      <c r="J510" s="52"/>
      <c r="K510" s="52">
        <f>G510</f>
        <v>13</v>
      </c>
      <c r="M510"/>
    </row>
    <row r="511" spans="1:13">
      <c r="A511" s="17"/>
      <c r="B511" s="63"/>
      <c r="C511" s="64"/>
      <c r="D511" s="64"/>
      <c r="E511" s="64"/>
      <c r="F511" s="64"/>
      <c r="G511" s="65" t="s">
        <v>32</v>
      </c>
      <c r="H511" s="66"/>
      <c r="I511" s="66"/>
      <c r="J511" s="67"/>
      <c r="K511" s="67"/>
    </row>
    <row r="512" spans="1:13">
      <c r="A512" s="17"/>
      <c r="B512" s="17"/>
      <c r="C512" s="17"/>
      <c r="D512" s="17"/>
      <c r="E512" s="44"/>
      <c r="F512" s="17"/>
      <c r="G512" s="45"/>
      <c r="H512" s="19"/>
      <c r="I512" s="19"/>
      <c r="J512" s="19"/>
      <c r="K512" s="19"/>
    </row>
    <row r="513" spans="1:13">
      <c r="A513" s="17"/>
      <c r="B513" s="103">
        <v>13</v>
      </c>
      <c r="C513" s="103"/>
      <c r="D513" s="103"/>
      <c r="E513" s="104" t="s">
        <v>472</v>
      </c>
      <c r="F513" s="105"/>
      <c r="G513" s="106"/>
      <c r="H513" s="107"/>
      <c r="I513" s="107"/>
      <c r="J513" s="107"/>
      <c r="K513" s="107"/>
    </row>
    <row r="514" spans="1:13" s="294" customFormat="1">
      <c r="A514" s="311"/>
      <c r="B514" s="286" t="s">
        <v>473</v>
      </c>
      <c r="C514" s="286"/>
      <c r="D514" s="286"/>
      <c r="E514" s="293" t="s">
        <v>474</v>
      </c>
      <c r="F514" s="291"/>
      <c r="G514" s="281"/>
      <c r="H514" s="273"/>
      <c r="I514" s="273"/>
      <c r="J514" s="282"/>
      <c r="K514" s="282"/>
      <c r="M514"/>
    </row>
    <row r="515" spans="1:13" s="294" customFormat="1" ht="25.5">
      <c r="A515" s="311"/>
      <c r="B515" s="269" t="s">
        <v>475</v>
      </c>
      <c r="C515" s="269">
        <v>89848</v>
      </c>
      <c r="D515" s="269" t="s">
        <v>21</v>
      </c>
      <c r="E515" s="310" t="s">
        <v>476</v>
      </c>
      <c r="F515" s="269" t="s">
        <v>53</v>
      </c>
      <c r="G515" s="378" t="s">
        <v>13</v>
      </c>
      <c r="H515" s="379" t="s">
        <v>1488</v>
      </c>
      <c r="I515" s="379" t="s">
        <v>1487</v>
      </c>
      <c r="J515" s="379" t="s">
        <v>1486</v>
      </c>
      <c r="K515" s="272">
        <f>K516</f>
        <v>22</v>
      </c>
      <c r="M515"/>
    </row>
    <row r="516" spans="1:13" s="294" customFormat="1">
      <c r="A516" s="231"/>
      <c r="B516" s="232"/>
      <c r="C516" s="232"/>
      <c r="D516" s="232"/>
      <c r="E516" s="372" t="s">
        <v>1491</v>
      </c>
      <c r="F516" s="232"/>
      <c r="G516" s="52">
        <v>22</v>
      </c>
      <c r="H516" s="52"/>
      <c r="I516" s="52"/>
      <c r="J516" s="52"/>
      <c r="K516" s="52">
        <f>G516</f>
        <v>22</v>
      </c>
      <c r="M516"/>
    </row>
    <row r="517" spans="1:13" s="294" customFormat="1" ht="25.5">
      <c r="A517" s="311"/>
      <c r="B517" s="269" t="s">
        <v>477</v>
      </c>
      <c r="C517" s="269">
        <v>89849</v>
      </c>
      <c r="D517" s="269" t="s">
        <v>21</v>
      </c>
      <c r="E517" s="310" t="s">
        <v>478</v>
      </c>
      <c r="F517" s="269" t="s">
        <v>53</v>
      </c>
      <c r="G517" s="378" t="s">
        <v>13</v>
      </c>
      <c r="H517" s="379" t="s">
        <v>1488</v>
      </c>
      <c r="I517" s="379" t="s">
        <v>1487</v>
      </c>
      <c r="J517" s="379" t="s">
        <v>1486</v>
      </c>
      <c r="K517" s="272">
        <f>K518</f>
        <v>28</v>
      </c>
      <c r="M517"/>
    </row>
    <row r="518" spans="1:13" s="294" customFormat="1">
      <c r="A518" s="231"/>
      <c r="B518" s="232"/>
      <c r="C518" s="232"/>
      <c r="D518" s="232"/>
      <c r="E518" s="372" t="s">
        <v>1491</v>
      </c>
      <c r="F518" s="232"/>
      <c r="G518" s="52">
        <v>28</v>
      </c>
      <c r="H518" s="52"/>
      <c r="I518" s="52"/>
      <c r="J518" s="52"/>
      <c r="K518" s="52">
        <f>G518</f>
        <v>28</v>
      </c>
      <c r="M518"/>
    </row>
    <row r="519" spans="1:13" s="294" customFormat="1" ht="25.5">
      <c r="A519" s="311"/>
      <c r="B519" s="269" t="s">
        <v>479</v>
      </c>
      <c r="C519" s="269">
        <v>89746</v>
      </c>
      <c r="D519" s="269" t="s">
        <v>21</v>
      </c>
      <c r="E519" s="310" t="s">
        <v>480</v>
      </c>
      <c r="F519" s="269" t="s">
        <v>26</v>
      </c>
      <c r="G519" s="378" t="s">
        <v>13</v>
      </c>
      <c r="H519" s="379" t="s">
        <v>1488</v>
      </c>
      <c r="I519" s="379" t="s">
        <v>1487</v>
      </c>
      <c r="J519" s="379" t="s">
        <v>1486</v>
      </c>
      <c r="K519" s="272">
        <f>K520</f>
        <v>3</v>
      </c>
      <c r="M519"/>
    </row>
    <row r="520" spans="1:13" s="294" customFormat="1">
      <c r="A520" s="231"/>
      <c r="B520" s="232"/>
      <c r="C520" s="232"/>
      <c r="D520" s="232"/>
      <c r="E520" s="372" t="s">
        <v>1491</v>
      </c>
      <c r="F520" s="232"/>
      <c r="G520" s="52">
        <v>3</v>
      </c>
      <c r="H520" s="52"/>
      <c r="I520" s="52"/>
      <c r="J520" s="52"/>
      <c r="K520" s="52">
        <f>G520</f>
        <v>3</v>
      </c>
      <c r="M520"/>
    </row>
    <row r="521" spans="1:13" s="294" customFormat="1" ht="25.5">
      <c r="A521" s="311"/>
      <c r="B521" s="269" t="s">
        <v>481</v>
      </c>
      <c r="C521" s="269">
        <v>89744</v>
      </c>
      <c r="D521" s="269" t="s">
        <v>21</v>
      </c>
      <c r="E521" s="310" t="s">
        <v>482</v>
      </c>
      <c r="F521" s="269" t="s">
        <v>26</v>
      </c>
      <c r="G521" s="378" t="s">
        <v>13</v>
      </c>
      <c r="H521" s="379" t="s">
        <v>1488</v>
      </c>
      <c r="I521" s="379" t="s">
        <v>1487</v>
      </c>
      <c r="J521" s="379" t="s">
        <v>1486</v>
      </c>
      <c r="K521" s="272">
        <f>K522</f>
        <v>21</v>
      </c>
      <c r="M521"/>
    </row>
    <row r="522" spans="1:13" s="294" customFormat="1">
      <c r="A522" s="231"/>
      <c r="B522" s="232"/>
      <c r="C522" s="232"/>
      <c r="D522" s="232"/>
      <c r="E522" s="372" t="s">
        <v>1491</v>
      </c>
      <c r="F522" s="232"/>
      <c r="G522" s="52">
        <v>21</v>
      </c>
      <c r="H522" s="52"/>
      <c r="I522" s="52"/>
      <c r="J522" s="52"/>
      <c r="K522" s="52">
        <f>G522</f>
        <v>21</v>
      </c>
      <c r="M522"/>
    </row>
    <row r="523" spans="1:13" s="294" customFormat="1" ht="25.5">
      <c r="A523" s="311"/>
      <c r="B523" s="269" t="s">
        <v>483</v>
      </c>
      <c r="C523" s="269">
        <v>89567</v>
      </c>
      <c r="D523" s="269" t="s">
        <v>21</v>
      </c>
      <c r="E523" s="310" t="s">
        <v>484</v>
      </c>
      <c r="F523" s="269" t="s">
        <v>26</v>
      </c>
      <c r="G523" s="378" t="s">
        <v>13</v>
      </c>
      <c r="H523" s="379" t="s">
        <v>1488</v>
      </c>
      <c r="I523" s="379" t="s">
        <v>1487</v>
      </c>
      <c r="J523" s="379" t="s">
        <v>1486</v>
      </c>
      <c r="K523" s="272">
        <f>K524</f>
        <v>3</v>
      </c>
      <c r="M523"/>
    </row>
    <row r="524" spans="1:13" s="294" customFormat="1">
      <c r="A524" s="231"/>
      <c r="B524" s="232"/>
      <c r="C524" s="232"/>
      <c r="D524" s="232"/>
      <c r="E524" s="372" t="s">
        <v>1491</v>
      </c>
      <c r="F524" s="232"/>
      <c r="G524" s="52">
        <v>3</v>
      </c>
      <c r="H524" s="52"/>
      <c r="I524" s="52"/>
      <c r="J524" s="52"/>
      <c r="K524" s="52">
        <f>G524</f>
        <v>3</v>
      </c>
      <c r="M524"/>
    </row>
    <row r="525" spans="1:13" s="294" customFormat="1">
      <c r="A525" s="311"/>
      <c r="B525" s="286" t="s">
        <v>485</v>
      </c>
      <c r="C525" s="286"/>
      <c r="D525" s="286"/>
      <c r="E525" s="293" t="s">
        <v>486</v>
      </c>
      <c r="F525" s="291"/>
      <c r="G525" s="272"/>
      <c r="H525" s="273"/>
      <c r="I525" s="273"/>
      <c r="J525" s="282"/>
      <c r="K525" s="282"/>
      <c r="M525"/>
    </row>
    <row r="526" spans="1:13" s="294" customFormat="1" ht="25.5">
      <c r="A526" s="311"/>
      <c r="B526" s="269" t="s">
        <v>487</v>
      </c>
      <c r="C526" s="269">
        <v>4283</v>
      </c>
      <c r="D526" s="269" t="s">
        <v>1172</v>
      </c>
      <c r="E526" s="310" t="s">
        <v>1173</v>
      </c>
      <c r="F526" s="269" t="s">
        <v>26</v>
      </c>
      <c r="G526" s="378" t="s">
        <v>13</v>
      </c>
      <c r="H526" s="379" t="s">
        <v>1488</v>
      </c>
      <c r="I526" s="379" t="s">
        <v>1487</v>
      </c>
      <c r="J526" s="379" t="s">
        <v>1486</v>
      </c>
      <c r="K526" s="272">
        <f>K527</f>
        <v>23</v>
      </c>
      <c r="M526"/>
    </row>
    <row r="527" spans="1:13" s="294" customFormat="1">
      <c r="A527" s="231"/>
      <c r="B527" s="232"/>
      <c r="C527" s="232"/>
      <c r="D527" s="232"/>
      <c r="E527" s="372" t="s">
        <v>1491</v>
      </c>
      <c r="F527" s="232"/>
      <c r="G527" s="52">
        <v>23</v>
      </c>
      <c r="H527" s="52"/>
      <c r="I527" s="52"/>
      <c r="J527" s="52"/>
      <c r="K527" s="52">
        <f>G527</f>
        <v>23</v>
      </c>
      <c r="M527"/>
    </row>
    <row r="528" spans="1:13" s="294" customFormat="1" ht="25.5">
      <c r="A528" s="311"/>
      <c r="B528" s="269" t="s">
        <v>489</v>
      </c>
      <c r="C528" s="269">
        <v>99253</v>
      </c>
      <c r="D528" s="269" t="s">
        <v>21</v>
      </c>
      <c r="E528" s="271" t="s">
        <v>490</v>
      </c>
      <c r="F528" s="269" t="s">
        <v>26</v>
      </c>
      <c r="G528" s="378" t="s">
        <v>13</v>
      </c>
      <c r="H528" s="379" t="s">
        <v>1488</v>
      </c>
      <c r="I528" s="379" t="s">
        <v>1487</v>
      </c>
      <c r="J528" s="379" t="s">
        <v>1486</v>
      </c>
      <c r="K528" s="272">
        <f>K529</f>
        <v>2</v>
      </c>
      <c r="M528"/>
    </row>
    <row r="529" spans="1:13" s="294" customFormat="1">
      <c r="A529" s="231"/>
      <c r="B529" s="232"/>
      <c r="C529" s="232"/>
      <c r="D529" s="232"/>
      <c r="E529" s="372" t="s">
        <v>1491</v>
      </c>
      <c r="F529" s="232"/>
      <c r="G529" s="52">
        <v>2</v>
      </c>
      <c r="H529" s="52"/>
      <c r="I529" s="52"/>
      <c r="J529" s="52"/>
      <c r="K529" s="52">
        <f>G529</f>
        <v>2</v>
      </c>
      <c r="M529"/>
    </row>
    <row r="530" spans="1:13" s="294" customFormat="1">
      <c r="A530" s="311"/>
      <c r="B530" s="286" t="s">
        <v>1481</v>
      </c>
      <c r="C530" s="286"/>
      <c r="D530" s="286"/>
      <c r="E530" s="293" t="s">
        <v>1480</v>
      </c>
      <c r="F530" s="291"/>
      <c r="G530" s="272"/>
      <c r="H530" s="273"/>
      <c r="I530" s="273"/>
      <c r="J530" s="282"/>
      <c r="K530" s="282"/>
      <c r="M530"/>
    </row>
    <row r="531" spans="1:13" s="294" customFormat="1" ht="38.25">
      <c r="A531" s="311"/>
      <c r="B531" s="269" t="s">
        <v>1482</v>
      </c>
      <c r="C531" s="355">
        <v>102722</v>
      </c>
      <c r="D531" s="269" t="s">
        <v>21</v>
      </c>
      <c r="E531" s="310" t="s">
        <v>1483</v>
      </c>
      <c r="F531" s="269" t="s">
        <v>53</v>
      </c>
      <c r="G531" s="378" t="s">
        <v>13</v>
      </c>
      <c r="H531" s="379" t="s">
        <v>1488</v>
      </c>
      <c r="I531" s="379" t="s">
        <v>1487</v>
      </c>
      <c r="J531" s="379" t="s">
        <v>1486</v>
      </c>
      <c r="K531" s="272">
        <f>K532</f>
        <v>127.53636363636362</v>
      </c>
      <c r="M531"/>
    </row>
    <row r="532" spans="1:13" s="294" customFormat="1" ht="30">
      <c r="A532" s="231"/>
      <c r="B532" s="232"/>
      <c r="C532" s="232"/>
      <c r="D532" s="232"/>
      <c r="E532" s="372" t="s">
        <v>1504</v>
      </c>
      <c r="F532" s="232"/>
      <c r="G532" s="52"/>
      <c r="H532" s="52"/>
      <c r="I532" s="52">
        <v>280.58</v>
      </c>
      <c r="J532" s="52">
        <v>2.2000000000000002</v>
      </c>
      <c r="K532" s="52">
        <f>I532/J532</f>
        <v>127.53636363636362</v>
      </c>
      <c r="M532"/>
    </row>
    <row r="533" spans="1:13">
      <c r="A533" s="17"/>
      <c r="B533" s="63"/>
      <c r="C533" s="64"/>
      <c r="D533" s="64"/>
      <c r="E533" s="64"/>
      <c r="F533" s="64"/>
      <c r="G533" s="65" t="s">
        <v>32</v>
      </c>
      <c r="H533" s="66"/>
      <c r="I533" s="66"/>
      <c r="J533" s="67"/>
      <c r="K533" s="67"/>
    </row>
    <row r="534" spans="1:13">
      <c r="A534" s="17"/>
      <c r="B534" s="17"/>
      <c r="C534" s="17"/>
      <c r="D534" s="17"/>
      <c r="E534" s="44"/>
      <c r="F534" s="17"/>
      <c r="G534" s="45"/>
      <c r="H534" s="19"/>
      <c r="I534" s="19"/>
      <c r="J534" s="19"/>
      <c r="K534" s="19"/>
    </row>
    <row r="535" spans="1:13">
      <c r="A535" s="17"/>
      <c r="B535" s="46">
        <v>14</v>
      </c>
      <c r="C535" s="46"/>
      <c r="D535" s="46"/>
      <c r="E535" s="47" t="s">
        <v>491</v>
      </c>
      <c r="F535" s="47"/>
      <c r="G535" s="82"/>
      <c r="H535" s="49"/>
      <c r="I535" s="49"/>
      <c r="J535" s="49"/>
      <c r="K535" s="49"/>
    </row>
    <row r="536" spans="1:13" s="294" customFormat="1" ht="25.5">
      <c r="A536" s="311"/>
      <c r="B536" s="269" t="s">
        <v>1091</v>
      </c>
      <c r="C536" s="269">
        <v>89711</v>
      </c>
      <c r="D536" s="269" t="s">
        <v>21</v>
      </c>
      <c r="E536" s="310" t="s">
        <v>493</v>
      </c>
      <c r="F536" s="269" t="s">
        <v>53</v>
      </c>
      <c r="G536" s="378" t="s">
        <v>13</v>
      </c>
      <c r="H536" s="379" t="s">
        <v>1488</v>
      </c>
      <c r="I536" s="379" t="s">
        <v>1487</v>
      </c>
      <c r="J536" s="379" t="s">
        <v>1486</v>
      </c>
      <c r="K536" s="272">
        <f>K537</f>
        <v>36</v>
      </c>
      <c r="M536"/>
    </row>
    <row r="537" spans="1:13" s="294" customFormat="1">
      <c r="A537" s="231"/>
      <c r="B537" s="232"/>
      <c r="C537" s="232"/>
      <c r="D537" s="232"/>
      <c r="E537" s="372" t="s">
        <v>1491</v>
      </c>
      <c r="F537" s="232"/>
      <c r="G537" s="52"/>
      <c r="H537" s="52"/>
      <c r="I537" s="52">
        <v>36</v>
      </c>
      <c r="J537" s="52"/>
      <c r="K537" s="52">
        <f>I537</f>
        <v>36</v>
      </c>
      <c r="M537"/>
    </row>
    <row r="538" spans="1:13" s="294" customFormat="1" ht="25.5">
      <c r="A538" s="311"/>
      <c r="B538" s="269" t="s">
        <v>492</v>
      </c>
      <c r="C538" s="269">
        <v>89712</v>
      </c>
      <c r="D538" s="269" t="s">
        <v>21</v>
      </c>
      <c r="E538" s="310" t="s">
        <v>495</v>
      </c>
      <c r="F538" s="269" t="s">
        <v>53</v>
      </c>
      <c r="G538" s="378" t="s">
        <v>13</v>
      </c>
      <c r="H538" s="379" t="s">
        <v>1488</v>
      </c>
      <c r="I538" s="379" t="s">
        <v>1487</v>
      </c>
      <c r="J538" s="379" t="s">
        <v>1486</v>
      </c>
      <c r="K538" s="272">
        <f>K539</f>
        <v>19</v>
      </c>
      <c r="M538"/>
    </row>
    <row r="539" spans="1:13" s="294" customFormat="1">
      <c r="A539" s="231"/>
      <c r="B539" s="232"/>
      <c r="C539" s="232"/>
      <c r="D539" s="232"/>
      <c r="E539" s="372" t="s">
        <v>1491</v>
      </c>
      <c r="F539" s="232"/>
      <c r="G539" s="52"/>
      <c r="H539" s="52"/>
      <c r="I539" s="52">
        <v>19</v>
      </c>
      <c r="J539" s="52"/>
      <c r="K539" s="52">
        <f>I539</f>
        <v>19</v>
      </c>
      <c r="M539"/>
    </row>
    <row r="540" spans="1:13" s="294" customFormat="1" ht="25.5">
      <c r="A540" s="311"/>
      <c r="B540" s="269" t="s">
        <v>494</v>
      </c>
      <c r="C540" s="269">
        <v>89511</v>
      </c>
      <c r="D540" s="269" t="s">
        <v>21</v>
      </c>
      <c r="E540" s="310" t="s">
        <v>497</v>
      </c>
      <c r="F540" s="269" t="s">
        <v>53</v>
      </c>
      <c r="G540" s="378" t="s">
        <v>13</v>
      </c>
      <c r="H540" s="379" t="s">
        <v>1488</v>
      </c>
      <c r="I540" s="379" t="s">
        <v>1487</v>
      </c>
      <c r="J540" s="379" t="s">
        <v>1486</v>
      </c>
      <c r="K540" s="272">
        <f>K541</f>
        <v>14</v>
      </c>
      <c r="M540"/>
    </row>
    <row r="541" spans="1:13" s="294" customFormat="1">
      <c r="A541" s="231"/>
      <c r="B541" s="232"/>
      <c r="C541" s="232"/>
      <c r="D541" s="232"/>
      <c r="E541" s="372" t="s">
        <v>1491</v>
      </c>
      <c r="F541" s="232"/>
      <c r="G541" s="52"/>
      <c r="H541" s="52"/>
      <c r="I541" s="52">
        <v>14</v>
      </c>
      <c r="J541" s="52"/>
      <c r="K541" s="52">
        <f>I541</f>
        <v>14</v>
      </c>
      <c r="M541"/>
    </row>
    <row r="542" spans="1:13" s="294" customFormat="1" ht="25.5">
      <c r="A542" s="311"/>
      <c r="B542" s="269" t="s">
        <v>496</v>
      </c>
      <c r="C542" s="269">
        <v>89849</v>
      </c>
      <c r="D542" s="269" t="s">
        <v>21</v>
      </c>
      <c r="E542" s="310" t="s">
        <v>499</v>
      </c>
      <c r="F542" s="269" t="s">
        <v>53</v>
      </c>
      <c r="G542" s="378" t="s">
        <v>13</v>
      </c>
      <c r="H542" s="379" t="s">
        <v>1488</v>
      </c>
      <c r="I542" s="379" t="s">
        <v>1487</v>
      </c>
      <c r="J542" s="379" t="s">
        <v>1486</v>
      </c>
      <c r="K542" s="272">
        <f>K543</f>
        <v>10</v>
      </c>
      <c r="M542"/>
    </row>
    <row r="543" spans="1:13" s="294" customFormat="1">
      <c r="A543" s="231"/>
      <c r="B543" s="232"/>
      <c r="C543" s="232"/>
      <c r="D543" s="232"/>
      <c r="E543" s="372" t="s">
        <v>1491</v>
      </c>
      <c r="F543" s="232"/>
      <c r="G543" s="52"/>
      <c r="H543" s="52"/>
      <c r="I543" s="52">
        <v>10</v>
      </c>
      <c r="J543" s="52"/>
      <c r="K543" s="52">
        <f>I543</f>
        <v>10</v>
      </c>
      <c r="M543"/>
    </row>
    <row r="544" spans="1:13" s="294" customFormat="1" ht="25.5">
      <c r="A544" s="311"/>
      <c r="B544" s="269" t="s">
        <v>498</v>
      </c>
      <c r="C544" s="269">
        <v>104003</v>
      </c>
      <c r="D544" s="269" t="s">
        <v>21</v>
      </c>
      <c r="E544" s="310" t="s">
        <v>501</v>
      </c>
      <c r="F544" s="269" t="s">
        <v>26</v>
      </c>
      <c r="G544" s="378" t="s">
        <v>13</v>
      </c>
      <c r="H544" s="379" t="s">
        <v>1488</v>
      </c>
      <c r="I544" s="379" t="s">
        <v>1487</v>
      </c>
      <c r="J544" s="379" t="s">
        <v>1486</v>
      </c>
      <c r="K544" s="272">
        <f>K545</f>
        <v>37</v>
      </c>
      <c r="M544"/>
    </row>
    <row r="545" spans="1:13" s="294" customFormat="1">
      <c r="A545" s="231"/>
      <c r="B545" s="232"/>
      <c r="C545" s="232"/>
      <c r="D545" s="232"/>
      <c r="E545" s="372" t="s">
        <v>1491</v>
      </c>
      <c r="F545" s="232"/>
      <c r="G545" s="52">
        <v>37</v>
      </c>
      <c r="H545" s="52"/>
      <c r="I545" s="52"/>
      <c r="J545" s="52"/>
      <c r="K545" s="52">
        <f>G545</f>
        <v>37</v>
      </c>
      <c r="M545"/>
    </row>
    <row r="546" spans="1:13" s="294" customFormat="1" ht="25.5">
      <c r="A546" s="311"/>
      <c r="B546" s="269" t="s">
        <v>500</v>
      </c>
      <c r="C546" s="269">
        <v>89746</v>
      </c>
      <c r="D546" s="269" t="s">
        <v>21</v>
      </c>
      <c r="E546" s="310" t="s">
        <v>503</v>
      </c>
      <c r="F546" s="269" t="s">
        <v>26</v>
      </c>
      <c r="G546" s="378" t="s">
        <v>13</v>
      </c>
      <c r="H546" s="379" t="s">
        <v>1488</v>
      </c>
      <c r="I546" s="379" t="s">
        <v>1487</v>
      </c>
      <c r="J546" s="379" t="s">
        <v>1486</v>
      </c>
      <c r="K546" s="272">
        <f>K547</f>
        <v>3</v>
      </c>
      <c r="M546"/>
    </row>
    <row r="547" spans="1:13" s="294" customFormat="1">
      <c r="A547" s="231"/>
      <c r="B547" s="232"/>
      <c r="C547" s="232"/>
      <c r="D547" s="232"/>
      <c r="E547" s="372" t="s">
        <v>1491</v>
      </c>
      <c r="F547" s="232"/>
      <c r="G547" s="52">
        <v>3</v>
      </c>
      <c r="H547" s="52"/>
      <c r="I547" s="52"/>
      <c r="J547" s="52"/>
      <c r="K547" s="52">
        <f>G547</f>
        <v>3</v>
      </c>
      <c r="M547"/>
    </row>
    <row r="548" spans="1:13" s="294" customFormat="1" ht="25.5">
      <c r="A548" s="311"/>
      <c r="B548" s="269" t="s">
        <v>502</v>
      </c>
      <c r="C548" s="269">
        <v>89739</v>
      </c>
      <c r="D548" s="269" t="s">
        <v>21</v>
      </c>
      <c r="E548" s="310" t="s">
        <v>505</v>
      </c>
      <c r="F548" s="269" t="s">
        <v>26</v>
      </c>
      <c r="G548" s="378" t="s">
        <v>13</v>
      </c>
      <c r="H548" s="379" t="s">
        <v>1488</v>
      </c>
      <c r="I548" s="379" t="s">
        <v>1487</v>
      </c>
      <c r="J548" s="379" t="s">
        <v>1486</v>
      </c>
      <c r="K548" s="272">
        <f>K549</f>
        <v>12</v>
      </c>
      <c r="M548"/>
    </row>
    <row r="549" spans="1:13" s="294" customFormat="1">
      <c r="A549" s="231"/>
      <c r="B549" s="232"/>
      <c r="C549" s="232"/>
      <c r="D549" s="232"/>
      <c r="E549" s="372" t="s">
        <v>1491</v>
      </c>
      <c r="F549" s="232"/>
      <c r="G549" s="52">
        <v>12</v>
      </c>
      <c r="H549" s="52"/>
      <c r="I549" s="52"/>
      <c r="J549" s="52"/>
      <c r="K549" s="52">
        <f>G549</f>
        <v>12</v>
      </c>
      <c r="M549"/>
    </row>
    <row r="550" spans="1:13" s="294" customFormat="1" ht="25.5">
      <c r="A550" s="311"/>
      <c r="B550" s="269" t="s">
        <v>504</v>
      </c>
      <c r="C550" s="269">
        <v>89732</v>
      </c>
      <c r="D550" s="269" t="s">
        <v>21</v>
      </c>
      <c r="E550" s="310" t="s">
        <v>507</v>
      </c>
      <c r="F550" s="269" t="s">
        <v>26</v>
      </c>
      <c r="G550" s="378" t="s">
        <v>13</v>
      </c>
      <c r="H550" s="379" t="s">
        <v>1488</v>
      </c>
      <c r="I550" s="379" t="s">
        <v>1487</v>
      </c>
      <c r="J550" s="379" t="s">
        <v>1486</v>
      </c>
      <c r="K550" s="272">
        <f>K551</f>
        <v>18</v>
      </c>
      <c r="M550"/>
    </row>
    <row r="551" spans="1:13" s="294" customFormat="1">
      <c r="A551" s="231"/>
      <c r="B551" s="232"/>
      <c r="C551" s="232"/>
      <c r="D551" s="232"/>
      <c r="E551" s="372" t="s">
        <v>1491</v>
      </c>
      <c r="F551" s="232"/>
      <c r="G551" s="52">
        <v>18</v>
      </c>
      <c r="H551" s="52"/>
      <c r="I551" s="52"/>
      <c r="J551" s="52"/>
      <c r="K551" s="52">
        <f>G551</f>
        <v>18</v>
      </c>
      <c r="M551"/>
    </row>
    <row r="552" spans="1:13" s="294" customFormat="1" ht="25.5">
      <c r="A552" s="311"/>
      <c r="B552" s="269" t="s">
        <v>506</v>
      </c>
      <c r="C552" s="269">
        <v>89726</v>
      </c>
      <c r="D552" s="269" t="s">
        <v>21</v>
      </c>
      <c r="E552" s="310" t="s">
        <v>509</v>
      </c>
      <c r="F552" s="269" t="s">
        <v>26</v>
      </c>
      <c r="G552" s="378" t="s">
        <v>13</v>
      </c>
      <c r="H552" s="379" t="s">
        <v>1488</v>
      </c>
      <c r="I552" s="379" t="s">
        <v>1487</v>
      </c>
      <c r="J552" s="379" t="s">
        <v>1486</v>
      </c>
      <c r="K552" s="272">
        <f>K553</f>
        <v>44</v>
      </c>
      <c r="M552"/>
    </row>
    <row r="553" spans="1:13" s="294" customFormat="1">
      <c r="A553" s="231"/>
      <c r="B553" s="232"/>
      <c r="C553" s="232"/>
      <c r="D553" s="232"/>
      <c r="E553" s="372" t="s">
        <v>1491</v>
      </c>
      <c r="F553" s="232"/>
      <c r="G553" s="52">
        <v>44</v>
      </c>
      <c r="H553" s="52"/>
      <c r="I553" s="52"/>
      <c r="J553" s="52"/>
      <c r="K553" s="52">
        <f>G553</f>
        <v>44</v>
      </c>
      <c r="M553"/>
    </row>
    <row r="554" spans="1:13" s="294" customFormat="1" ht="25.5">
      <c r="A554" s="311"/>
      <c r="B554" s="269" t="s">
        <v>508</v>
      </c>
      <c r="C554" s="269">
        <v>89744</v>
      </c>
      <c r="D554" s="269" t="s">
        <v>21</v>
      </c>
      <c r="E554" s="310" t="s">
        <v>511</v>
      </c>
      <c r="F554" s="269" t="s">
        <v>26</v>
      </c>
      <c r="G554" s="378" t="s">
        <v>13</v>
      </c>
      <c r="H554" s="379" t="s">
        <v>1488</v>
      </c>
      <c r="I554" s="379" t="s">
        <v>1487</v>
      </c>
      <c r="J554" s="379" t="s">
        <v>1486</v>
      </c>
      <c r="K554" s="272">
        <f>K555</f>
        <v>9</v>
      </c>
      <c r="M554"/>
    </row>
    <row r="555" spans="1:13" s="294" customFormat="1">
      <c r="A555" s="231"/>
      <c r="B555" s="232"/>
      <c r="C555" s="232"/>
      <c r="D555" s="232"/>
      <c r="E555" s="372" t="s">
        <v>1491</v>
      </c>
      <c r="F555" s="232"/>
      <c r="G555" s="52">
        <v>9</v>
      </c>
      <c r="H555" s="52"/>
      <c r="I555" s="52"/>
      <c r="J555" s="52"/>
      <c r="K555" s="52">
        <f>G555</f>
        <v>9</v>
      </c>
      <c r="M555"/>
    </row>
    <row r="556" spans="1:13" s="294" customFormat="1" ht="25.5">
      <c r="A556" s="311"/>
      <c r="B556" s="269" t="s">
        <v>510</v>
      </c>
      <c r="C556" s="269">
        <v>89522</v>
      </c>
      <c r="D556" s="269" t="s">
        <v>21</v>
      </c>
      <c r="E556" s="310" t="s">
        <v>513</v>
      </c>
      <c r="F556" s="269" t="s">
        <v>26</v>
      </c>
      <c r="G556" s="378" t="s">
        <v>13</v>
      </c>
      <c r="H556" s="379" t="s">
        <v>1488</v>
      </c>
      <c r="I556" s="379" t="s">
        <v>1487</v>
      </c>
      <c r="J556" s="379" t="s">
        <v>1486</v>
      </c>
      <c r="K556" s="272">
        <f>K557</f>
        <v>38</v>
      </c>
      <c r="M556"/>
    </row>
    <row r="557" spans="1:13" s="294" customFormat="1">
      <c r="A557" s="231"/>
      <c r="B557" s="232"/>
      <c r="C557" s="232"/>
      <c r="D557" s="232"/>
      <c r="E557" s="372" t="s">
        <v>1491</v>
      </c>
      <c r="F557" s="232"/>
      <c r="G557" s="52">
        <v>38</v>
      </c>
      <c r="H557" s="52"/>
      <c r="I557" s="52"/>
      <c r="J557" s="52"/>
      <c r="K557" s="52">
        <f>G557</f>
        <v>38</v>
      </c>
      <c r="M557"/>
    </row>
    <row r="558" spans="1:13" s="294" customFormat="1" ht="25.5">
      <c r="A558" s="311"/>
      <c r="B558" s="269" t="s">
        <v>512</v>
      </c>
      <c r="C558" s="269">
        <v>89731</v>
      </c>
      <c r="D558" s="269" t="s">
        <v>21</v>
      </c>
      <c r="E558" s="310" t="s">
        <v>515</v>
      </c>
      <c r="F558" s="269" t="s">
        <v>26</v>
      </c>
      <c r="G558" s="378" t="s">
        <v>13</v>
      </c>
      <c r="H558" s="379" t="s">
        <v>1488</v>
      </c>
      <c r="I558" s="379" t="s">
        <v>1487</v>
      </c>
      <c r="J558" s="379" t="s">
        <v>1486</v>
      </c>
      <c r="K558" s="272">
        <f>K559</f>
        <v>29</v>
      </c>
      <c r="M558"/>
    </row>
    <row r="559" spans="1:13" s="294" customFormat="1">
      <c r="A559" s="231"/>
      <c r="B559" s="232"/>
      <c r="C559" s="232"/>
      <c r="D559" s="232"/>
      <c r="E559" s="372" t="s">
        <v>1491</v>
      </c>
      <c r="F559" s="232"/>
      <c r="G559" s="52">
        <v>29</v>
      </c>
      <c r="H559" s="52"/>
      <c r="I559" s="52"/>
      <c r="J559" s="52"/>
      <c r="K559" s="52">
        <f>G559</f>
        <v>29</v>
      </c>
      <c r="M559"/>
    </row>
    <row r="560" spans="1:13" s="294" customFormat="1" ht="25.5">
      <c r="A560" s="311"/>
      <c r="B560" s="269" t="s">
        <v>514</v>
      </c>
      <c r="C560" s="269">
        <v>89724</v>
      </c>
      <c r="D560" s="269" t="s">
        <v>21</v>
      </c>
      <c r="E560" s="310" t="s">
        <v>517</v>
      </c>
      <c r="F560" s="269" t="s">
        <v>26</v>
      </c>
      <c r="G560" s="378" t="s">
        <v>13</v>
      </c>
      <c r="H560" s="379" t="s">
        <v>1488</v>
      </c>
      <c r="I560" s="379" t="s">
        <v>1487</v>
      </c>
      <c r="J560" s="379" t="s">
        <v>1486</v>
      </c>
      <c r="K560" s="272">
        <f>K561</f>
        <v>151</v>
      </c>
      <c r="M560"/>
    </row>
    <row r="561" spans="1:13" s="294" customFormat="1">
      <c r="A561" s="231"/>
      <c r="B561" s="232"/>
      <c r="C561" s="232"/>
      <c r="D561" s="232"/>
      <c r="E561" s="372" t="s">
        <v>1491</v>
      </c>
      <c r="F561" s="232"/>
      <c r="G561" s="52">
        <v>151</v>
      </c>
      <c r="H561" s="52"/>
      <c r="I561" s="52"/>
      <c r="J561" s="52"/>
      <c r="K561" s="52">
        <f>G561</f>
        <v>151</v>
      </c>
      <c r="M561"/>
    </row>
    <row r="562" spans="1:13" s="294" customFormat="1" ht="25.5">
      <c r="A562" s="311"/>
      <c r="B562" s="269" t="s">
        <v>516</v>
      </c>
      <c r="C562" s="269">
        <v>89569</v>
      </c>
      <c r="D562" s="269" t="s">
        <v>21</v>
      </c>
      <c r="E562" s="310" t="s">
        <v>519</v>
      </c>
      <c r="F562" s="269" t="s">
        <v>26</v>
      </c>
      <c r="G562" s="378" t="s">
        <v>13</v>
      </c>
      <c r="H562" s="379" t="s">
        <v>1488</v>
      </c>
      <c r="I562" s="379" t="s">
        <v>1487</v>
      </c>
      <c r="J562" s="379" t="s">
        <v>1486</v>
      </c>
      <c r="K562" s="272">
        <f>K563</f>
        <v>12</v>
      </c>
      <c r="M562"/>
    </row>
    <row r="563" spans="1:13" s="294" customFormat="1">
      <c r="A563" s="231"/>
      <c r="B563" s="232"/>
      <c r="C563" s="232"/>
      <c r="D563" s="232"/>
      <c r="E563" s="372" t="s">
        <v>1491</v>
      </c>
      <c r="F563" s="232"/>
      <c r="G563" s="52">
        <v>12</v>
      </c>
      <c r="H563" s="52"/>
      <c r="I563" s="52"/>
      <c r="J563" s="52"/>
      <c r="K563" s="52">
        <f>G563</f>
        <v>12</v>
      </c>
      <c r="M563"/>
    </row>
    <row r="564" spans="1:13" s="294" customFormat="1" ht="25.5">
      <c r="A564" s="311"/>
      <c r="B564" s="269" t="s">
        <v>518</v>
      </c>
      <c r="C564" s="269">
        <v>89690</v>
      </c>
      <c r="D564" s="269" t="s">
        <v>21</v>
      </c>
      <c r="E564" s="310" t="s">
        <v>521</v>
      </c>
      <c r="F564" s="269" t="s">
        <v>26</v>
      </c>
      <c r="G564" s="378" t="s">
        <v>13</v>
      </c>
      <c r="H564" s="379" t="s">
        <v>1488</v>
      </c>
      <c r="I564" s="379" t="s">
        <v>1487</v>
      </c>
      <c r="J564" s="379" t="s">
        <v>1486</v>
      </c>
      <c r="K564" s="272">
        <f>K565</f>
        <v>6</v>
      </c>
      <c r="M564"/>
    </row>
    <row r="565" spans="1:13" s="294" customFormat="1">
      <c r="A565" s="231"/>
      <c r="B565" s="232"/>
      <c r="C565" s="232"/>
      <c r="D565" s="232"/>
      <c r="E565" s="372" t="s">
        <v>1491</v>
      </c>
      <c r="F565" s="232"/>
      <c r="G565" s="52">
        <v>6</v>
      </c>
      <c r="H565" s="52"/>
      <c r="I565" s="52"/>
      <c r="J565" s="52"/>
      <c r="K565" s="52">
        <f>G565</f>
        <v>6</v>
      </c>
      <c r="M565"/>
    </row>
    <row r="566" spans="1:13" s="294" customFormat="1" ht="25.5">
      <c r="A566" s="311"/>
      <c r="B566" s="269" t="s">
        <v>1092</v>
      </c>
      <c r="C566" s="269">
        <v>89685</v>
      </c>
      <c r="D566" s="269" t="s">
        <v>21</v>
      </c>
      <c r="E566" s="310" t="s">
        <v>523</v>
      </c>
      <c r="F566" s="269" t="s">
        <v>26</v>
      </c>
      <c r="G566" s="378" t="s">
        <v>13</v>
      </c>
      <c r="H566" s="379" t="s">
        <v>1488</v>
      </c>
      <c r="I566" s="379" t="s">
        <v>1487</v>
      </c>
      <c r="J566" s="379" t="s">
        <v>1486</v>
      </c>
      <c r="K566" s="272">
        <f>K567</f>
        <v>4</v>
      </c>
      <c r="M566"/>
    </row>
    <row r="567" spans="1:13" s="294" customFormat="1">
      <c r="A567" s="231"/>
      <c r="B567" s="232"/>
      <c r="C567" s="232"/>
      <c r="D567" s="232"/>
      <c r="E567" s="372" t="s">
        <v>1491</v>
      </c>
      <c r="F567" s="232"/>
      <c r="G567" s="52">
        <v>4</v>
      </c>
      <c r="H567" s="52"/>
      <c r="I567" s="52"/>
      <c r="J567" s="52"/>
      <c r="K567" s="52">
        <f>G567</f>
        <v>4</v>
      </c>
      <c r="M567"/>
    </row>
    <row r="568" spans="1:13" s="294" customFormat="1" ht="25.5">
      <c r="A568" s="311"/>
      <c r="B568" s="269" t="s">
        <v>520</v>
      </c>
      <c r="C568" s="269">
        <v>89685</v>
      </c>
      <c r="D568" s="269" t="s">
        <v>21</v>
      </c>
      <c r="E568" s="310" t="s">
        <v>525</v>
      </c>
      <c r="F568" s="269" t="s">
        <v>26</v>
      </c>
      <c r="G568" s="378" t="s">
        <v>13</v>
      </c>
      <c r="H568" s="379" t="s">
        <v>1488</v>
      </c>
      <c r="I568" s="379" t="s">
        <v>1487</v>
      </c>
      <c r="J568" s="379" t="s">
        <v>1486</v>
      </c>
      <c r="K568" s="272">
        <f>K569</f>
        <v>2</v>
      </c>
      <c r="M568"/>
    </row>
    <row r="569" spans="1:13" s="294" customFormat="1">
      <c r="A569" s="231"/>
      <c r="B569" s="232"/>
      <c r="C569" s="232"/>
      <c r="D569" s="232"/>
      <c r="E569" s="372" t="s">
        <v>1491</v>
      </c>
      <c r="F569" s="232"/>
      <c r="G569" s="52">
        <v>2</v>
      </c>
      <c r="H569" s="52"/>
      <c r="I569" s="52"/>
      <c r="J569" s="52"/>
      <c r="K569" s="52">
        <f>G569</f>
        <v>2</v>
      </c>
      <c r="M569"/>
    </row>
    <row r="570" spans="1:13" s="294" customFormat="1" ht="25.5">
      <c r="A570" s="311"/>
      <c r="B570" s="269" t="s">
        <v>522</v>
      </c>
      <c r="C570" s="269">
        <v>89561</v>
      </c>
      <c r="D570" s="269" t="s">
        <v>21</v>
      </c>
      <c r="E570" s="310" t="s">
        <v>527</v>
      </c>
      <c r="F570" s="269" t="s">
        <v>26</v>
      </c>
      <c r="G570" s="378" t="s">
        <v>13</v>
      </c>
      <c r="H570" s="379" t="s">
        <v>1488</v>
      </c>
      <c r="I570" s="379" t="s">
        <v>1487</v>
      </c>
      <c r="J570" s="379" t="s">
        <v>1486</v>
      </c>
      <c r="K570" s="272">
        <f>K571</f>
        <v>1</v>
      </c>
      <c r="M570"/>
    </row>
    <row r="571" spans="1:13" s="294" customFormat="1">
      <c r="A571" s="231"/>
      <c r="B571" s="232"/>
      <c r="C571" s="232"/>
      <c r="D571" s="232"/>
      <c r="E571" s="372" t="s">
        <v>1491</v>
      </c>
      <c r="F571" s="232"/>
      <c r="G571" s="52">
        <v>1</v>
      </c>
      <c r="H571" s="52"/>
      <c r="I571" s="52"/>
      <c r="J571" s="52"/>
      <c r="K571" s="52">
        <f>G571</f>
        <v>1</v>
      </c>
      <c r="M571"/>
    </row>
    <row r="572" spans="1:13" s="294" customFormat="1" ht="25.5">
      <c r="A572" s="311"/>
      <c r="B572" s="269" t="s">
        <v>524</v>
      </c>
      <c r="C572" s="269">
        <v>89557</v>
      </c>
      <c r="D572" s="269" t="s">
        <v>21</v>
      </c>
      <c r="E572" s="310" t="s">
        <v>529</v>
      </c>
      <c r="F572" s="269" t="s">
        <v>26</v>
      </c>
      <c r="G572" s="378" t="s">
        <v>13</v>
      </c>
      <c r="H572" s="379" t="s">
        <v>1488</v>
      </c>
      <c r="I572" s="379" t="s">
        <v>1487</v>
      </c>
      <c r="J572" s="379" t="s">
        <v>1486</v>
      </c>
      <c r="K572" s="272">
        <f>K573</f>
        <v>6</v>
      </c>
      <c r="M572"/>
    </row>
    <row r="573" spans="1:13" s="294" customFormat="1">
      <c r="A573" s="231"/>
      <c r="B573" s="232"/>
      <c r="C573" s="232"/>
      <c r="D573" s="232"/>
      <c r="E573" s="372" t="s">
        <v>1491</v>
      </c>
      <c r="F573" s="232"/>
      <c r="G573" s="52">
        <v>6</v>
      </c>
      <c r="H573" s="52"/>
      <c r="I573" s="52"/>
      <c r="J573" s="52"/>
      <c r="K573" s="52">
        <f>G573</f>
        <v>6</v>
      </c>
      <c r="M573"/>
    </row>
    <row r="574" spans="1:13" s="294" customFormat="1" ht="25.5">
      <c r="A574" s="311"/>
      <c r="B574" s="269" t="s">
        <v>526</v>
      </c>
      <c r="C574" s="269">
        <v>89549</v>
      </c>
      <c r="D574" s="269" t="s">
        <v>21</v>
      </c>
      <c r="E574" s="310" t="s">
        <v>531</v>
      </c>
      <c r="F574" s="269" t="s">
        <v>26</v>
      </c>
      <c r="G574" s="378" t="s">
        <v>13</v>
      </c>
      <c r="H574" s="379" t="s">
        <v>1488</v>
      </c>
      <c r="I574" s="379" t="s">
        <v>1487</v>
      </c>
      <c r="J574" s="379" t="s">
        <v>1486</v>
      </c>
      <c r="K574" s="272">
        <f>K575</f>
        <v>5</v>
      </c>
      <c r="M574"/>
    </row>
    <row r="575" spans="1:13" s="294" customFormat="1">
      <c r="A575" s="231"/>
      <c r="B575" s="232"/>
      <c r="C575" s="232"/>
      <c r="D575" s="232"/>
      <c r="E575" s="372" t="s">
        <v>1491</v>
      </c>
      <c r="F575" s="232"/>
      <c r="G575" s="52">
        <v>5</v>
      </c>
      <c r="H575" s="52"/>
      <c r="I575" s="52"/>
      <c r="J575" s="52"/>
      <c r="K575" s="52">
        <f>G575</f>
        <v>5</v>
      </c>
      <c r="M575"/>
    </row>
    <row r="576" spans="1:13" s="294" customFormat="1" ht="25.5">
      <c r="A576" s="311"/>
      <c r="B576" s="269" t="s">
        <v>528</v>
      </c>
      <c r="C576" s="269">
        <v>89623</v>
      </c>
      <c r="D576" s="269" t="s">
        <v>21</v>
      </c>
      <c r="E576" s="310" t="s">
        <v>533</v>
      </c>
      <c r="F576" s="269" t="s">
        <v>26</v>
      </c>
      <c r="G576" s="378" t="s">
        <v>13</v>
      </c>
      <c r="H576" s="379" t="s">
        <v>1488</v>
      </c>
      <c r="I576" s="379" t="s">
        <v>1487</v>
      </c>
      <c r="J576" s="379" t="s">
        <v>1486</v>
      </c>
      <c r="K576" s="272">
        <f>K577</f>
        <v>14</v>
      </c>
      <c r="M576"/>
    </row>
    <row r="577" spans="1:13" s="294" customFormat="1">
      <c r="A577" s="231"/>
      <c r="B577" s="232"/>
      <c r="C577" s="232"/>
      <c r="D577" s="232"/>
      <c r="E577" s="372" t="s">
        <v>1491</v>
      </c>
      <c r="F577" s="232"/>
      <c r="G577" s="52">
        <v>14</v>
      </c>
      <c r="H577" s="52"/>
      <c r="I577" s="52"/>
      <c r="J577" s="52"/>
      <c r="K577" s="52">
        <f>G577</f>
        <v>14</v>
      </c>
      <c r="M577"/>
    </row>
    <row r="578" spans="1:13" s="294" customFormat="1" ht="25.5">
      <c r="A578" s="311"/>
      <c r="B578" s="269" t="s">
        <v>530</v>
      </c>
      <c r="C578" s="269">
        <v>89696</v>
      </c>
      <c r="D578" s="269" t="s">
        <v>21</v>
      </c>
      <c r="E578" s="310" t="s">
        <v>535</v>
      </c>
      <c r="F578" s="269" t="s">
        <v>26</v>
      </c>
      <c r="G578" s="378" t="s">
        <v>13</v>
      </c>
      <c r="H578" s="379" t="s">
        <v>1488</v>
      </c>
      <c r="I578" s="379" t="s">
        <v>1487</v>
      </c>
      <c r="J578" s="379" t="s">
        <v>1486</v>
      </c>
      <c r="K578" s="272">
        <f>K579</f>
        <v>3</v>
      </c>
      <c r="M578"/>
    </row>
    <row r="579" spans="1:13" s="294" customFormat="1">
      <c r="A579" s="231"/>
      <c r="B579" s="232"/>
      <c r="C579" s="232"/>
      <c r="D579" s="232"/>
      <c r="E579" s="372" t="s">
        <v>1491</v>
      </c>
      <c r="F579" s="232"/>
      <c r="G579" s="52">
        <v>3</v>
      </c>
      <c r="H579" s="52"/>
      <c r="I579" s="52"/>
      <c r="J579" s="52"/>
      <c r="K579" s="52">
        <f>G579</f>
        <v>3</v>
      </c>
      <c r="M579"/>
    </row>
    <row r="580" spans="1:13" s="294" customFormat="1" ht="25.5">
      <c r="A580" s="311"/>
      <c r="B580" s="269" t="s">
        <v>532</v>
      </c>
      <c r="C580" s="269">
        <v>89696</v>
      </c>
      <c r="D580" s="269" t="s">
        <v>21</v>
      </c>
      <c r="E580" s="310" t="s">
        <v>537</v>
      </c>
      <c r="F580" s="269" t="s">
        <v>26</v>
      </c>
      <c r="G580" s="378" t="s">
        <v>13</v>
      </c>
      <c r="H580" s="379" t="s">
        <v>1488</v>
      </c>
      <c r="I580" s="379" t="s">
        <v>1487</v>
      </c>
      <c r="J580" s="379" t="s">
        <v>1486</v>
      </c>
      <c r="K580" s="272">
        <f>K581</f>
        <v>11</v>
      </c>
      <c r="M580"/>
    </row>
    <row r="581" spans="1:13" s="294" customFormat="1">
      <c r="A581" s="231"/>
      <c r="B581" s="232"/>
      <c r="C581" s="232"/>
      <c r="D581" s="232"/>
      <c r="E581" s="372" t="s">
        <v>1491</v>
      </c>
      <c r="F581" s="232"/>
      <c r="G581" s="52">
        <v>11</v>
      </c>
      <c r="H581" s="52"/>
      <c r="I581" s="52"/>
      <c r="J581" s="52"/>
      <c r="K581" s="52">
        <f>G581</f>
        <v>11</v>
      </c>
      <c r="M581"/>
    </row>
    <row r="582" spans="1:13" s="294" customFormat="1" ht="25.5">
      <c r="A582" s="311"/>
      <c r="B582" s="269" t="s">
        <v>534</v>
      </c>
      <c r="C582" s="269">
        <v>89704</v>
      </c>
      <c r="D582" s="269" t="s">
        <v>21</v>
      </c>
      <c r="E582" s="310" t="s">
        <v>539</v>
      </c>
      <c r="F582" s="269" t="s">
        <v>26</v>
      </c>
      <c r="G582" s="378" t="s">
        <v>13</v>
      </c>
      <c r="H582" s="379" t="s">
        <v>1488</v>
      </c>
      <c r="I582" s="379" t="s">
        <v>1487</v>
      </c>
      <c r="J582" s="379" t="s">
        <v>1486</v>
      </c>
      <c r="K582" s="272">
        <f>K583</f>
        <v>2</v>
      </c>
      <c r="M582"/>
    </row>
    <row r="583" spans="1:13" s="294" customFormat="1">
      <c r="A583" s="231"/>
      <c r="B583" s="232"/>
      <c r="C583" s="232"/>
      <c r="D583" s="232"/>
      <c r="E583" s="372" t="s">
        <v>1491</v>
      </c>
      <c r="F583" s="232"/>
      <c r="G583" s="52">
        <v>2</v>
      </c>
      <c r="H583" s="52"/>
      <c r="I583" s="52"/>
      <c r="J583" s="52"/>
      <c r="K583" s="52">
        <f>G583</f>
        <v>2</v>
      </c>
      <c r="M583"/>
    </row>
    <row r="584" spans="1:13" s="294" customFormat="1" ht="25.5">
      <c r="A584" s="311"/>
      <c r="B584" s="269" t="s">
        <v>536</v>
      </c>
      <c r="C584" s="269">
        <v>89784</v>
      </c>
      <c r="D584" s="269" t="s">
        <v>21</v>
      </c>
      <c r="E584" s="310" t="s">
        <v>541</v>
      </c>
      <c r="F584" s="269" t="s">
        <v>26</v>
      </c>
      <c r="G584" s="378" t="s">
        <v>13</v>
      </c>
      <c r="H584" s="379" t="s">
        <v>1488</v>
      </c>
      <c r="I584" s="379" t="s">
        <v>1487</v>
      </c>
      <c r="J584" s="379" t="s">
        <v>1486</v>
      </c>
      <c r="K584" s="272">
        <f>K585</f>
        <v>2</v>
      </c>
      <c r="M584"/>
    </row>
    <row r="585" spans="1:13" s="294" customFormat="1">
      <c r="A585" s="231"/>
      <c r="B585" s="232"/>
      <c r="C585" s="232"/>
      <c r="D585" s="232"/>
      <c r="E585" s="372" t="s">
        <v>1491</v>
      </c>
      <c r="F585" s="232"/>
      <c r="G585" s="52">
        <v>2</v>
      </c>
      <c r="H585" s="52"/>
      <c r="I585" s="52"/>
      <c r="J585" s="52"/>
      <c r="K585" s="52">
        <f>G585</f>
        <v>2</v>
      </c>
      <c r="M585"/>
    </row>
    <row r="586" spans="1:13" s="294" customFormat="1" ht="25.5">
      <c r="A586" s="311"/>
      <c r="B586" s="269" t="s">
        <v>538</v>
      </c>
      <c r="C586" s="269">
        <v>89687</v>
      </c>
      <c r="D586" s="269" t="s">
        <v>21</v>
      </c>
      <c r="E586" s="310" t="s">
        <v>543</v>
      </c>
      <c r="F586" s="269" t="s">
        <v>26</v>
      </c>
      <c r="G586" s="378" t="s">
        <v>13</v>
      </c>
      <c r="H586" s="379" t="s">
        <v>1488</v>
      </c>
      <c r="I586" s="379" t="s">
        <v>1487</v>
      </c>
      <c r="J586" s="379" t="s">
        <v>1486</v>
      </c>
      <c r="K586" s="272">
        <f>K587</f>
        <v>1</v>
      </c>
      <c r="M586"/>
    </row>
    <row r="587" spans="1:13" s="294" customFormat="1">
      <c r="A587" s="231"/>
      <c r="B587" s="232"/>
      <c r="C587" s="232"/>
      <c r="D587" s="232"/>
      <c r="E587" s="372" t="s">
        <v>1491</v>
      </c>
      <c r="F587" s="232"/>
      <c r="G587" s="52">
        <v>1</v>
      </c>
      <c r="H587" s="52"/>
      <c r="I587" s="52"/>
      <c r="J587" s="52"/>
      <c r="K587" s="52">
        <f>G587</f>
        <v>1</v>
      </c>
      <c r="M587"/>
    </row>
    <row r="588" spans="1:13" s="294" customFormat="1" ht="25.5">
      <c r="A588" s="311"/>
      <c r="B588" s="269" t="s">
        <v>540</v>
      </c>
      <c r="C588" s="269">
        <v>89707</v>
      </c>
      <c r="D588" s="269" t="s">
        <v>21</v>
      </c>
      <c r="E588" s="310" t="s">
        <v>545</v>
      </c>
      <c r="F588" s="269" t="s">
        <v>26</v>
      </c>
      <c r="G588" s="378" t="s">
        <v>13</v>
      </c>
      <c r="H588" s="379" t="s">
        <v>1488</v>
      </c>
      <c r="I588" s="379" t="s">
        <v>1487</v>
      </c>
      <c r="J588" s="379" t="s">
        <v>1486</v>
      </c>
      <c r="K588" s="272">
        <f>K589</f>
        <v>6</v>
      </c>
      <c r="M588"/>
    </row>
    <row r="589" spans="1:13" s="294" customFormat="1">
      <c r="A589" s="231"/>
      <c r="B589" s="232"/>
      <c r="C589" s="232"/>
      <c r="D589" s="232"/>
      <c r="E589" s="372" t="s">
        <v>1491</v>
      </c>
      <c r="F589" s="232"/>
      <c r="G589" s="52">
        <v>6</v>
      </c>
      <c r="H589" s="52"/>
      <c r="I589" s="52"/>
      <c r="J589" s="52"/>
      <c r="K589" s="52">
        <f>G589</f>
        <v>6</v>
      </c>
      <c r="M589"/>
    </row>
    <row r="590" spans="1:13" s="294" customFormat="1" ht="25.5">
      <c r="A590" s="311"/>
      <c r="B590" s="269" t="s">
        <v>542</v>
      </c>
      <c r="C590" s="269">
        <v>89708</v>
      </c>
      <c r="D590" s="269" t="s">
        <v>21</v>
      </c>
      <c r="E590" s="310" t="s">
        <v>547</v>
      </c>
      <c r="F590" s="269" t="s">
        <v>26</v>
      </c>
      <c r="G590" s="378" t="s">
        <v>13</v>
      </c>
      <c r="H590" s="379" t="s">
        <v>1488</v>
      </c>
      <c r="I590" s="379" t="s">
        <v>1487</v>
      </c>
      <c r="J590" s="379" t="s">
        <v>1486</v>
      </c>
      <c r="K590" s="272">
        <f>K591</f>
        <v>1</v>
      </c>
      <c r="M590"/>
    </row>
    <row r="591" spans="1:13" s="294" customFormat="1">
      <c r="A591" s="231"/>
      <c r="B591" s="232"/>
      <c r="C591" s="232"/>
      <c r="D591" s="232"/>
      <c r="E591" s="372" t="s">
        <v>1491</v>
      </c>
      <c r="F591" s="232"/>
      <c r="G591" s="52">
        <v>1</v>
      </c>
      <c r="H591" s="52"/>
      <c r="I591" s="52"/>
      <c r="J591" s="52"/>
      <c r="K591" s="52">
        <f>G591</f>
        <v>1</v>
      </c>
      <c r="M591"/>
    </row>
    <row r="592" spans="1:13" s="294" customFormat="1" ht="25.5">
      <c r="A592" s="311"/>
      <c r="B592" s="269" t="s">
        <v>1093</v>
      </c>
      <c r="C592" s="269">
        <v>98102</v>
      </c>
      <c r="D592" s="269" t="s">
        <v>21</v>
      </c>
      <c r="E592" s="310" t="s">
        <v>549</v>
      </c>
      <c r="F592" s="269" t="s">
        <v>26</v>
      </c>
      <c r="G592" s="378" t="s">
        <v>13</v>
      </c>
      <c r="H592" s="379" t="s">
        <v>1488</v>
      </c>
      <c r="I592" s="379" t="s">
        <v>1487</v>
      </c>
      <c r="J592" s="379" t="s">
        <v>1486</v>
      </c>
      <c r="K592" s="272">
        <f>K593</f>
        <v>2</v>
      </c>
      <c r="M592"/>
    </row>
    <row r="593" spans="1:13" s="294" customFormat="1">
      <c r="A593" s="231"/>
      <c r="B593" s="232"/>
      <c r="C593" s="232"/>
      <c r="D593" s="232"/>
      <c r="E593" s="372" t="s">
        <v>1491</v>
      </c>
      <c r="F593" s="232"/>
      <c r="G593" s="52">
        <v>2</v>
      </c>
      <c r="H593" s="52"/>
      <c r="I593" s="52"/>
      <c r="J593" s="52"/>
      <c r="K593" s="52">
        <f>G593</f>
        <v>2</v>
      </c>
      <c r="M593"/>
    </row>
    <row r="594" spans="1:13" s="294" customFormat="1" ht="25.5">
      <c r="A594" s="311"/>
      <c r="B594" s="269" t="s">
        <v>1094</v>
      </c>
      <c r="C594" s="269" t="s">
        <v>1061</v>
      </c>
      <c r="D594" s="269" t="s">
        <v>25</v>
      </c>
      <c r="E594" s="310" t="s">
        <v>1060</v>
      </c>
      <c r="F594" s="269" t="s">
        <v>26</v>
      </c>
      <c r="G594" s="378" t="s">
        <v>13</v>
      </c>
      <c r="H594" s="379" t="s">
        <v>1488</v>
      </c>
      <c r="I594" s="379" t="s">
        <v>1487</v>
      </c>
      <c r="J594" s="379" t="s">
        <v>1486</v>
      </c>
      <c r="K594" s="272">
        <f>K595</f>
        <v>3</v>
      </c>
      <c r="M594"/>
    </row>
    <row r="595" spans="1:13" s="294" customFormat="1">
      <c r="A595" s="231"/>
      <c r="B595" s="232"/>
      <c r="C595" s="232"/>
      <c r="D595" s="232"/>
      <c r="E595" s="372" t="s">
        <v>1491</v>
      </c>
      <c r="F595" s="232"/>
      <c r="G595" s="52">
        <v>3</v>
      </c>
      <c r="H595" s="52"/>
      <c r="I595" s="52"/>
      <c r="J595" s="52"/>
      <c r="K595" s="52">
        <f>G595</f>
        <v>3</v>
      </c>
      <c r="M595"/>
    </row>
    <row r="596" spans="1:13" s="294" customFormat="1" ht="25.5">
      <c r="A596" s="311"/>
      <c r="B596" s="269" t="s">
        <v>544</v>
      </c>
      <c r="C596" s="269">
        <v>89709</v>
      </c>
      <c r="D596" s="269" t="s">
        <v>21</v>
      </c>
      <c r="E596" s="310" t="s">
        <v>552</v>
      </c>
      <c r="F596" s="269" t="s">
        <v>26</v>
      </c>
      <c r="G596" s="378" t="s">
        <v>13</v>
      </c>
      <c r="H596" s="379" t="s">
        <v>1488</v>
      </c>
      <c r="I596" s="379" t="s">
        <v>1487</v>
      </c>
      <c r="J596" s="379" t="s">
        <v>1486</v>
      </c>
      <c r="K596" s="272">
        <f>K597</f>
        <v>7</v>
      </c>
      <c r="M596"/>
    </row>
    <row r="597" spans="1:13" s="294" customFormat="1">
      <c r="A597" s="231"/>
      <c r="B597" s="232"/>
      <c r="C597" s="232"/>
      <c r="D597" s="232"/>
      <c r="E597" s="372" t="s">
        <v>1491</v>
      </c>
      <c r="F597" s="232"/>
      <c r="G597" s="52">
        <v>7</v>
      </c>
      <c r="H597" s="52"/>
      <c r="I597" s="52"/>
      <c r="J597" s="52"/>
      <c r="K597" s="52">
        <f>G597</f>
        <v>7</v>
      </c>
      <c r="M597"/>
    </row>
    <row r="598" spans="1:13" s="294" customFormat="1" ht="29.25" customHeight="1">
      <c r="A598" s="311"/>
      <c r="B598" s="269" t="s">
        <v>546</v>
      </c>
      <c r="C598" s="269" t="s">
        <v>1128</v>
      </c>
      <c r="D598" s="269" t="s">
        <v>27</v>
      </c>
      <c r="E598" s="310" t="s">
        <v>1127</v>
      </c>
      <c r="F598" s="269" t="s">
        <v>26</v>
      </c>
      <c r="G598" s="378" t="s">
        <v>13</v>
      </c>
      <c r="H598" s="379" t="s">
        <v>1488</v>
      </c>
      <c r="I598" s="379" t="s">
        <v>1487</v>
      </c>
      <c r="J598" s="379" t="s">
        <v>1486</v>
      </c>
      <c r="K598" s="272">
        <f>K599</f>
        <v>5</v>
      </c>
      <c r="M598"/>
    </row>
    <row r="599" spans="1:13" s="294" customFormat="1">
      <c r="A599" s="231"/>
      <c r="B599" s="232"/>
      <c r="C599" s="232"/>
      <c r="D599" s="232"/>
      <c r="E599" s="372" t="s">
        <v>1491</v>
      </c>
      <c r="F599" s="232"/>
      <c r="G599" s="52">
        <v>5</v>
      </c>
      <c r="H599" s="52"/>
      <c r="I599" s="52"/>
      <c r="J599" s="52"/>
      <c r="K599" s="52">
        <f>G599</f>
        <v>5</v>
      </c>
      <c r="M599"/>
    </row>
    <row r="600" spans="1:13" s="294" customFormat="1" ht="25.5">
      <c r="A600" s="311"/>
      <c r="B600" s="269" t="s">
        <v>548</v>
      </c>
      <c r="C600" s="269" t="s">
        <v>556</v>
      </c>
      <c r="D600" s="269" t="s">
        <v>25</v>
      </c>
      <c r="E600" s="310" t="s">
        <v>557</v>
      </c>
      <c r="F600" s="269" t="s">
        <v>26</v>
      </c>
      <c r="G600" s="378" t="s">
        <v>13</v>
      </c>
      <c r="H600" s="379" t="s">
        <v>1488</v>
      </c>
      <c r="I600" s="379" t="s">
        <v>1487</v>
      </c>
      <c r="J600" s="379" t="s">
        <v>1486</v>
      </c>
      <c r="K600" s="272">
        <f>K601</f>
        <v>17</v>
      </c>
      <c r="M600"/>
    </row>
    <row r="601" spans="1:13" s="294" customFormat="1">
      <c r="A601" s="231"/>
      <c r="B601" s="232"/>
      <c r="C601" s="232"/>
      <c r="D601" s="232"/>
      <c r="E601" s="372" t="s">
        <v>1491</v>
      </c>
      <c r="F601" s="232"/>
      <c r="G601" s="52">
        <v>17</v>
      </c>
      <c r="H601" s="52"/>
      <c r="I601" s="52"/>
      <c r="J601" s="52"/>
      <c r="K601" s="52">
        <f>G601</f>
        <v>17</v>
      </c>
      <c r="M601"/>
    </row>
    <row r="602" spans="1:13" s="294" customFormat="1" ht="25.5">
      <c r="A602" s="311"/>
      <c r="B602" s="269" t="s">
        <v>550</v>
      </c>
      <c r="C602" s="269" t="s">
        <v>559</v>
      </c>
      <c r="D602" s="269" t="s">
        <v>25</v>
      </c>
      <c r="E602" s="310" t="s">
        <v>560</v>
      </c>
      <c r="F602" s="269" t="s">
        <v>26</v>
      </c>
      <c r="G602" s="378" t="s">
        <v>13</v>
      </c>
      <c r="H602" s="379" t="s">
        <v>1488</v>
      </c>
      <c r="I602" s="379" t="s">
        <v>1487</v>
      </c>
      <c r="J602" s="379" t="s">
        <v>1486</v>
      </c>
      <c r="K602" s="272">
        <f>K603</f>
        <v>20</v>
      </c>
      <c r="M602"/>
    </row>
    <row r="603" spans="1:13" s="294" customFormat="1">
      <c r="A603" s="231"/>
      <c r="B603" s="232"/>
      <c r="C603" s="232"/>
      <c r="D603" s="232"/>
      <c r="E603" s="372" t="s">
        <v>1491</v>
      </c>
      <c r="F603" s="232"/>
      <c r="G603" s="52">
        <v>20</v>
      </c>
      <c r="H603" s="52"/>
      <c r="I603" s="52"/>
      <c r="J603" s="52"/>
      <c r="K603" s="52">
        <f>G603</f>
        <v>20</v>
      </c>
      <c r="M603"/>
    </row>
    <row r="604" spans="1:13" s="294" customFormat="1" ht="38.25">
      <c r="A604" s="311"/>
      <c r="B604" s="269" t="s">
        <v>551</v>
      </c>
      <c r="C604" s="269">
        <v>98065</v>
      </c>
      <c r="D604" s="269" t="s">
        <v>21</v>
      </c>
      <c r="E604" s="310" t="s">
        <v>1129</v>
      </c>
      <c r="F604" s="269" t="s">
        <v>26</v>
      </c>
      <c r="G604" s="378" t="s">
        <v>13</v>
      </c>
      <c r="H604" s="379" t="s">
        <v>1488</v>
      </c>
      <c r="I604" s="379" t="s">
        <v>1487</v>
      </c>
      <c r="J604" s="379" t="s">
        <v>1486</v>
      </c>
      <c r="K604" s="272">
        <f>K605</f>
        <v>1</v>
      </c>
      <c r="M604"/>
    </row>
    <row r="605" spans="1:13" s="294" customFormat="1">
      <c r="A605" s="231"/>
      <c r="B605" s="232"/>
      <c r="C605" s="232"/>
      <c r="D605" s="232"/>
      <c r="E605" s="372" t="s">
        <v>1491</v>
      </c>
      <c r="F605" s="232"/>
      <c r="G605" s="52">
        <v>1</v>
      </c>
      <c r="H605" s="52"/>
      <c r="I605" s="52"/>
      <c r="J605" s="52"/>
      <c r="K605" s="52">
        <f>G605</f>
        <v>1</v>
      </c>
      <c r="M605"/>
    </row>
    <row r="606" spans="1:13" s="294" customFormat="1" ht="38.25">
      <c r="A606" s="311"/>
      <c r="B606" s="269" t="s">
        <v>1095</v>
      </c>
      <c r="C606" s="269">
        <v>98087</v>
      </c>
      <c r="D606" s="269" t="s">
        <v>21</v>
      </c>
      <c r="E606" s="310" t="s">
        <v>1130</v>
      </c>
      <c r="F606" s="269" t="s">
        <v>26</v>
      </c>
      <c r="G606" s="378" t="s">
        <v>13</v>
      </c>
      <c r="H606" s="379" t="s">
        <v>1488</v>
      </c>
      <c r="I606" s="379" t="s">
        <v>1487</v>
      </c>
      <c r="J606" s="379" t="s">
        <v>1486</v>
      </c>
      <c r="K606" s="272">
        <f>K607</f>
        <v>1</v>
      </c>
      <c r="M606"/>
    </row>
    <row r="607" spans="1:13" s="294" customFormat="1">
      <c r="A607" s="231"/>
      <c r="B607" s="232"/>
      <c r="C607" s="232"/>
      <c r="D607" s="232"/>
      <c r="E607" s="372" t="s">
        <v>1491</v>
      </c>
      <c r="F607" s="232"/>
      <c r="G607" s="52">
        <v>1</v>
      </c>
      <c r="H607" s="52"/>
      <c r="I607" s="52"/>
      <c r="J607" s="52"/>
      <c r="K607" s="52">
        <f>G607</f>
        <v>1</v>
      </c>
      <c r="M607"/>
    </row>
    <row r="608" spans="1:13">
      <c r="A608" s="17"/>
      <c r="B608" s="63"/>
      <c r="C608" s="64"/>
      <c r="D608" s="64"/>
      <c r="E608" s="64"/>
      <c r="F608" s="64"/>
      <c r="G608" s="65" t="s">
        <v>32</v>
      </c>
      <c r="H608" s="66"/>
      <c r="I608" s="66"/>
      <c r="J608" s="67"/>
      <c r="K608" s="67"/>
    </row>
    <row r="609" spans="1:13">
      <c r="A609" s="17"/>
      <c r="B609" s="17"/>
      <c r="C609" s="17"/>
      <c r="D609" s="17"/>
      <c r="E609" s="44"/>
      <c r="F609" s="17"/>
      <c r="G609" s="45"/>
      <c r="H609" s="19"/>
      <c r="I609" s="19"/>
      <c r="J609" s="19"/>
      <c r="K609" s="19"/>
    </row>
    <row r="610" spans="1:13">
      <c r="A610" s="17"/>
      <c r="B610" s="46">
        <v>15</v>
      </c>
      <c r="C610" s="46"/>
      <c r="D610" s="46"/>
      <c r="E610" s="47" t="s">
        <v>565</v>
      </c>
      <c r="F610" s="47"/>
      <c r="G610" s="82"/>
      <c r="H610" s="49"/>
      <c r="I610" s="49"/>
      <c r="J610" s="49"/>
      <c r="K610" s="49"/>
    </row>
    <row r="611" spans="1:13" s="294" customFormat="1" ht="25.5">
      <c r="A611" s="311"/>
      <c r="B611" s="269" t="s">
        <v>566</v>
      </c>
      <c r="C611" s="303">
        <v>80502</v>
      </c>
      <c r="D611" s="269" t="s">
        <v>105</v>
      </c>
      <c r="E611" s="310" t="s">
        <v>567</v>
      </c>
      <c r="F611" s="269" t="s">
        <v>26</v>
      </c>
      <c r="G611" s="378" t="s">
        <v>13</v>
      </c>
      <c r="H611" s="379" t="s">
        <v>1488</v>
      </c>
      <c r="I611" s="379" t="s">
        <v>1487</v>
      </c>
      <c r="J611" s="379" t="s">
        <v>1486</v>
      </c>
      <c r="K611" s="272">
        <f>K612</f>
        <v>6</v>
      </c>
      <c r="M611"/>
    </row>
    <row r="612" spans="1:13" s="294" customFormat="1">
      <c r="A612" s="231"/>
      <c r="B612" s="232"/>
      <c r="C612" s="232"/>
      <c r="D612" s="232"/>
      <c r="E612" s="372" t="s">
        <v>1491</v>
      </c>
      <c r="F612" s="232"/>
      <c r="G612" s="52">
        <v>6</v>
      </c>
      <c r="H612" s="52"/>
      <c r="I612" s="52"/>
      <c r="J612" s="52"/>
      <c r="K612" s="52">
        <f>G612</f>
        <v>6</v>
      </c>
      <c r="M612"/>
    </row>
    <row r="613" spans="1:13" s="294" customFormat="1" ht="25.5">
      <c r="A613" s="311"/>
      <c r="B613" s="269" t="s">
        <v>568</v>
      </c>
      <c r="C613" s="312">
        <v>100848</v>
      </c>
      <c r="D613" s="269" t="s">
        <v>21</v>
      </c>
      <c r="E613" s="310" t="s">
        <v>569</v>
      </c>
      <c r="F613" s="269" t="s">
        <v>26</v>
      </c>
      <c r="G613" s="378" t="s">
        <v>13</v>
      </c>
      <c r="H613" s="379" t="s">
        <v>1488</v>
      </c>
      <c r="I613" s="379" t="s">
        <v>1487</v>
      </c>
      <c r="J613" s="379" t="s">
        <v>1486</v>
      </c>
      <c r="K613" s="272">
        <f>K614</f>
        <v>18</v>
      </c>
      <c r="M613"/>
    </row>
    <row r="614" spans="1:13" s="294" customFormat="1">
      <c r="A614" s="231"/>
      <c r="B614" s="232"/>
      <c r="C614" s="232"/>
      <c r="D614" s="232"/>
      <c r="E614" s="372" t="s">
        <v>1491</v>
      </c>
      <c r="F614" s="232"/>
      <c r="G614" s="52">
        <v>18</v>
      </c>
      <c r="H614" s="52"/>
      <c r="I614" s="52"/>
      <c r="J614" s="52"/>
      <c r="K614" s="52">
        <f>G614</f>
        <v>18</v>
      </c>
      <c r="M614"/>
    </row>
    <row r="615" spans="1:13" s="294" customFormat="1" ht="25.5">
      <c r="A615" s="311"/>
      <c r="B615" s="269" t="s">
        <v>570</v>
      </c>
      <c r="C615" s="269">
        <v>99857</v>
      </c>
      <c r="D615" s="269" t="s">
        <v>21</v>
      </c>
      <c r="E615" s="284" t="s">
        <v>571</v>
      </c>
      <c r="F615" s="269" t="s">
        <v>53</v>
      </c>
      <c r="G615" s="378" t="s">
        <v>13</v>
      </c>
      <c r="H615" s="379" t="s">
        <v>1488</v>
      </c>
      <c r="I615" s="379" t="s">
        <v>1487</v>
      </c>
      <c r="J615" s="379" t="s">
        <v>1486</v>
      </c>
      <c r="K615" s="272">
        <f>K616</f>
        <v>19.399999999999999</v>
      </c>
      <c r="M615"/>
    </row>
    <row r="616" spans="1:13" s="294" customFormat="1">
      <c r="A616" s="231"/>
      <c r="B616" s="232"/>
      <c r="C616" s="232"/>
      <c r="D616" s="232"/>
      <c r="E616" s="372" t="s">
        <v>1491</v>
      </c>
      <c r="F616" s="232"/>
      <c r="G616" s="52">
        <v>19.399999999999999</v>
      </c>
      <c r="H616" s="52"/>
      <c r="I616" s="52"/>
      <c r="J616" s="52"/>
      <c r="K616" s="52">
        <f>G616</f>
        <v>19.399999999999999</v>
      </c>
      <c r="M616"/>
    </row>
    <row r="617" spans="1:13" s="294" customFormat="1" ht="25.5">
      <c r="A617" s="311"/>
      <c r="B617" s="269" t="s">
        <v>572</v>
      </c>
      <c r="C617" s="303">
        <v>99635</v>
      </c>
      <c r="D617" s="269" t="s">
        <v>21</v>
      </c>
      <c r="E617" s="310" t="s">
        <v>573</v>
      </c>
      <c r="F617" s="269" t="s">
        <v>26</v>
      </c>
      <c r="G617" s="378" t="s">
        <v>13</v>
      </c>
      <c r="H617" s="379" t="s">
        <v>1488</v>
      </c>
      <c r="I617" s="379" t="s">
        <v>1487</v>
      </c>
      <c r="J617" s="379" t="s">
        <v>1486</v>
      </c>
      <c r="K617" s="272">
        <f>K618</f>
        <v>24</v>
      </c>
      <c r="M617"/>
    </row>
    <row r="618" spans="1:13" s="294" customFormat="1">
      <c r="A618" s="231"/>
      <c r="B618" s="232"/>
      <c r="C618" s="232"/>
      <c r="D618" s="232"/>
      <c r="E618" s="372" t="s">
        <v>1491</v>
      </c>
      <c r="F618" s="232"/>
      <c r="G618" s="52">
        <v>24</v>
      </c>
      <c r="H618" s="52"/>
      <c r="I618" s="52"/>
      <c r="J618" s="52"/>
      <c r="K618" s="52">
        <f>G618</f>
        <v>24</v>
      </c>
      <c r="M618"/>
    </row>
    <row r="619" spans="1:13" s="294" customFormat="1" ht="25.5">
      <c r="A619" s="311"/>
      <c r="B619" s="269" t="s">
        <v>574</v>
      </c>
      <c r="C619" s="269">
        <v>86901</v>
      </c>
      <c r="D619" s="269" t="s">
        <v>21</v>
      </c>
      <c r="E619" s="310" t="s">
        <v>575</v>
      </c>
      <c r="F619" s="269" t="s">
        <v>26</v>
      </c>
      <c r="G619" s="378" t="s">
        <v>13</v>
      </c>
      <c r="H619" s="379" t="s">
        <v>1488</v>
      </c>
      <c r="I619" s="379" t="s">
        <v>1487</v>
      </c>
      <c r="J619" s="379" t="s">
        <v>1486</v>
      </c>
      <c r="K619" s="272">
        <f>K620</f>
        <v>22</v>
      </c>
      <c r="M619"/>
    </row>
    <row r="620" spans="1:13" s="294" customFormat="1">
      <c r="A620" s="231"/>
      <c r="B620" s="232"/>
      <c r="C620" s="232"/>
      <c r="D620" s="232"/>
      <c r="E620" s="372" t="s">
        <v>1491</v>
      </c>
      <c r="F620" s="232"/>
      <c r="G620" s="52">
        <v>22</v>
      </c>
      <c r="H620" s="52"/>
      <c r="I620" s="52"/>
      <c r="J620" s="52"/>
      <c r="K620" s="52">
        <f>G620</f>
        <v>22</v>
      </c>
      <c r="M620"/>
    </row>
    <row r="621" spans="1:13" s="294" customFormat="1" ht="25.5">
      <c r="A621" s="311"/>
      <c r="B621" s="269" t="s">
        <v>576</v>
      </c>
      <c r="C621" s="269" t="s">
        <v>1132</v>
      </c>
      <c r="D621" s="269" t="s">
        <v>27</v>
      </c>
      <c r="E621" s="310" t="s">
        <v>1131</v>
      </c>
      <c r="F621" s="269" t="s">
        <v>26</v>
      </c>
      <c r="G621" s="378" t="s">
        <v>13</v>
      </c>
      <c r="H621" s="379" t="s">
        <v>1488</v>
      </c>
      <c r="I621" s="379" t="s">
        <v>1487</v>
      </c>
      <c r="J621" s="379" t="s">
        <v>1486</v>
      </c>
      <c r="K621" s="272">
        <f>K622</f>
        <v>7</v>
      </c>
      <c r="M621"/>
    </row>
    <row r="622" spans="1:13" s="294" customFormat="1">
      <c r="A622" s="231"/>
      <c r="B622" s="232"/>
      <c r="C622" s="232"/>
      <c r="D622" s="232"/>
      <c r="E622" s="372" t="s">
        <v>1491</v>
      </c>
      <c r="F622" s="232"/>
      <c r="G622" s="52">
        <v>7</v>
      </c>
      <c r="H622" s="52"/>
      <c r="I622" s="52"/>
      <c r="J622" s="52"/>
      <c r="K622" s="52">
        <f>G622</f>
        <v>7</v>
      </c>
      <c r="M622"/>
    </row>
    <row r="623" spans="1:13" s="294" customFormat="1" ht="25.5">
      <c r="A623" s="311"/>
      <c r="B623" s="269" t="s">
        <v>578</v>
      </c>
      <c r="C623" s="269">
        <v>86936</v>
      </c>
      <c r="D623" s="269" t="s">
        <v>21</v>
      </c>
      <c r="E623" s="310" t="s">
        <v>579</v>
      </c>
      <c r="F623" s="269" t="s">
        <v>26</v>
      </c>
      <c r="G623" s="378" t="s">
        <v>13</v>
      </c>
      <c r="H623" s="379" t="s">
        <v>1488</v>
      </c>
      <c r="I623" s="379" t="s">
        <v>1487</v>
      </c>
      <c r="J623" s="379" t="s">
        <v>1486</v>
      </c>
      <c r="K623" s="272">
        <f>K624</f>
        <v>10</v>
      </c>
      <c r="M623"/>
    </row>
    <row r="624" spans="1:13" s="294" customFormat="1">
      <c r="A624" s="231"/>
      <c r="B624" s="232"/>
      <c r="C624" s="232"/>
      <c r="D624" s="232"/>
      <c r="E624" s="372" t="s">
        <v>1491</v>
      </c>
      <c r="F624" s="232"/>
      <c r="G624" s="52">
        <v>10</v>
      </c>
      <c r="H624" s="52"/>
      <c r="I624" s="52"/>
      <c r="J624" s="52"/>
      <c r="K624" s="52">
        <f>G624</f>
        <v>10</v>
      </c>
      <c r="M624"/>
    </row>
    <row r="625" spans="1:13" s="294" customFormat="1" ht="25.5">
      <c r="A625" s="311"/>
      <c r="B625" s="269" t="s">
        <v>580</v>
      </c>
      <c r="C625" s="269">
        <v>80686</v>
      </c>
      <c r="D625" s="269" t="s">
        <v>21</v>
      </c>
      <c r="E625" s="310" t="s">
        <v>1133</v>
      </c>
      <c r="F625" s="269" t="s">
        <v>26</v>
      </c>
      <c r="G625" s="378" t="s">
        <v>13</v>
      </c>
      <c r="H625" s="379" t="s">
        <v>1488</v>
      </c>
      <c r="I625" s="379" t="s">
        <v>1487</v>
      </c>
      <c r="J625" s="379" t="s">
        <v>1486</v>
      </c>
      <c r="K625" s="272">
        <f>K626</f>
        <v>1</v>
      </c>
      <c r="M625"/>
    </row>
    <row r="626" spans="1:13" s="294" customFormat="1">
      <c r="A626" s="231"/>
      <c r="B626" s="232"/>
      <c r="C626" s="232"/>
      <c r="D626" s="232"/>
      <c r="E626" s="372" t="s">
        <v>1491</v>
      </c>
      <c r="F626" s="232"/>
      <c r="G626" s="52">
        <v>1</v>
      </c>
      <c r="H626" s="52"/>
      <c r="I626" s="52"/>
      <c r="J626" s="52"/>
      <c r="K626" s="52">
        <f>G626</f>
        <v>1</v>
      </c>
      <c r="M626"/>
    </row>
    <row r="627" spans="1:13" s="294" customFormat="1" ht="30.75" customHeight="1">
      <c r="A627" s="311"/>
      <c r="B627" s="269" t="s">
        <v>582</v>
      </c>
      <c r="C627" s="269" t="s">
        <v>1135</v>
      </c>
      <c r="D627" s="269" t="s">
        <v>27</v>
      </c>
      <c r="E627" s="310" t="s">
        <v>1134</v>
      </c>
      <c r="F627" s="269" t="s">
        <v>26</v>
      </c>
      <c r="G627" s="378" t="s">
        <v>13</v>
      </c>
      <c r="H627" s="379" t="s">
        <v>1488</v>
      </c>
      <c r="I627" s="379" t="s">
        <v>1487</v>
      </c>
      <c r="J627" s="379" t="s">
        <v>1486</v>
      </c>
      <c r="K627" s="272">
        <f>K628</f>
        <v>4</v>
      </c>
      <c r="M627"/>
    </row>
    <row r="628" spans="1:13" s="294" customFormat="1">
      <c r="A628" s="231"/>
      <c r="B628" s="232"/>
      <c r="C628" s="232"/>
      <c r="D628" s="232"/>
      <c r="E628" s="372" t="s">
        <v>1491</v>
      </c>
      <c r="F628" s="232"/>
      <c r="G628" s="52">
        <v>4</v>
      </c>
      <c r="H628" s="52"/>
      <c r="I628" s="52"/>
      <c r="J628" s="52"/>
      <c r="K628" s="52">
        <f>G628</f>
        <v>4</v>
      </c>
      <c r="M628"/>
    </row>
    <row r="629" spans="1:13" s="294" customFormat="1" ht="25.5">
      <c r="A629" s="311"/>
      <c r="B629" s="269" t="s">
        <v>584</v>
      </c>
      <c r="C629" s="269">
        <v>86904</v>
      </c>
      <c r="D629" s="269" t="s">
        <v>21</v>
      </c>
      <c r="E629" s="310" t="s">
        <v>585</v>
      </c>
      <c r="F629" s="269" t="s">
        <v>26</v>
      </c>
      <c r="G629" s="378" t="s">
        <v>13</v>
      </c>
      <c r="H629" s="379" t="s">
        <v>1488</v>
      </c>
      <c r="I629" s="379" t="s">
        <v>1487</v>
      </c>
      <c r="J629" s="379" t="s">
        <v>1486</v>
      </c>
      <c r="K629" s="272">
        <f>K630</f>
        <v>4</v>
      </c>
      <c r="M629"/>
    </row>
    <row r="630" spans="1:13" s="294" customFormat="1">
      <c r="A630" s="231"/>
      <c r="B630" s="232"/>
      <c r="C630" s="232"/>
      <c r="D630" s="232"/>
      <c r="E630" s="372" t="s">
        <v>1491</v>
      </c>
      <c r="F630" s="232"/>
      <c r="G630" s="52">
        <v>4</v>
      </c>
      <c r="H630" s="52"/>
      <c r="I630" s="52"/>
      <c r="J630" s="52"/>
      <c r="K630" s="52">
        <f>G630</f>
        <v>4</v>
      </c>
      <c r="M630"/>
    </row>
    <row r="631" spans="1:13" s="294" customFormat="1" ht="25.5">
      <c r="A631" s="311"/>
      <c r="B631" s="269" t="s">
        <v>586</v>
      </c>
      <c r="C631" s="269">
        <v>86904</v>
      </c>
      <c r="D631" s="269" t="s">
        <v>21</v>
      </c>
      <c r="E631" s="310" t="s">
        <v>587</v>
      </c>
      <c r="F631" s="269" t="s">
        <v>26</v>
      </c>
      <c r="G631" s="378" t="s">
        <v>13</v>
      </c>
      <c r="H631" s="379" t="s">
        <v>1488</v>
      </c>
      <c r="I631" s="379" t="s">
        <v>1487</v>
      </c>
      <c r="J631" s="379" t="s">
        <v>1486</v>
      </c>
      <c r="K631" s="272">
        <f>K632</f>
        <v>6</v>
      </c>
      <c r="M631"/>
    </row>
    <row r="632" spans="1:13" s="294" customFormat="1">
      <c r="A632" s="231"/>
      <c r="B632" s="232"/>
      <c r="C632" s="232"/>
      <c r="D632" s="232"/>
      <c r="E632" s="372" t="s">
        <v>1491</v>
      </c>
      <c r="F632" s="232"/>
      <c r="G632" s="52">
        <v>6</v>
      </c>
      <c r="H632" s="52"/>
      <c r="I632" s="52"/>
      <c r="J632" s="52"/>
      <c r="K632" s="52">
        <f>G632</f>
        <v>6</v>
      </c>
      <c r="M632"/>
    </row>
    <row r="633" spans="1:13" s="294" customFormat="1" ht="25.5">
      <c r="A633" s="311"/>
      <c r="B633" s="269" t="s">
        <v>588</v>
      </c>
      <c r="C633" s="269">
        <v>86919</v>
      </c>
      <c r="D633" s="269" t="s">
        <v>21</v>
      </c>
      <c r="E633" s="310" t="s">
        <v>589</v>
      </c>
      <c r="F633" s="269" t="s">
        <v>26</v>
      </c>
      <c r="G633" s="378" t="s">
        <v>13</v>
      </c>
      <c r="H633" s="379" t="s">
        <v>1488</v>
      </c>
      <c r="I633" s="379" t="s">
        <v>1487</v>
      </c>
      <c r="J633" s="379" t="s">
        <v>1486</v>
      </c>
      <c r="K633" s="272">
        <f>K634</f>
        <v>7</v>
      </c>
      <c r="M633"/>
    </row>
    <row r="634" spans="1:13" s="294" customFormat="1">
      <c r="A634" s="231"/>
      <c r="B634" s="232"/>
      <c r="C634" s="232"/>
      <c r="D634" s="232"/>
      <c r="E634" s="372" t="s">
        <v>1491</v>
      </c>
      <c r="F634" s="232"/>
      <c r="G634" s="52">
        <v>7</v>
      </c>
      <c r="H634" s="52"/>
      <c r="I634" s="52"/>
      <c r="J634" s="52"/>
      <c r="K634" s="52">
        <f>G634</f>
        <v>7</v>
      </c>
      <c r="M634"/>
    </row>
    <row r="635" spans="1:13" s="294" customFormat="1" ht="25.5">
      <c r="A635" s="311"/>
      <c r="B635" s="269" t="s">
        <v>590</v>
      </c>
      <c r="C635" s="269">
        <v>100860</v>
      </c>
      <c r="D635" s="269" t="s">
        <v>21</v>
      </c>
      <c r="E635" s="310" t="s">
        <v>591</v>
      </c>
      <c r="F635" s="269" t="s">
        <v>26</v>
      </c>
      <c r="G635" s="378" t="s">
        <v>13</v>
      </c>
      <c r="H635" s="379" t="s">
        <v>1488</v>
      </c>
      <c r="I635" s="379" t="s">
        <v>1487</v>
      </c>
      <c r="J635" s="379" t="s">
        <v>1486</v>
      </c>
      <c r="K635" s="272">
        <f>K636</f>
        <v>13</v>
      </c>
      <c r="M635"/>
    </row>
    <row r="636" spans="1:13" s="294" customFormat="1">
      <c r="A636" s="231"/>
      <c r="B636" s="232"/>
      <c r="C636" s="232"/>
      <c r="D636" s="232"/>
      <c r="E636" s="372" t="s">
        <v>1491</v>
      </c>
      <c r="F636" s="232"/>
      <c r="G636" s="52">
        <v>13</v>
      </c>
      <c r="H636" s="52"/>
      <c r="I636" s="52"/>
      <c r="J636" s="52"/>
      <c r="K636" s="52">
        <f>G636</f>
        <v>13</v>
      </c>
      <c r="M636"/>
    </row>
    <row r="637" spans="1:13" s="294" customFormat="1" ht="25.5">
      <c r="A637" s="311"/>
      <c r="B637" s="269" t="s">
        <v>592</v>
      </c>
      <c r="C637" s="269">
        <v>95544</v>
      </c>
      <c r="D637" s="269" t="s">
        <v>21</v>
      </c>
      <c r="E637" s="310" t="s">
        <v>593</v>
      </c>
      <c r="F637" s="269" t="s">
        <v>26</v>
      </c>
      <c r="G637" s="378" t="s">
        <v>13</v>
      </c>
      <c r="H637" s="379" t="s">
        <v>1488</v>
      </c>
      <c r="I637" s="379" t="s">
        <v>1487</v>
      </c>
      <c r="J637" s="379" t="s">
        <v>1486</v>
      </c>
      <c r="K637" s="272">
        <f>K638</f>
        <v>18</v>
      </c>
      <c r="M637"/>
    </row>
    <row r="638" spans="1:13" s="294" customFormat="1">
      <c r="A638" s="231"/>
      <c r="B638" s="232"/>
      <c r="C638" s="232"/>
      <c r="D638" s="232"/>
      <c r="E638" s="372" t="s">
        <v>1491</v>
      </c>
      <c r="F638" s="232"/>
      <c r="G638" s="52">
        <v>18</v>
      </c>
      <c r="H638" s="52"/>
      <c r="I638" s="52"/>
      <c r="J638" s="52"/>
      <c r="K638" s="52">
        <f>G638</f>
        <v>18</v>
      </c>
      <c r="M638"/>
    </row>
    <row r="639" spans="1:13" s="294" customFormat="1" ht="25.5">
      <c r="A639" s="311"/>
      <c r="B639" s="269" t="s">
        <v>594</v>
      </c>
      <c r="C639" s="312" t="s">
        <v>597</v>
      </c>
      <c r="D639" s="313" t="s">
        <v>25</v>
      </c>
      <c r="E639" s="310" t="s">
        <v>598</v>
      </c>
      <c r="F639" s="269" t="s">
        <v>26</v>
      </c>
      <c r="G639" s="378" t="s">
        <v>13</v>
      </c>
      <c r="H639" s="379" t="s">
        <v>1488</v>
      </c>
      <c r="I639" s="379" t="s">
        <v>1487</v>
      </c>
      <c r="J639" s="379" t="s">
        <v>1486</v>
      </c>
      <c r="K639" s="272">
        <f>K640</f>
        <v>18</v>
      </c>
      <c r="M639"/>
    </row>
    <row r="640" spans="1:13" s="294" customFormat="1">
      <c r="A640" s="231"/>
      <c r="B640" s="232"/>
      <c r="C640" s="232"/>
      <c r="D640" s="232"/>
      <c r="E640" s="372" t="s">
        <v>1491</v>
      </c>
      <c r="F640" s="232"/>
      <c r="G640" s="52">
        <v>18</v>
      </c>
      <c r="H640" s="52"/>
      <c r="I640" s="52"/>
      <c r="J640" s="52"/>
      <c r="K640" s="52">
        <f>G640</f>
        <v>18</v>
      </c>
      <c r="M640"/>
    </row>
    <row r="641" spans="1:13" s="294" customFormat="1" ht="25.5">
      <c r="A641" s="311"/>
      <c r="B641" s="269" t="s">
        <v>596</v>
      </c>
      <c r="C641" s="269" t="s">
        <v>600</v>
      </c>
      <c r="D641" s="269" t="s">
        <v>25</v>
      </c>
      <c r="E641" s="310" t="s">
        <v>601</v>
      </c>
      <c r="F641" s="269" t="s">
        <v>26</v>
      </c>
      <c r="G641" s="378" t="s">
        <v>13</v>
      </c>
      <c r="H641" s="379" t="s">
        <v>1488</v>
      </c>
      <c r="I641" s="379" t="s">
        <v>1487</v>
      </c>
      <c r="J641" s="379" t="s">
        <v>1486</v>
      </c>
      <c r="K641" s="272">
        <f>K642</f>
        <v>2</v>
      </c>
      <c r="M641"/>
    </row>
    <row r="642" spans="1:13" s="294" customFormat="1">
      <c r="A642" s="231"/>
      <c r="B642" s="232"/>
      <c r="C642" s="232"/>
      <c r="D642" s="232"/>
      <c r="E642" s="372" t="s">
        <v>1491</v>
      </c>
      <c r="F642" s="232"/>
      <c r="G642" s="52">
        <v>2</v>
      </c>
      <c r="H642" s="52"/>
      <c r="I642" s="52"/>
      <c r="J642" s="52"/>
      <c r="K642" s="52">
        <f>G642</f>
        <v>2</v>
      </c>
      <c r="M642"/>
    </row>
    <row r="643" spans="1:13" s="294" customFormat="1" ht="25.5">
      <c r="A643" s="311"/>
      <c r="B643" s="269" t="s">
        <v>599</v>
      </c>
      <c r="C643" s="269" t="s">
        <v>600</v>
      </c>
      <c r="D643" s="269" t="s">
        <v>25</v>
      </c>
      <c r="E643" s="310" t="s">
        <v>603</v>
      </c>
      <c r="F643" s="269" t="s">
        <v>26</v>
      </c>
      <c r="G643" s="378" t="s">
        <v>13</v>
      </c>
      <c r="H643" s="379" t="s">
        <v>1488</v>
      </c>
      <c r="I643" s="379" t="s">
        <v>1487</v>
      </c>
      <c r="J643" s="379" t="s">
        <v>1486</v>
      </c>
      <c r="K643" s="272">
        <f>K644</f>
        <v>4</v>
      </c>
      <c r="M643"/>
    </row>
    <row r="644" spans="1:13" s="294" customFormat="1">
      <c r="A644" s="231"/>
      <c r="B644" s="232"/>
      <c r="C644" s="232"/>
      <c r="D644" s="232"/>
      <c r="E644" s="372" t="s">
        <v>1491</v>
      </c>
      <c r="F644" s="232"/>
      <c r="G644" s="52">
        <v>4</v>
      </c>
      <c r="H644" s="52"/>
      <c r="I644" s="52"/>
      <c r="J644" s="52"/>
      <c r="K644" s="52">
        <f>G644</f>
        <v>4</v>
      </c>
      <c r="M644"/>
    </row>
    <row r="645" spans="1:13" s="294" customFormat="1" ht="25.5">
      <c r="A645" s="311"/>
      <c r="B645" s="269" t="s">
        <v>602</v>
      </c>
      <c r="C645" s="269">
        <v>86909</v>
      </c>
      <c r="D645" s="269" t="s">
        <v>21</v>
      </c>
      <c r="E645" s="310" t="s">
        <v>605</v>
      </c>
      <c r="F645" s="269" t="s">
        <v>26</v>
      </c>
      <c r="G645" s="378" t="s">
        <v>13</v>
      </c>
      <c r="H645" s="379" t="s">
        <v>1488</v>
      </c>
      <c r="I645" s="379" t="s">
        <v>1487</v>
      </c>
      <c r="J645" s="379" t="s">
        <v>1486</v>
      </c>
      <c r="K645" s="272">
        <f>K646</f>
        <v>15</v>
      </c>
      <c r="M645"/>
    </row>
    <row r="646" spans="1:13" s="294" customFormat="1">
      <c r="A646" s="231"/>
      <c r="B646" s="232"/>
      <c r="C646" s="232"/>
      <c r="D646" s="232"/>
      <c r="E646" s="372" t="s">
        <v>1491</v>
      </c>
      <c r="F646" s="232"/>
      <c r="G646" s="52">
        <v>15</v>
      </c>
      <c r="H646" s="52"/>
      <c r="I646" s="52"/>
      <c r="J646" s="52"/>
      <c r="K646" s="52">
        <f>G646</f>
        <v>15</v>
      </c>
      <c r="M646"/>
    </row>
    <row r="647" spans="1:13" s="294" customFormat="1" ht="25.5">
      <c r="A647" s="311"/>
      <c r="B647" s="269" t="s">
        <v>604</v>
      </c>
      <c r="C647" s="269">
        <v>86916</v>
      </c>
      <c r="D647" s="269" t="s">
        <v>21</v>
      </c>
      <c r="E647" s="310" t="s">
        <v>607</v>
      </c>
      <c r="F647" s="269" t="s">
        <v>26</v>
      </c>
      <c r="G647" s="378" t="s">
        <v>13</v>
      </c>
      <c r="H647" s="379" t="s">
        <v>1488</v>
      </c>
      <c r="I647" s="379" t="s">
        <v>1487</v>
      </c>
      <c r="J647" s="379" t="s">
        <v>1486</v>
      </c>
      <c r="K647" s="272">
        <f>K648</f>
        <v>14</v>
      </c>
      <c r="M647"/>
    </row>
    <row r="648" spans="1:13" s="294" customFormat="1">
      <c r="A648" s="231"/>
      <c r="B648" s="232"/>
      <c r="C648" s="232"/>
      <c r="D648" s="232"/>
      <c r="E648" s="372" t="s">
        <v>1491</v>
      </c>
      <c r="F648" s="232"/>
      <c r="G648" s="52">
        <v>14</v>
      </c>
      <c r="H648" s="52"/>
      <c r="I648" s="52"/>
      <c r="J648" s="52"/>
      <c r="K648" s="52">
        <f>G648</f>
        <v>14</v>
      </c>
      <c r="M648"/>
    </row>
    <row r="649" spans="1:13" s="294" customFormat="1" ht="25.5">
      <c r="A649" s="311"/>
      <c r="B649" s="269" t="s">
        <v>606</v>
      </c>
      <c r="C649" s="269">
        <v>86906</v>
      </c>
      <c r="D649" s="269" t="s">
        <v>21</v>
      </c>
      <c r="E649" s="310" t="s">
        <v>609</v>
      </c>
      <c r="F649" s="269" t="s">
        <v>26</v>
      </c>
      <c r="G649" s="378" t="s">
        <v>13</v>
      </c>
      <c r="H649" s="379" t="s">
        <v>1488</v>
      </c>
      <c r="I649" s="379" t="s">
        <v>1487</v>
      </c>
      <c r="J649" s="379" t="s">
        <v>1486</v>
      </c>
      <c r="K649" s="272">
        <f>K650</f>
        <v>28</v>
      </c>
      <c r="M649"/>
    </row>
    <row r="650" spans="1:13" s="294" customFormat="1">
      <c r="A650" s="231"/>
      <c r="B650" s="232"/>
      <c r="C650" s="232"/>
      <c r="D650" s="232"/>
      <c r="E650" s="372" t="s">
        <v>1491</v>
      </c>
      <c r="F650" s="232"/>
      <c r="G650" s="52">
        <v>28</v>
      </c>
      <c r="H650" s="52"/>
      <c r="I650" s="52"/>
      <c r="J650" s="52"/>
      <c r="K650" s="52">
        <f>G650</f>
        <v>28</v>
      </c>
      <c r="M650"/>
    </row>
    <row r="651" spans="1:13" s="294" customFormat="1" ht="25.5">
      <c r="A651" s="311"/>
      <c r="B651" s="269" t="s">
        <v>608</v>
      </c>
      <c r="C651" s="269">
        <v>86906</v>
      </c>
      <c r="D651" s="269" t="s">
        <v>21</v>
      </c>
      <c r="E651" s="310" t="s">
        <v>611</v>
      </c>
      <c r="F651" s="269" t="s">
        <v>26</v>
      </c>
      <c r="G651" s="378" t="s">
        <v>13</v>
      </c>
      <c r="H651" s="379" t="s">
        <v>1488</v>
      </c>
      <c r="I651" s="379" t="s">
        <v>1487</v>
      </c>
      <c r="J651" s="379" t="s">
        <v>1486</v>
      </c>
      <c r="K651" s="272">
        <f>K652</f>
        <v>4</v>
      </c>
      <c r="M651"/>
    </row>
    <row r="652" spans="1:13" s="294" customFormat="1">
      <c r="A652" s="231"/>
      <c r="B652" s="232"/>
      <c r="C652" s="232"/>
      <c r="D652" s="232"/>
      <c r="E652" s="372" t="s">
        <v>1491</v>
      </c>
      <c r="F652" s="232"/>
      <c r="G652" s="52">
        <v>4</v>
      </c>
      <c r="H652" s="52"/>
      <c r="I652" s="52"/>
      <c r="J652" s="52"/>
      <c r="K652" s="52">
        <f>G652</f>
        <v>4</v>
      </c>
      <c r="M652"/>
    </row>
    <row r="653" spans="1:13" s="294" customFormat="1" ht="25.5">
      <c r="A653" s="311"/>
      <c r="B653" s="269" t="s">
        <v>610</v>
      </c>
      <c r="C653" s="269">
        <v>95547</v>
      </c>
      <c r="D653" s="269" t="s">
        <v>21</v>
      </c>
      <c r="E653" s="310" t="s">
        <v>613</v>
      </c>
      <c r="F653" s="269" t="s">
        <v>26</v>
      </c>
      <c r="G653" s="378" t="s">
        <v>13</v>
      </c>
      <c r="H653" s="379" t="s">
        <v>1488</v>
      </c>
      <c r="I653" s="379" t="s">
        <v>1487</v>
      </c>
      <c r="J653" s="379" t="s">
        <v>1486</v>
      </c>
      <c r="K653" s="272">
        <f>K654</f>
        <v>23</v>
      </c>
      <c r="M653"/>
    </row>
    <row r="654" spans="1:13" s="294" customFormat="1">
      <c r="A654" s="231"/>
      <c r="B654" s="232"/>
      <c r="C654" s="232"/>
      <c r="D654" s="232"/>
      <c r="E654" s="372" t="s">
        <v>1491</v>
      </c>
      <c r="F654" s="232"/>
      <c r="G654" s="52">
        <v>23</v>
      </c>
      <c r="H654" s="52"/>
      <c r="I654" s="52"/>
      <c r="J654" s="52"/>
      <c r="K654" s="52">
        <f>G654</f>
        <v>23</v>
      </c>
      <c r="M654"/>
    </row>
    <row r="655" spans="1:13" s="294" customFormat="1" ht="25.5">
      <c r="A655" s="311"/>
      <c r="B655" s="269" t="s">
        <v>612</v>
      </c>
      <c r="C655" s="269" t="s">
        <v>1137</v>
      </c>
      <c r="D655" s="269" t="s">
        <v>27</v>
      </c>
      <c r="E655" s="310" t="s">
        <v>1136</v>
      </c>
      <c r="F655" s="269" t="s">
        <v>26</v>
      </c>
      <c r="G655" s="378" t="s">
        <v>13</v>
      </c>
      <c r="H655" s="379" t="s">
        <v>1488</v>
      </c>
      <c r="I655" s="379" t="s">
        <v>1487</v>
      </c>
      <c r="J655" s="379" t="s">
        <v>1486</v>
      </c>
      <c r="K655" s="272">
        <f>K656</f>
        <v>23</v>
      </c>
      <c r="M655"/>
    </row>
    <row r="656" spans="1:13" s="294" customFormat="1">
      <c r="A656" s="231"/>
      <c r="B656" s="232"/>
      <c r="C656" s="232"/>
      <c r="D656" s="232"/>
      <c r="E656" s="372" t="s">
        <v>1491</v>
      </c>
      <c r="F656" s="232"/>
      <c r="G656" s="52">
        <v>23</v>
      </c>
      <c r="H656" s="52"/>
      <c r="I656" s="52"/>
      <c r="J656" s="52"/>
      <c r="K656" s="52">
        <f>G656</f>
        <v>23</v>
      </c>
      <c r="M656"/>
    </row>
    <row r="657" spans="1:13" s="294" customFormat="1" ht="27.75" customHeight="1">
      <c r="A657" s="311"/>
      <c r="B657" s="269" t="s">
        <v>614</v>
      </c>
      <c r="C657" s="269" t="s">
        <v>1139</v>
      </c>
      <c r="D657" s="269" t="s">
        <v>27</v>
      </c>
      <c r="E657" s="310" t="s">
        <v>1138</v>
      </c>
      <c r="F657" s="269" t="s">
        <v>26</v>
      </c>
      <c r="G657" s="378" t="s">
        <v>13</v>
      </c>
      <c r="H657" s="379" t="s">
        <v>1488</v>
      </c>
      <c r="I657" s="379" t="s">
        <v>1487</v>
      </c>
      <c r="J657" s="379" t="s">
        <v>1486</v>
      </c>
      <c r="K657" s="272">
        <f>K658</f>
        <v>211</v>
      </c>
      <c r="M657"/>
    </row>
    <row r="658" spans="1:13" s="294" customFormat="1">
      <c r="A658" s="231"/>
      <c r="B658" s="232"/>
      <c r="C658" s="232"/>
      <c r="D658" s="232"/>
      <c r="E658" s="372" t="s">
        <v>1491</v>
      </c>
      <c r="F658" s="232"/>
      <c r="G658" s="52">
        <v>211</v>
      </c>
      <c r="H658" s="52"/>
      <c r="I658" s="52"/>
      <c r="J658" s="52"/>
      <c r="K658" s="52">
        <f>G658</f>
        <v>211</v>
      </c>
      <c r="M658"/>
    </row>
    <row r="659" spans="1:13" s="294" customFormat="1" ht="25.5">
      <c r="A659" s="311"/>
      <c r="B659" s="269" t="s">
        <v>616</v>
      </c>
      <c r="C659" s="312">
        <v>100868</v>
      </c>
      <c r="D659" s="269" t="s">
        <v>21</v>
      </c>
      <c r="E659" s="310" t="s">
        <v>619</v>
      </c>
      <c r="F659" s="269" t="s">
        <v>26</v>
      </c>
      <c r="G659" s="378" t="s">
        <v>13</v>
      </c>
      <c r="H659" s="379" t="s">
        <v>1488</v>
      </c>
      <c r="I659" s="379" t="s">
        <v>1487</v>
      </c>
      <c r="J659" s="379" t="s">
        <v>1486</v>
      </c>
      <c r="K659" s="272">
        <f>K660</f>
        <v>9</v>
      </c>
      <c r="M659"/>
    </row>
    <row r="660" spans="1:13" s="294" customFormat="1">
      <c r="A660" s="231"/>
      <c r="B660" s="232"/>
      <c r="C660" s="232"/>
      <c r="D660" s="232"/>
      <c r="E660" s="372" t="s">
        <v>1491</v>
      </c>
      <c r="F660" s="232"/>
      <c r="G660" s="52">
        <v>9</v>
      </c>
      <c r="H660" s="52"/>
      <c r="I660" s="52"/>
      <c r="J660" s="52"/>
      <c r="K660" s="52">
        <f>G660</f>
        <v>9</v>
      </c>
      <c r="M660"/>
    </row>
    <row r="661" spans="1:13" s="294" customFormat="1" ht="25.5">
      <c r="A661" s="311"/>
      <c r="B661" s="269" t="s">
        <v>618</v>
      </c>
      <c r="C661" s="312">
        <v>100867</v>
      </c>
      <c r="D661" s="269" t="s">
        <v>21</v>
      </c>
      <c r="E661" s="310" t="s">
        <v>621</v>
      </c>
      <c r="F661" s="269" t="s">
        <v>26</v>
      </c>
      <c r="G661" s="378" t="s">
        <v>13</v>
      </c>
      <c r="H661" s="379" t="s">
        <v>1488</v>
      </c>
      <c r="I661" s="379" t="s">
        <v>1487</v>
      </c>
      <c r="J661" s="379" t="s">
        <v>1486</v>
      </c>
      <c r="K661" s="272">
        <f>K662</f>
        <v>6</v>
      </c>
      <c r="M661"/>
    </row>
    <row r="662" spans="1:13" s="294" customFormat="1">
      <c r="A662" s="231"/>
      <c r="B662" s="232"/>
      <c r="C662" s="232"/>
      <c r="D662" s="232"/>
      <c r="E662" s="372" t="s">
        <v>1491</v>
      </c>
      <c r="F662" s="232"/>
      <c r="G662" s="52">
        <v>6</v>
      </c>
      <c r="H662" s="52"/>
      <c r="I662" s="52"/>
      <c r="J662" s="52"/>
      <c r="K662" s="52">
        <f>G662</f>
        <v>6</v>
      </c>
      <c r="M662"/>
    </row>
    <row r="663" spans="1:13" s="294" customFormat="1" ht="25.5">
      <c r="A663" s="311"/>
      <c r="B663" s="269" t="s">
        <v>620</v>
      </c>
      <c r="C663" s="312">
        <v>100866</v>
      </c>
      <c r="D663" s="269" t="s">
        <v>21</v>
      </c>
      <c r="E663" s="310" t="s">
        <v>623</v>
      </c>
      <c r="F663" s="269" t="s">
        <v>26</v>
      </c>
      <c r="G663" s="378" t="s">
        <v>13</v>
      </c>
      <c r="H663" s="379" t="s">
        <v>1488</v>
      </c>
      <c r="I663" s="379" t="s">
        <v>1487</v>
      </c>
      <c r="J663" s="379" t="s">
        <v>1486</v>
      </c>
      <c r="K663" s="272">
        <f>K664</f>
        <v>14</v>
      </c>
      <c r="M663"/>
    </row>
    <row r="664" spans="1:13" s="294" customFormat="1">
      <c r="A664" s="231"/>
      <c r="B664" s="232"/>
      <c r="C664" s="232"/>
      <c r="D664" s="232"/>
      <c r="E664" s="372" t="s">
        <v>1491</v>
      </c>
      <c r="F664" s="232"/>
      <c r="G664" s="52">
        <v>14</v>
      </c>
      <c r="H664" s="52"/>
      <c r="I664" s="52"/>
      <c r="J664" s="52"/>
      <c r="K664" s="52">
        <f>G664</f>
        <v>14</v>
      </c>
      <c r="M664"/>
    </row>
    <row r="665" spans="1:13" s="294" customFormat="1" ht="25.5">
      <c r="A665" s="311"/>
      <c r="B665" s="269" t="s">
        <v>622</v>
      </c>
      <c r="C665" s="269">
        <v>100875</v>
      </c>
      <c r="D665" s="269" t="s">
        <v>21</v>
      </c>
      <c r="E665" s="284" t="s">
        <v>625</v>
      </c>
      <c r="F665" s="269" t="s">
        <v>26</v>
      </c>
      <c r="G665" s="378" t="s">
        <v>13</v>
      </c>
      <c r="H665" s="379" t="s">
        <v>1488</v>
      </c>
      <c r="I665" s="379" t="s">
        <v>1487</v>
      </c>
      <c r="J665" s="379" t="s">
        <v>1486</v>
      </c>
      <c r="K665" s="272">
        <f>K666</f>
        <v>1</v>
      </c>
      <c r="M665"/>
    </row>
    <row r="666" spans="1:13" s="294" customFormat="1">
      <c r="A666" s="231"/>
      <c r="B666" s="232"/>
      <c r="C666" s="232"/>
      <c r="D666" s="232"/>
      <c r="E666" s="372" t="s">
        <v>1491</v>
      </c>
      <c r="F666" s="232"/>
      <c r="G666" s="52">
        <v>1</v>
      </c>
      <c r="H666" s="52"/>
      <c r="I666" s="52"/>
      <c r="J666" s="52"/>
      <c r="K666" s="52">
        <f>G666</f>
        <v>1</v>
      </c>
      <c r="M666"/>
    </row>
    <row r="667" spans="1:13">
      <c r="A667" s="17"/>
      <c r="B667" s="63"/>
      <c r="C667" s="64"/>
      <c r="D667" s="64"/>
      <c r="E667" s="64"/>
      <c r="F667" s="64"/>
      <c r="G667" s="65" t="s">
        <v>32</v>
      </c>
      <c r="H667" s="66"/>
      <c r="I667" s="66"/>
      <c r="J667" s="67"/>
      <c r="K667" s="67"/>
    </row>
    <row r="668" spans="1:13">
      <c r="A668" s="17"/>
      <c r="B668" s="111"/>
      <c r="C668" s="111"/>
      <c r="D668" s="111"/>
      <c r="E668" s="111"/>
      <c r="F668" s="111"/>
      <c r="G668" s="111"/>
      <c r="H668" s="20"/>
      <c r="I668" s="20"/>
      <c r="J668" s="112"/>
      <c r="K668" s="112"/>
    </row>
    <row r="669" spans="1:13">
      <c r="A669" s="17"/>
      <c r="B669" s="46">
        <v>16</v>
      </c>
      <c r="C669" s="82"/>
      <c r="D669" s="82"/>
      <c r="E669" s="47" t="s">
        <v>626</v>
      </c>
      <c r="F669" s="47"/>
      <c r="G669" s="82"/>
      <c r="H669" s="49"/>
      <c r="I669" s="49"/>
      <c r="J669" s="49"/>
      <c r="K669" s="49"/>
    </row>
    <row r="670" spans="1:13" s="294" customFormat="1" ht="25.5">
      <c r="A670" s="311"/>
      <c r="B670" s="269" t="s">
        <v>627</v>
      </c>
      <c r="C670" s="269">
        <v>94970</v>
      </c>
      <c r="D670" s="269" t="s">
        <v>21</v>
      </c>
      <c r="E670" s="284" t="s">
        <v>628</v>
      </c>
      <c r="F670" s="269" t="s">
        <v>30</v>
      </c>
      <c r="G670" s="378" t="s">
        <v>13</v>
      </c>
      <c r="H670" s="379" t="s">
        <v>1488</v>
      </c>
      <c r="I670" s="379" t="s">
        <v>1487</v>
      </c>
      <c r="J670" s="379" t="s">
        <v>1492</v>
      </c>
      <c r="K670" s="272">
        <f>K671</f>
        <v>2.44</v>
      </c>
      <c r="M670"/>
    </row>
    <row r="671" spans="1:13" s="294" customFormat="1">
      <c r="A671" s="231"/>
      <c r="B671" s="232"/>
      <c r="C671" s="232"/>
      <c r="D671" s="232"/>
      <c r="E671" s="372" t="s">
        <v>1491</v>
      </c>
      <c r="F671" s="232"/>
      <c r="G671" s="52"/>
      <c r="H671" s="52"/>
      <c r="I671" s="52"/>
      <c r="J671" s="52">
        <v>2.44</v>
      </c>
      <c r="K671" s="52">
        <f>J671</f>
        <v>2.44</v>
      </c>
      <c r="M671"/>
    </row>
    <row r="672" spans="1:13" s="294" customFormat="1" ht="25.5">
      <c r="A672" s="311"/>
      <c r="B672" s="269" t="s">
        <v>629</v>
      </c>
      <c r="C672" s="276">
        <v>91341</v>
      </c>
      <c r="D672" s="269" t="s">
        <v>21</v>
      </c>
      <c r="E672" s="284" t="s">
        <v>630</v>
      </c>
      <c r="F672" s="269" t="s">
        <v>31</v>
      </c>
      <c r="G672" s="378" t="s">
        <v>13</v>
      </c>
      <c r="H672" s="379" t="s">
        <v>1488</v>
      </c>
      <c r="I672" s="379" t="s">
        <v>1487</v>
      </c>
      <c r="J672" s="379" t="s">
        <v>1486</v>
      </c>
      <c r="K672" s="272">
        <f>K673</f>
        <v>0.24</v>
      </c>
      <c r="M672"/>
    </row>
    <row r="673" spans="1:13" s="294" customFormat="1">
      <c r="A673" s="231"/>
      <c r="B673" s="232"/>
      <c r="C673" s="232"/>
      <c r="D673" s="232"/>
      <c r="E673" s="372" t="s">
        <v>1491</v>
      </c>
      <c r="F673" s="232"/>
      <c r="G673" s="52"/>
      <c r="H673" s="52"/>
      <c r="I673" s="52"/>
      <c r="J673" s="52">
        <v>0.24</v>
      </c>
      <c r="K673" s="52">
        <f>J673</f>
        <v>0.24</v>
      </c>
      <c r="M673"/>
    </row>
    <row r="674" spans="1:13" s="294" customFormat="1" ht="25.5">
      <c r="A674" s="311"/>
      <c r="B674" s="269" t="s">
        <v>631</v>
      </c>
      <c r="C674" s="269">
        <v>92688</v>
      </c>
      <c r="D674" s="269" t="s">
        <v>21</v>
      </c>
      <c r="E674" s="284" t="s">
        <v>632</v>
      </c>
      <c r="F674" s="269" t="s">
        <v>53</v>
      </c>
      <c r="G674" s="378" t="s">
        <v>13</v>
      </c>
      <c r="H674" s="379" t="s">
        <v>1488</v>
      </c>
      <c r="I674" s="379" t="s">
        <v>1487</v>
      </c>
      <c r="J674" s="379" t="s">
        <v>1486</v>
      </c>
      <c r="K674" s="272">
        <f>K675</f>
        <v>45.8</v>
      </c>
      <c r="M674"/>
    </row>
    <row r="675" spans="1:13" s="294" customFormat="1">
      <c r="A675" s="231"/>
      <c r="B675" s="232"/>
      <c r="C675" s="232"/>
      <c r="D675" s="232"/>
      <c r="E675" s="372" t="s">
        <v>1491</v>
      </c>
      <c r="F675" s="232"/>
      <c r="G675" s="52"/>
      <c r="H675" s="52"/>
      <c r="I675" s="52">
        <v>45.8</v>
      </c>
      <c r="J675" s="52"/>
      <c r="K675" s="52">
        <f>I675</f>
        <v>45.8</v>
      </c>
      <c r="M675"/>
    </row>
    <row r="676" spans="1:13" s="294" customFormat="1" ht="25.5">
      <c r="A676" s="311"/>
      <c r="B676" s="269" t="s">
        <v>633</v>
      </c>
      <c r="C676" s="269" t="s">
        <v>1182</v>
      </c>
      <c r="D676" s="269" t="s">
        <v>27</v>
      </c>
      <c r="E676" s="284" t="s">
        <v>1183</v>
      </c>
      <c r="F676" s="269" t="s">
        <v>1184</v>
      </c>
      <c r="G676" s="378" t="s">
        <v>13</v>
      </c>
      <c r="H676" s="379" t="s">
        <v>1488</v>
      </c>
      <c r="I676" s="379" t="s">
        <v>1487</v>
      </c>
      <c r="J676" s="379" t="s">
        <v>1486</v>
      </c>
      <c r="K676" s="272">
        <f>K677</f>
        <v>1</v>
      </c>
      <c r="M676"/>
    </row>
    <row r="677" spans="1:13" s="294" customFormat="1">
      <c r="A677" s="231"/>
      <c r="B677" s="232"/>
      <c r="C677" s="232"/>
      <c r="D677" s="232"/>
      <c r="E677" s="372" t="s">
        <v>1491</v>
      </c>
      <c r="F677" s="232"/>
      <c r="G677" s="52">
        <v>1</v>
      </c>
      <c r="H677" s="52"/>
      <c r="I677" s="52"/>
      <c r="J677" s="52"/>
      <c r="K677" s="52">
        <f>G677</f>
        <v>1</v>
      </c>
      <c r="M677"/>
    </row>
    <row r="678" spans="1:13" s="294" customFormat="1" ht="25.5">
      <c r="A678" s="311"/>
      <c r="B678" s="269" t="s">
        <v>635</v>
      </c>
      <c r="C678" s="269" t="s">
        <v>1185</v>
      </c>
      <c r="D678" s="269" t="s">
        <v>27</v>
      </c>
      <c r="E678" s="284" t="s">
        <v>1186</v>
      </c>
      <c r="F678" s="269" t="s">
        <v>1184</v>
      </c>
      <c r="G678" s="378" t="s">
        <v>13</v>
      </c>
      <c r="H678" s="379" t="s">
        <v>1488</v>
      </c>
      <c r="I678" s="379" t="s">
        <v>1487</v>
      </c>
      <c r="J678" s="379" t="s">
        <v>1486</v>
      </c>
      <c r="K678" s="272">
        <f>K679</f>
        <v>4</v>
      </c>
      <c r="M678"/>
    </row>
    <row r="679" spans="1:13" s="294" customFormat="1">
      <c r="A679" s="231"/>
      <c r="B679" s="232"/>
      <c r="C679" s="232"/>
      <c r="D679" s="232"/>
      <c r="E679" s="372" t="s">
        <v>1491</v>
      </c>
      <c r="F679" s="232"/>
      <c r="G679" s="52">
        <v>4</v>
      </c>
      <c r="H679" s="52"/>
      <c r="I679" s="52"/>
      <c r="J679" s="52"/>
      <c r="K679" s="52">
        <f>G679</f>
        <v>4</v>
      </c>
      <c r="M679"/>
    </row>
    <row r="680" spans="1:13" s="294" customFormat="1" ht="27.75" customHeight="1">
      <c r="A680" s="311"/>
      <c r="B680" s="269" t="s">
        <v>637</v>
      </c>
      <c r="C680" s="269">
        <v>95248</v>
      </c>
      <c r="D680" s="269" t="s">
        <v>21</v>
      </c>
      <c r="E680" s="284" t="s">
        <v>1187</v>
      </c>
      <c r="F680" s="269" t="s">
        <v>1184</v>
      </c>
      <c r="G680" s="378" t="s">
        <v>13</v>
      </c>
      <c r="H680" s="379" t="s">
        <v>1488</v>
      </c>
      <c r="I680" s="379" t="s">
        <v>1487</v>
      </c>
      <c r="J680" s="379" t="s">
        <v>1486</v>
      </c>
      <c r="K680" s="272">
        <f>K681</f>
        <v>2</v>
      </c>
      <c r="M680"/>
    </row>
    <row r="681" spans="1:13" s="294" customFormat="1">
      <c r="A681" s="231"/>
      <c r="B681" s="232"/>
      <c r="C681" s="232"/>
      <c r="D681" s="232"/>
      <c r="E681" s="372" t="s">
        <v>1491</v>
      </c>
      <c r="F681" s="232"/>
      <c r="G681" s="52">
        <v>2</v>
      </c>
      <c r="H681" s="52"/>
      <c r="I681" s="52"/>
      <c r="J681" s="52"/>
      <c r="K681" s="52">
        <f>G681</f>
        <v>2</v>
      </c>
      <c r="M681"/>
    </row>
    <row r="682" spans="1:13" s="294" customFormat="1" ht="27.75" customHeight="1">
      <c r="A682" s="311"/>
      <c r="B682" s="269" t="s">
        <v>639</v>
      </c>
      <c r="C682" s="269">
        <v>95249</v>
      </c>
      <c r="D682" s="269" t="s">
        <v>21</v>
      </c>
      <c r="E682" s="284" t="s">
        <v>1188</v>
      </c>
      <c r="F682" s="269" t="s">
        <v>1184</v>
      </c>
      <c r="G682" s="378" t="s">
        <v>13</v>
      </c>
      <c r="H682" s="379" t="s">
        <v>1488</v>
      </c>
      <c r="I682" s="379" t="s">
        <v>1487</v>
      </c>
      <c r="J682" s="379" t="s">
        <v>1486</v>
      </c>
      <c r="K682" s="272">
        <f>K683</f>
        <v>4</v>
      </c>
      <c r="M682"/>
    </row>
    <row r="683" spans="1:13" s="294" customFormat="1">
      <c r="A683" s="231"/>
      <c r="B683" s="232"/>
      <c r="C683" s="232"/>
      <c r="D683" s="232"/>
      <c r="E683" s="372" t="s">
        <v>1491</v>
      </c>
      <c r="F683" s="232"/>
      <c r="G683" s="52">
        <v>4</v>
      </c>
      <c r="H683" s="52"/>
      <c r="I683" s="52"/>
      <c r="J683" s="52"/>
      <c r="K683" s="52">
        <f>G683</f>
        <v>4</v>
      </c>
      <c r="M683"/>
    </row>
    <row r="684" spans="1:13" s="294" customFormat="1" ht="45" customHeight="1">
      <c r="A684" s="311"/>
      <c r="B684" s="269" t="s">
        <v>641</v>
      </c>
      <c r="C684" s="269">
        <v>92705</v>
      </c>
      <c r="D684" s="269" t="s">
        <v>21</v>
      </c>
      <c r="E684" s="284" t="s">
        <v>1189</v>
      </c>
      <c r="F684" s="269" t="s">
        <v>1184</v>
      </c>
      <c r="G684" s="378" t="s">
        <v>13</v>
      </c>
      <c r="H684" s="379" t="s">
        <v>1488</v>
      </c>
      <c r="I684" s="379" t="s">
        <v>1487</v>
      </c>
      <c r="J684" s="379" t="s">
        <v>1486</v>
      </c>
      <c r="K684" s="272">
        <f>K685</f>
        <v>1</v>
      </c>
      <c r="M684"/>
    </row>
    <row r="685" spans="1:13" s="294" customFormat="1">
      <c r="A685" s="231"/>
      <c r="B685" s="232"/>
      <c r="C685" s="232"/>
      <c r="D685" s="232"/>
      <c r="E685" s="372" t="s">
        <v>1491</v>
      </c>
      <c r="F685" s="232"/>
      <c r="G685" s="52">
        <v>1</v>
      </c>
      <c r="H685" s="52"/>
      <c r="I685" s="52"/>
      <c r="J685" s="52"/>
      <c r="K685" s="52">
        <f>G685</f>
        <v>1</v>
      </c>
      <c r="M685"/>
    </row>
    <row r="686" spans="1:13" s="294" customFormat="1" ht="45" customHeight="1">
      <c r="A686" s="311"/>
      <c r="B686" s="269" t="s">
        <v>643</v>
      </c>
      <c r="C686" s="269">
        <v>92695</v>
      </c>
      <c r="D686" s="269" t="s">
        <v>21</v>
      </c>
      <c r="E686" s="284" t="s">
        <v>1190</v>
      </c>
      <c r="F686" s="269" t="s">
        <v>1184</v>
      </c>
      <c r="G686" s="378" t="s">
        <v>13</v>
      </c>
      <c r="H686" s="379" t="s">
        <v>1488</v>
      </c>
      <c r="I686" s="379" t="s">
        <v>1487</v>
      </c>
      <c r="J686" s="379" t="s">
        <v>1486</v>
      </c>
      <c r="K686" s="272">
        <f>K687</f>
        <v>8</v>
      </c>
      <c r="M686"/>
    </row>
    <row r="687" spans="1:13" s="294" customFormat="1">
      <c r="A687" s="231"/>
      <c r="B687" s="232"/>
      <c r="C687" s="232"/>
      <c r="D687" s="232"/>
      <c r="E687" s="372" t="s">
        <v>1491</v>
      </c>
      <c r="F687" s="232"/>
      <c r="G687" s="52">
        <v>8</v>
      </c>
      <c r="H687" s="52"/>
      <c r="I687" s="52"/>
      <c r="J687" s="52"/>
      <c r="K687" s="52">
        <f>G687</f>
        <v>8</v>
      </c>
      <c r="M687"/>
    </row>
    <row r="688" spans="1:13" s="294" customFormat="1" ht="45" customHeight="1">
      <c r="A688" s="311"/>
      <c r="B688" s="269" t="s">
        <v>645</v>
      </c>
      <c r="C688" s="269">
        <v>97548</v>
      </c>
      <c r="D688" s="269" t="s">
        <v>21</v>
      </c>
      <c r="E688" s="284" t="s">
        <v>1191</v>
      </c>
      <c r="F688" s="269" t="s">
        <v>1184</v>
      </c>
      <c r="G688" s="378" t="s">
        <v>13</v>
      </c>
      <c r="H688" s="379" t="s">
        <v>1488</v>
      </c>
      <c r="I688" s="379" t="s">
        <v>1487</v>
      </c>
      <c r="J688" s="379" t="s">
        <v>1486</v>
      </c>
      <c r="K688" s="272">
        <f>K689</f>
        <v>2</v>
      </c>
      <c r="M688"/>
    </row>
    <row r="689" spans="1:13" s="294" customFormat="1">
      <c r="A689" s="231"/>
      <c r="B689" s="232"/>
      <c r="C689" s="232"/>
      <c r="D689" s="232"/>
      <c r="E689" s="372" t="s">
        <v>1491</v>
      </c>
      <c r="F689" s="232"/>
      <c r="G689" s="52">
        <v>2</v>
      </c>
      <c r="H689" s="52"/>
      <c r="I689" s="52"/>
      <c r="J689" s="52"/>
      <c r="K689" s="52">
        <f>G689</f>
        <v>2</v>
      </c>
      <c r="M689"/>
    </row>
    <row r="690" spans="1:13" s="294" customFormat="1" ht="45" customHeight="1">
      <c r="A690" s="311"/>
      <c r="B690" s="269" t="s">
        <v>1194</v>
      </c>
      <c r="C690" s="269">
        <v>97549</v>
      </c>
      <c r="D690" s="269" t="s">
        <v>21</v>
      </c>
      <c r="E690" s="284" t="s">
        <v>1192</v>
      </c>
      <c r="F690" s="269" t="s">
        <v>1184</v>
      </c>
      <c r="G690" s="378" t="s">
        <v>13</v>
      </c>
      <c r="H690" s="379" t="s">
        <v>1488</v>
      </c>
      <c r="I690" s="379" t="s">
        <v>1487</v>
      </c>
      <c r="J690" s="379" t="s">
        <v>1486</v>
      </c>
      <c r="K690" s="272">
        <f>K691</f>
        <v>6</v>
      </c>
      <c r="M690"/>
    </row>
    <row r="691" spans="1:13" s="294" customFormat="1">
      <c r="A691" s="231"/>
      <c r="B691" s="232"/>
      <c r="C691" s="232"/>
      <c r="D691" s="232"/>
      <c r="E691" s="372" t="s">
        <v>1491</v>
      </c>
      <c r="F691" s="232"/>
      <c r="G691" s="52">
        <v>6</v>
      </c>
      <c r="H691" s="52"/>
      <c r="I691" s="52"/>
      <c r="J691" s="52"/>
      <c r="K691" s="52">
        <f>G691</f>
        <v>6</v>
      </c>
      <c r="M691"/>
    </row>
    <row r="692" spans="1:13" s="294" customFormat="1" ht="45" customHeight="1">
      <c r="A692" s="311"/>
      <c r="B692" s="269" t="s">
        <v>1195</v>
      </c>
      <c r="C692" s="269">
        <v>97547</v>
      </c>
      <c r="D692" s="269" t="s">
        <v>21</v>
      </c>
      <c r="E692" s="284" t="s">
        <v>1193</v>
      </c>
      <c r="F692" s="269" t="s">
        <v>1184</v>
      </c>
      <c r="G692" s="378" t="s">
        <v>13</v>
      </c>
      <c r="H692" s="379" t="s">
        <v>1488</v>
      </c>
      <c r="I692" s="379" t="s">
        <v>1487</v>
      </c>
      <c r="J692" s="379" t="s">
        <v>1486</v>
      </c>
      <c r="K692" s="272">
        <f>K693</f>
        <v>2</v>
      </c>
      <c r="M692"/>
    </row>
    <row r="693" spans="1:13" s="294" customFormat="1">
      <c r="A693" s="231"/>
      <c r="B693" s="232"/>
      <c r="C693" s="232"/>
      <c r="D693" s="232"/>
      <c r="E693" s="372" t="s">
        <v>1491</v>
      </c>
      <c r="F693" s="232"/>
      <c r="G693" s="52">
        <v>2</v>
      </c>
      <c r="H693" s="52"/>
      <c r="I693" s="52"/>
      <c r="J693" s="52"/>
      <c r="K693" s="52">
        <f>G693</f>
        <v>2</v>
      </c>
      <c r="M693"/>
    </row>
    <row r="694" spans="1:13" s="294" customFormat="1" ht="25.5">
      <c r="A694" s="311"/>
      <c r="B694" s="269" t="s">
        <v>1196</v>
      </c>
      <c r="C694" s="269" t="s">
        <v>1141</v>
      </c>
      <c r="D694" s="269" t="s">
        <v>27</v>
      </c>
      <c r="E694" s="284" t="s">
        <v>1140</v>
      </c>
      <c r="F694" s="269" t="s">
        <v>1184</v>
      </c>
      <c r="G694" s="378" t="s">
        <v>13</v>
      </c>
      <c r="H694" s="379" t="s">
        <v>1488</v>
      </c>
      <c r="I694" s="379" t="s">
        <v>1487</v>
      </c>
      <c r="J694" s="379" t="s">
        <v>1486</v>
      </c>
      <c r="K694" s="272">
        <f>K695</f>
        <v>1</v>
      </c>
      <c r="M694"/>
    </row>
    <row r="695" spans="1:13" s="294" customFormat="1">
      <c r="A695" s="231"/>
      <c r="B695" s="232"/>
      <c r="C695" s="232"/>
      <c r="D695" s="232"/>
      <c r="E695" s="372" t="s">
        <v>1491</v>
      </c>
      <c r="F695" s="232"/>
      <c r="G695" s="52">
        <v>1</v>
      </c>
      <c r="H695" s="52"/>
      <c r="I695" s="52"/>
      <c r="J695" s="52"/>
      <c r="K695" s="52">
        <f>G695</f>
        <v>1</v>
      </c>
      <c r="M695"/>
    </row>
    <row r="696" spans="1:13" s="294" customFormat="1" ht="25.5">
      <c r="A696" s="311"/>
      <c r="B696" s="269" t="s">
        <v>1197</v>
      </c>
      <c r="C696" s="269">
        <v>103029</v>
      </c>
      <c r="D696" s="269" t="s">
        <v>21</v>
      </c>
      <c r="E696" s="284" t="s">
        <v>1142</v>
      </c>
      <c r="F696" s="269" t="s">
        <v>1184</v>
      </c>
      <c r="G696" s="378" t="s">
        <v>13</v>
      </c>
      <c r="H696" s="379" t="s">
        <v>1488</v>
      </c>
      <c r="I696" s="379" t="s">
        <v>1487</v>
      </c>
      <c r="J696" s="379" t="s">
        <v>1486</v>
      </c>
      <c r="K696" s="272">
        <f>K697</f>
        <v>2</v>
      </c>
      <c r="M696"/>
    </row>
    <row r="697" spans="1:13" s="294" customFormat="1">
      <c r="A697" s="231"/>
      <c r="B697" s="232"/>
      <c r="C697" s="232"/>
      <c r="D697" s="232"/>
      <c r="E697" s="372" t="s">
        <v>1491</v>
      </c>
      <c r="F697" s="232"/>
      <c r="G697" s="52">
        <v>2</v>
      </c>
      <c r="H697" s="52"/>
      <c r="I697" s="52"/>
      <c r="J697" s="52"/>
      <c r="K697" s="52">
        <f>G697</f>
        <v>2</v>
      </c>
      <c r="M697"/>
    </row>
    <row r="698" spans="1:13" s="294" customFormat="1" ht="25.5">
      <c r="A698" s="311"/>
      <c r="B698" s="269" t="s">
        <v>1198</v>
      </c>
      <c r="C698" s="269">
        <v>91046</v>
      </c>
      <c r="D698" s="269" t="s">
        <v>105</v>
      </c>
      <c r="E698" s="284" t="s">
        <v>1143</v>
      </c>
      <c r="F698" s="269" t="s">
        <v>1184</v>
      </c>
      <c r="G698" s="378" t="s">
        <v>13</v>
      </c>
      <c r="H698" s="379" t="s">
        <v>1488</v>
      </c>
      <c r="I698" s="379" t="s">
        <v>1487</v>
      </c>
      <c r="J698" s="379" t="s">
        <v>1486</v>
      </c>
      <c r="K698" s="272">
        <f>K699</f>
        <v>2</v>
      </c>
      <c r="M698"/>
    </row>
    <row r="699" spans="1:13" s="294" customFormat="1">
      <c r="A699" s="231"/>
      <c r="B699" s="232"/>
      <c r="C699" s="232"/>
      <c r="D699" s="232"/>
      <c r="E699" s="372" t="s">
        <v>1491</v>
      </c>
      <c r="F699" s="232"/>
      <c r="G699" s="52">
        <v>2</v>
      </c>
      <c r="H699" s="52"/>
      <c r="I699" s="52"/>
      <c r="J699" s="52"/>
      <c r="K699" s="52">
        <f>G699</f>
        <v>2</v>
      </c>
      <c r="M699"/>
    </row>
    <row r="700" spans="1:13">
      <c r="A700" s="17"/>
      <c r="B700" s="63"/>
      <c r="C700" s="64"/>
      <c r="D700" s="64"/>
      <c r="E700" s="64"/>
      <c r="F700" s="64"/>
      <c r="G700" s="65" t="s">
        <v>32</v>
      </c>
      <c r="H700" s="66"/>
      <c r="I700" s="66"/>
      <c r="J700" s="67"/>
      <c r="K700" s="67"/>
    </row>
    <row r="701" spans="1:13">
      <c r="A701" s="17"/>
      <c r="B701" s="17"/>
      <c r="C701" s="17"/>
      <c r="D701" s="17"/>
      <c r="E701" s="44"/>
      <c r="F701" s="17"/>
      <c r="G701" s="45"/>
      <c r="H701" s="19"/>
      <c r="I701" s="19"/>
      <c r="J701" s="19"/>
      <c r="K701" s="19"/>
    </row>
    <row r="702" spans="1:13">
      <c r="A702" s="17"/>
      <c r="B702" s="46">
        <v>17</v>
      </c>
      <c r="C702" s="46"/>
      <c r="D702" s="46"/>
      <c r="E702" s="47" t="s">
        <v>647</v>
      </c>
      <c r="F702" s="47"/>
      <c r="G702" s="82"/>
      <c r="H702" s="49"/>
      <c r="I702" s="49"/>
      <c r="J702" s="49"/>
      <c r="K702" s="49"/>
    </row>
    <row r="703" spans="1:13" s="294" customFormat="1" ht="25.5">
      <c r="A703" s="311"/>
      <c r="B703" s="269" t="s">
        <v>648</v>
      </c>
      <c r="C703" s="269">
        <v>101909</v>
      </c>
      <c r="D703" s="276" t="s">
        <v>21</v>
      </c>
      <c r="E703" s="284" t="s">
        <v>649</v>
      </c>
      <c r="F703" s="269" t="s">
        <v>26</v>
      </c>
      <c r="G703" s="378" t="s">
        <v>13</v>
      </c>
      <c r="H703" s="379" t="s">
        <v>1488</v>
      </c>
      <c r="I703" s="379" t="s">
        <v>1487</v>
      </c>
      <c r="J703" s="379" t="s">
        <v>1486</v>
      </c>
      <c r="K703" s="272">
        <f>K704</f>
        <v>8</v>
      </c>
      <c r="M703"/>
    </row>
    <row r="704" spans="1:13" s="294" customFormat="1">
      <c r="A704" s="231"/>
      <c r="B704" s="232"/>
      <c r="C704" s="232"/>
      <c r="D704" s="232"/>
      <c r="E704" s="372" t="s">
        <v>1491</v>
      </c>
      <c r="F704" s="232"/>
      <c r="G704" s="52">
        <v>8</v>
      </c>
      <c r="H704" s="52"/>
      <c r="I704" s="52"/>
      <c r="J704" s="52"/>
      <c r="K704" s="52">
        <f>G704</f>
        <v>8</v>
      </c>
      <c r="M704"/>
    </row>
    <row r="705" spans="1:13" s="294" customFormat="1" ht="25.5">
      <c r="A705" s="311"/>
      <c r="B705" s="269" t="s">
        <v>650</v>
      </c>
      <c r="C705" s="269">
        <v>101907</v>
      </c>
      <c r="D705" s="276" t="s">
        <v>21</v>
      </c>
      <c r="E705" s="284" t="s">
        <v>651</v>
      </c>
      <c r="F705" s="269" t="s">
        <v>26</v>
      </c>
      <c r="G705" s="378" t="s">
        <v>13</v>
      </c>
      <c r="H705" s="379" t="s">
        <v>1488</v>
      </c>
      <c r="I705" s="379" t="s">
        <v>1487</v>
      </c>
      <c r="J705" s="379" t="s">
        <v>1486</v>
      </c>
      <c r="K705" s="272">
        <f>K706</f>
        <v>2</v>
      </c>
      <c r="M705"/>
    </row>
    <row r="706" spans="1:13" s="294" customFormat="1">
      <c r="A706" s="231"/>
      <c r="B706" s="232"/>
      <c r="C706" s="232"/>
      <c r="D706" s="232"/>
      <c r="E706" s="372" t="s">
        <v>1491</v>
      </c>
      <c r="F706" s="232"/>
      <c r="G706" s="52">
        <v>2</v>
      </c>
      <c r="H706" s="52"/>
      <c r="I706" s="52"/>
      <c r="J706" s="52"/>
      <c r="K706" s="52">
        <f>G706</f>
        <v>2</v>
      </c>
      <c r="M706"/>
    </row>
    <row r="707" spans="1:13" s="294" customFormat="1" ht="25.5">
      <c r="A707" s="311"/>
      <c r="B707" s="269" t="s">
        <v>652</v>
      </c>
      <c r="C707" s="269">
        <v>92353</v>
      </c>
      <c r="D707" s="276" t="s">
        <v>21</v>
      </c>
      <c r="E707" s="284" t="s">
        <v>653</v>
      </c>
      <c r="F707" s="269" t="s">
        <v>26</v>
      </c>
      <c r="G707" s="378" t="s">
        <v>13</v>
      </c>
      <c r="H707" s="379" t="s">
        <v>1488</v>
      </c>
      <c r="I707" s="379" t="s">
        <v>1487</v>
      </c>
      <c r="J707" s="379" t="s">
        <v>1486</v>
      </c>
      <c r="K707" s="272">
        <f>K708</f>
        <v>10</v>
      </c>
      <c r="M707"/>
    </row>
    <row r="708" spans="1:13" s="294" customFormat="1">
      <c r="A708" s="231"/>
      <c r="B708" s="232"/>
      <c r="C708" s="232"/>
      <c r="D708" s="232"/>
      <c r="E708" s="372" t="s">
        <v>1491</v>
      </c>
      <c r="F708" s="232"/>
      <c r="G708" s="52">
        <v>10</v>
      </c>
      <c r="H708" s="52"/>
      <c r="I708" s="52"/>
      <c r="J708" s="52"/>
      <c r="K708" s="52">
        <f>G708</f>
        <v>10</v>
      </c>
      <c r="M708"/>
    </row>
    <row r="709" spans="1:13" s="294" customFormat="1" ht="25.5">
      <c r="A709" s="311"/>
      <c r="B709" s="269" t="s">
        <v>654</v>
      </c>
      <c r="C709" s="269">
        <v>92377</v>
      </c>
      <c r="D709" s="276" t="s">
        <v>21</v>
      </c>
      <c r="E709" s="284" t="s">
        <v>655</v>
      </c>
      <c r="F709" s="269" t="s">
        <v>26</v>
      </c>
      <c r="G709" s="378" t="s">
        <v>13</v>
      </c>
      <c r="H709" s="379" t="s">
        <v>1488</v>
      </c>
      <c r="I709" s="379" t="s">
        <v>1487</v>
      </c>
      <c r="J709" s="379" t="s">
        <v>1486</v>
      </c>
      <c r="K709" s="272">
        <f>K710</f>
        <v>2</v>
      </c>
      <c r="M709"/>
    </row>
    <row r="710" spans="1:13" s="294" customFormat="1">
      <c r="A710" s="231"/>
      <c r="B710" s="232"/>
      <c r="C710" s="232"/>
      <c r="D710" s="232"/>
      <c r="E710" s="372" t="s">
        <v>1491</v>
      </c>
      <c r="F710" s="232"/>
      <c r="G710" s="52">
        <v>2</v>
      </c>
      <c r="H710" s="52"/>
      <c r="I710" s="52"/>
      <c r="J710" s="52"/>
      <c r="K710" s="52">
        <f>G710</f>
        <v>2</v>
      </c>
      <c r="M710"/>
    </row>
    <row r="711" spans="1:13" s="294" customFormat="1" ht="25.5">
      <c r="A711" s="311"/>
      <c r="B711" s="269" t="s">
        <v>656</v>
      </c>
      <c r="C711" s="269">
        <v>92642</v>
      </c>
      <c r="D711" s="276" t="s">
        <v>21</v>
      </c>
      <c r="E711" s="284" t="s">
        <v>657</v>
      </c>
      <c r="F711" s="269" t="s">
        <v>26</v>
      </c>
      <c r="G711" s="378" t="s">
        <v>13</v>
      </c>
      <c r="H711" s="379" t="s">
        <v>1488</v>
      </c>
      <c r="I711" s="379" t="s">
        <v>1487</v>
      </c>
      <c r="J711" s="379" t="s">
        <v>1486</v>
      </c>
      <c r="K711" s="272">
        <f>K712</f>
        <v>4</v>
      </c>
      <c r="M711"/>
    </row>
    <row r="712" spans="1:13" s="294" customFormat="1">
      <c r="A712" s="231"/>
      <c r="B712" s="232"/>
      <c r="C712" s="232"/>
      <c r="D712" s="232"/>
      <c r="E712" s="372" t="s">
        <v>1491</v>
      </c>
      <c r="F712" s="232"/>
      <c r="G712" s="52">
        <v>4</v>
      </c>
      <c r="H712" s="52"/>
      <c r="I712" s="52"/>
      <c r="J712" s="52"/>
      <c r="K712" s="52">
        <f>G712</f>
        <v>4</v>
      </c>
      <c r="M712"/>
    </row>
    <row r="713" spans="1:13" s="294" customFormat="1" ht="25.5">
      <c r="A713" s="311"/>
      <c r="B713" s="269" t="s">
        <v>658</v>
      </c>
      <c r="C713" s="269">
        <v>92367</v>
      </c>
      <c r="D713" s="276" t="s">
        <v>21</v>
      </c>
      <c r="E713" s="284" t="s">
        <v>659</v>
      </c>
      <c r="F713" s="269" t="s">
        <v>53</v>
      </c>
      <c r="G713" s="378" t="s">
        <v>13</v>
      </c>
      <c r="H713" s="379" t="s">
        <v>1488</v>
      </c>
      <c r="I713" s="379" t="s">
        <v>1487</v>
      </c>
      <c r="J713" s="379" t="s">
        <v>1486</v>
      </c>
      <c r="K713" s="272">
        <f>K714</f>
        <v>65</v>
      </c>
      <c r="M713"/>
    </row>
    <row r="714" spans="1:13" s="294" customFormat="1">
      <c r="A714" s="231"/>
      <c r="B714" s="232"/>
      <c r="C714" s="232"/>
      <c r="D714" s="232"/>
      <c r="E714" s="372" t="s">
        <v>1491</v>
      </c>
      <c r="F714" s="232"/>
      <c r="G714" s="52">
        <v>65</v>
      </c>
      <c r="H714" s="52"/>
      <c r="I714" s="52"/>
      <c r="J714" s="52"/>
      <c r="K714" s="52">
        <f>G714</f>
        <v>65</v>
      </c>
      <c r="M714"/>
    </row>
    <row r="715" spans="1:13" s="294" customFormat="1" ht="25.5">
      <c r="A715" s="311"/>
      <c r="B715" s="269" t="s">
        <v>660</v>
      </c>
      <c r="C715" s="269">
        <v>96765</v>
      </c>
      <c r="D715" s="276" t="s">
        <v>21</v>
      </c>
      <c r="E715" s="284" t="s">
        <v>661</v>
      </c>
      <c r="F715" s="269" t="s">
        <v>26</v>
      </c>
      <c r="G715" s="378" t="s">
        <v>13</v>
      </c>
      <c r="H715" s="379" t="s">
        <v>1488</v>
      </c>
      <c r="I715" s="379" t="s">
        <v>1487</v>
      </c>
      <c r="J715" s="379" t="s">
        <v>1486</v>
      </c>
      <c r="K715" s="272">
        <f>K716</f>
        <v>2</v>
      </c>
      <c r="M715"/>
    </row>
    <row r="716" spans="1:13" s="294" customFormat="1">
      <c r="A716" s="231"/>
      <c r="B716" s="232"/>
      <c r="C716" s="232"/>
      <c r="D716" s="232"/>
      <c r="E716" s="372" t="s">
        <v>1491</v>
      </c>
      <c r="F716" s="232"/>
      <c r="G716" s="52">
        <v>2</v>
      </c>
      <c r="H716" s="52"/>
      <c r="I716" s="52"/>
      <c r="J716" s="52"/>
      <c r="K716" s="52">
        <f>G716</f>
        <v>2</v>
      </c>
      <c r="M716"/>
    </row>
    <row r="717" spans="1:13" s="294" customFormat="1" ht="25.5">
      <c r="A717" s="311"/>
      <c r="B717" s="269" t="s">
        <v>662</v>
      </c>
      <c r="C717" s="269">
        <v>85015</v>
      </c>
      <c r="D717" s="276" t="s">
        <v>105</v>
      </c>
      <c r="E717" s="284" t="s">
        <v>663</v>
      </c>
      <c r="F717" s="269" t="s">
        <v>26</v>
      </c>
      <c r="G717" s="378" t="s">
        <v>13</v>
      </c>
      <c r="H717" s="379" t="s">
        <v>1488</v>
      </c>
      <c r="I717" s="379" t="s">
        <v>1487</v>
      </c>
      <c r="J717" s="379" t="s">
        <v>1486</v>
      </c>
      <c r="K717" s="272">
        <f>K718</f>
        <v>1</v>
      </c>
      <c r="M717"/>
    </row>
    <row r="718" spans="1:13" s="294" customFormat="1">
      <c r="A718" s="231"/>
      <c r="B718" s="232"/>
      <c r="C718" s="232"/>
      <c r="D718" s="232"/>
      <c r="E718" s="372" t="s">
        <v>1491</v>
      </c>
      <c r="F718" s="232"/>
      <c r="G718" s="52">
        <v>1</v>
      </c>
      <c r="H718" s="52"/>
      <c r="I718" s="52"/>
      <c r="J718" s="52"/>
      <c r="K718" s="52">
        <f>G718</f>
        <v>1</v>
      </c>
      <c r="M718"/>
    </row>
    <row r="719" spans="1:13" s="294" customFormat="1" ht="25.5">
      <c r="A719" s="311"/>
      <c r="B719" s="269" t="s">
        <v>664</v>
      </c>
      <c r="C719" s="269">
        <v>94499</v>
      </c>
      <c r="D719" s="276" t="s">
        <v>21</v>
      </c>
      <c r="E719" s="284" t="s">
        <v>665</v>
      </c>
      <c r="F719" s="269" t="s">
        <v>26</v>
      </c>
      <c r="G719" s="378" t="s">
        <v>13</v>
      </c>
      <c r="H719" s="379" t="s">
        <v>1488</v>
      </c>
      <c r="I719" s="379" t="s">
        <v>1487</v>
      </c>
      <c r="J719" s="379" t="s">
        <v>1486</v>
      </c>
      <c r="K719" s="272">
        <f>K720</f>
        <v>5</v>
      </c>
      <c r="M719"/>
    </row>
    <row r="720" spans="1:13" s="294" customFormat="1">
      <c r="A720" s="231"/>
      <c r="B720" s="232"/>
      <c r="C720" s="232"/>
      <c r="D720" s="232"/>
      <c r="E720" s="372" t="s">
        <v>1491</v>
      </c>
      <c r="F720" s="232"/>
      <c r="G720" s="52">
        <v>5</v>
      </c>
      <c r="H720" s="52"/>
      <c r="I720" s="52"/>
      <c r="J720" s="52"/>
      <c r="K720" s="52">
        <f>G720</f>
        <v>5</v>
      </c>
      <c r="M720"/>
    </row>
    <row r="721" spans="1:13" s="294" customFormat="1" ht="25.5">
      <c r="A721" s="311"/>
      <c r="B721" s="269" t="s">
        <v>666</v>
      </c>
      <c r="C721" s="269">
        <v>99632</v>
      </c>
      <c r="D721" s="276" t="s">
        <v>21</v>
      </c>
      <c r="E721" s="284" t="s">
        <v>667</v>
      </c>
      <c r="F721" s="269" t="s">
        <v>26</v>
      </c>
      <c r="G721" s="378" t="s">
        <v>13</v>
      </c>
      <c r="H721" s="379" t="s">
        <v>1488</v>
      </c>
      <c r="I721" s="379" t="s">
        <v>1487</v>
      </c>
      <c r="J721" s="379" t="s">
        <v>1486</v>
      </c>
      <c r="K721" s="272">
        <f>K722</f>
        <v>3</v>
      </c>
      <c r="M721"/>
    </row>
    <row r="722" spans="1:13" s="294" customFormat="1">
      <c r="A722" s="231"/>
      <c r="B722" s="232"/>
      <c r="C722" s="232"/>
      <c r="D722" s="232"/>
      <c r="E722" s="372" t="s">
        <v>1491</v>
      </c>
      <c r="F722" s="232"/>
      <c r="G722" s="52">
        <v>3</v>
      </c>
      <c r="H722" s="52"/>
      <c r="I722" s="52"/>
      <c r="J722" s="52"/>
      <c r="K722" s="52">
        <f>G722</f>
        <v>3</v>
      </c>
      <c r="M722"/>
    </row>
    <row r="723" spans="1:13" s="294" customFormat="1" ht="25.5">
      <c r="A723" s="311"/>
      <c r="B723" s="269" t="s">
        <v>668</v>
      </c>
      <c r="C723" s="269">
        <v>92896</v>
      </c>
      <c r="D723" s="269" t="s">
        <v>21</v>
      </c>
      <c r="E723" s="284" t="s">
        <v>669</v>
      </c>
      <c r="F723" s="269" t="s">
        <v>26</v>
      </c>
      <c r="G723" s="378" t="s">
        <v>13</v>
      </c>
      <c r="H723" s="379" t="s">
        <v>1488</v>
      </c>
      <c r="I723" s="379" t="s">
        <v>1487</v>
      </c>
      <c r="J723" s="379" t="s">
        <v>1486</v>
      </c>
      <c r="K723" s="272">
        <f>K724</f>
        <v>4</v>
      </c>
      <c r="M723"/>
    </row>
    <row r="724" spans="1:13" s="294" customFormat="1">
      <c r="A724" s="231"/>
      <c r="B724" s="232"/>
      <c r="C724" s="232"/>
      <c r="D724" s="232"/>
      <c r="E724" s="372" t="s">
        <v>1491</v>
      </c>
      <c r="F724" s="232"/>
      <c r="G724" s="52">
        <v>4</v>
      </c>
      <c r="H724" s="52"/>
      <c r="I724" s="52"/>
      <c r="J724" s="52"/>
      <c r="K724" s="52">
        <f>G724</f>
        <v>4</v>
      </c>
      <c r="M724"/>
    </row>
    <row r="725" spans="1:13" s="294" customFormat="1" ht="25.5">
      <c r="A725" s="311"/>
      <c r="B725" s="269" t="s">
        <v>670</v>
      </c>
      <c r="C725" s="357">
        <v>97599</v>
      </c>
      <c r="D725" s="269" t="s">
        <v>21</v>
      </c>
      <c r="E725" s="284" t="s">
        <v>671</v>
      </c>
      <c r="F725" s="269" t="s">
        <v>26</v>
      </c>
      <c r="G725" s="378" t="s">
        <v>13</v>
      </c>
      <c r="H725" s="379" t="s">
        <v>1488</v>
      </c>
      <c r="I725" s="379" t="s">
        <v>1487</v>
      </c>
      <c r="J725" s="379" t="s">
        <v>1486</v>
      </c>
      <c r="K725" s="272">
        <f>K726</f>
        <v>57</v>
      </c>
      <c r="M725"/>
    </row>
    <row r="726" spans="1:13" s="294" customFormat="1">
      <c r="A726" s="231"/>
      <c r="B726" s="232"/>
      <c r="C726" s="232"/>
      <c r="D726" s="232"/>
      <c r="E726" s="372" t="s">
        <v>1491</v>
      </c>
      <c r="F726" s="232"/>
      <c r="G726" s="52">
        <v>57</v>
      </c>
      <c r="H726" s="52"/>
      <c r="I726" s="52"/>
      <c r="J726" s="52"/>
      <c r="K726" s="52">
        <f>G726</f>
        <v>57</v>
      </c>
      <c r="M726"/>
    </row>
    <row r="727" spans="1:13" s="294" customFormat="1" ht="25.5">
      <c r="A727" s="311"/>
      <c r="B727" s="269" t="s">
        <v>672</v>
      </c>
      <c r="C727" s="312">
        <v>102520</v>
      </c>
      <c r="D727" s="269" t="s">
        <v>21</v>
      </c>
      <c r="E727" s="284" t="s">
        <v>673</v>
      </c>
      <c r="F727" s="269" t="s">
        <v>31</v>
      </c>
      <c r="G727" s="378" t="s">
        <v>13</v>
      </c>
      <c r="H727" s="379" t="s">
        <v>1488</v>
      </c>
      <c r="I727" s="379" t="s">
        <v>1487</v>
      </c>
      <c r="J727" s="379" t="s">
        <v>1486</v>
      </c>
      <c r="K727" s="272">
        <f>K728</f>
        <v>4.8000000000000007</v>
      </c>
      <c r="M727"/>
    </row>
    <row r="728" spans="1:13" s="294" customFormat="1">
      <c r="A728" s="231"/>
      <c r="B728" s="232"/>
      <c r="C728" s="232"/>
      <c r="D728" s="232"/>
      <c r="E728" s="372" t="s">
        <v>1491</v>
      </c>
      <c r="F728" s="232"/>
      <c r="G728" s="52">
        <v>12</v>
      </c>
      <c r="H728" s="52"/>
      <c r="I728" s="52">
        <f>4*1*0.1</f>
        <v>0.4</v>
      </c>
      <c r="J728" s="52"/>
      <c r="K728" s="52">
        <f>G728*I728</f>
        <v>4.8000000000000007</v>
      </c>
      <c r="M728"/>
    </row>
    <row r="729" spans="1:13" s="294" customFormat="1" ht="27.75" customHeight="1">
      <c r="A729" s="311"/>
      <c r="B729" s="269" t="s">
        <v>674</v>
      </c>
      <c r="C729" s="276">
        <v>102118</v>
      </c>
      <c r="D729" s="269" t="s">
        <v>21</v>
      </c>
      <c r="E729" s="284" t="s">
        <v>1144</v>
      </c>
      <c r="F729" s="269" t="s">
        <v>26</v>
      </c>
      <c r="G729" s="378" t="s">
        <v>13</v>
      </c>
      <c r="H729" s="379" t="s">
        <v>1488</v>
      </c>
      <c r="I729" s="379" t="s">
        <v>1487</v>
      </c>
      <c r="J729" s="379" t="s">
        <v>1486</v>
      </c>
      <c r="K729" s="272">
        <f>K730</f>
        <v>2</v>
      </c>
      <c r="M729"/>
    </row>
    <row r="730" spans="1:13" s="294" customFormat="1">
      <c r="A730" s="231"/>
      <c r="B730" s="232"/>
      <c r="C730" s="232"/>
      <c r="D730" s="232"/>
      <c r="E730" s="372" t="s">
        <v>1491</v>
      </c>
      <c r="F730" s="232"/>
      <c r="G730" s="52">
        <v>2</v>
      </c>
      <c r="H730" s="52"/>
      <c r="I730" s="52"/>
      <c r="J730" s="52"/>
      <c r="K730" s="52">
        <f>G730</f>
        <v>2</v>
      </c>
      <c r="M730"/>
    </row>
    <row r="731" spans="1:13" s="294" customFormat="1" ht="25.5">
      <c r="A731" s="311"/>
      <c r="B731" s="269" t="s">
        <v>676</v>
      </c>
      <c r="C731" s="276" t="s">
        <v>677</v>
      </c>
      <c r="D731" s="276" t="s">
        <v>25</v>
      </c>
      <c r="E731" s="284" t="s">
        <v>678</v>
      </c>
      <c r="F731" s="269" t="s">
        <v>26</v>
      </c>
      <c r="G731" s="378" t="s">
        <v>13</v>
      </c>
      <c r="H731" s="379" t="s">
        <v>1488</v>
      </c>
      <c r="I731" s="379" t="s">
        <v>1487</v>
      </c>
      <c r="J731" s="379" t="s">
        <v>1486</v>
      </c>
      <c r="K731" s="272">
        <f>K732</f>
        <v>1</v>
      </c>
      <c r="M731"/>
    </row>
    <row r="732" spans="1:13" s="294" customFormat="1">
      <c r="A732" s="231"/>
      <c r="B732" s="232"/>
      <c r="C732" s="232"/>
      <c r="D732" s="232"/>
      <c r="E732" s="372" t="s">
        <v>1491</v>
      </c>
      <c r="F732" s="232"/>
      <c r="G732" s="52">
        <v>1</v>
      </c>
      <c r="H732" s="52"/>
      <c r="I732" s="52"/>
      <c r="J732" s="52"/>
      <c r="K732" s="52">
        <f>G732</f>
        <v>1</v>
      </c>
      <c r="M732"/>
    </row>
    <row r="733" spans="1:13" s="294" customFormat="1" ht="25.5">
      <c r="A733" s="311"/>
      <c r="B733" s="269" t="s">
        <v>679</v>
      </c>
      <c r="C733" s="276" t="s">
        <v>677</v>
      </c>
      <c r="D733" s="276" t="s">
        <v>25</v>
      </c>
      <c r="E733" s="284" t="s">
        <v>680</v>
      </c>
      <c r="F733" s="269" t="s">
        <v>26</v>
      </c>
      <c r="G733" s="378" t="s">
        <v>13</v>
      </c>
      <c r="H733" s="379" t="s">
        <v>1488</v>
      </c>
      <c r="I733" s="379" t="s">
        <v>1487</v>
      </c>
      <c r="J733" s="379" t="s">
        <v>1486</v>
      </c>
      <c r="K733" s="272">
        <f>K734</f>
        <v>2</v>
      </c>
      <c r="M733"/>
    </row>
    <row r="734" spans="1:13" s="294" customFormat="1">
      <c r="A734" s="231"/>
      <c r="B734" s="232"/>
      <c r="C734" s="232"/>
      <c r="D734" s="232"/>
      <c r="E734" s="372" t="s">
        <v>1491</v>
      </c>
      <c r="F734" s="232"/>
      <c r="G734" s="52">
        <v>2</v>
      </c>
      <c r="H734" s="52"/>
      <c r="I734" s="52"/>
      <c r="J734" s="52"/>
      <c r="K734" s="52">
        <f>G734</f>
        <v>2</v>
      </c>
      <c r="M734"/>
    </row>
    <row r="735" spans="1:13" s="294" customFormat="1" ht="25.5">
      <c r="A735" s="311"/>
      <c r="B735" s="269" t="s">
        <v>681</v>
      </c>
      <c r="C735" s="313" t="s">
        <v>1146</v>
      </c>
      <c r="D735" s="269" t="s">
        <v>27</v>
      </c>
      <c r="E735" s="284" t="s">
        <v>1145</v>
      </c>
      <c r="F735" s="269" t="s">
        <v>26</v>
      </c>
      <c r="G735" s="378" t="s">
        <v>13</v>
      </c>
      <c r="H735" s="379" t="s">
        <v>1488</v>
      </c>
      <c r="I735" s="379" t="s">
        <v>1487</v>
      </c>
      <c r="J735" s="379" t="s">
        <v>1486</v>
      </c>
      <c r="K735" s="272">
        <f>K736</f>
        <v>43</v>
      </c>
      <c r="M735"/>
    </row>
    <row r="736" spans="1:13" s="294" customFormat="1">
      <c r="A736" s="231"/>
      <c r="B736" s="232"/>
      <c r="C736" s="232"/>
      <c r="D736" s="232"/>
      <c r="E736" s="372" t="s">
        <v>1491</v>
      </c>
      <c r="F736" s="232"/>
      <c r="G736" s="52">
        <v>43</v>
      </c>
      <c r="H736" s="52"/>
      <c r="I736" s="52"/>
      <c r="J736" s="52"/>
      <c r="K736" s="52">
        <f>G736</f>
        <v>43</v>
      </c>
      <c r="M736"/>
    </row>
    <row r="737" spans="1:13">
      <c r="A737" s="17"/>
      <c r="B737" s="63"/>
      <c r="C737" s="64"/>
      <c r="D737" s="64"/>
      <c r="E737" s="64"/>
      <c r="F737" s="64"/>
      <c r="G737" s="65" t="s">
        <v>32</v>
      </c>
      <c r="H737" s="66"/>
      <c r="I737" s="66"/>
      <c r="J737" s="67"/>
      <c r="K737" s="67"/>
    </row>
    <row r="738" spans="1:13">
      <c r="A738" s="17"/>
      <c r="B738" s="17"/>
      <c r="C738" s="17"/>
      <c r="D738" s="17"/>
      <c r="E738" s="44"/>
      <c r="F738" s="17"/>
      <c r="G738" s="45"/>
      <c r="H738" s="19"/>
      <c r="I738" s="19"/>
      <c r="J738" s="19"/>
      <c r="K738" s="19"/>
    </row>
    <row r="739" spans="1:13">
      <c r="A739" s="17"/>
      <c r="B739" s="46">
        <v>18</v>
      </c>
      <c r="C739" s="46"/>
      <c r="D739" s="46"/>
      <c r="E739" s="47" t="s">
        <v>683</v>
      </c>
      <c r="F739" s="47"/>
      <c r="G739" s="82"/>
      <c r="H739" s="49"/>
      <c r="I739" s="49"/>
      <c r="J739" s="49"/>
      <c r="K739" s="49"/>
    </row>
    <row r="740" spans="1:13" s="294" customFormat="1">
      <c r="A740" s="311"/>
      <c r="B740" s="279" t="s">
        <v>684</v>
      </c>
      <c r="C740" s="279"/>
      <c r="D740" s="279"/>
      <c r="E740" s="298" t="s">
        <v>685</v>
      </c>
      <c r="F740" s="291"/>
      <c r="G740" s="281"/>
      <c r="H740" s="273"/>
      <c r="I740" s="273"/>
      <c r="J740" s="274"/>
      <c r="K740" s="274"/>
      <c r="M740"/>
    </row>
    <row r="741" spans="1:13" s="294" customFormat="1" ht="38.25">
      <c r="A741" s="311"/>
      <c r="B741" s="276" t="s">
        <v>686</v>
      </c>
      <c r="C741" s="276">
        <v>101875</v>
      </c>
      <c r="D741" s="276" t="s">
        <v>21</v>
      </c>
      <c r="E741" s="284" t="s">
        <v>687</v>
      </c>
      <c r="F741" s="269" t="s">
        <v>26</v>
      </c>
      <c r="G741" s="378" t="s">
        <v>13</v>
      </c>
      <c r="H741" s="379" t="s">
        <v>1488</v>
      </c>
      <c r="I741" s="379" t="s">
        <v>1487</v>
      </c>
      <c r="J741" s="379" t="s">
        <v>1486</v>
      </c>
      <c r="K741" s="272">
        <f>K742</f>
        <v>3</v>
      </c>
      <c r="M741"/>
    </row>
    <row r="742" spans="1:13" s="294" customFormat="1">
      <c r="A742" s="231"/>
      <c r="B742" s="232"/>
      <c r="C742" s="232"/>
      <c r="D742" s="232"/>
      <c r="E742" s="372" t="s">
        <v>1491</v>
      </c>
      <c r="F742" s="232"/>
      <c r="G742" s="52">
        <v>3</v>
      </c>
      <c r="H742" s="52"/>
      <c r="I742" s="52"/>
      <c r="J742" s="52"/>
      <c r="K742" s="52">
        <f>G742</f>
        <v>3</v>
      </c>
      <c r="M742"/>
    </row>
    <row r="743" spans="1:13" s="294" customFormat="1" ht="38.25">
      <c r="A743" s="311"/>
      <c r="B743" s="276" t="s">
        <v>688</v>
      </c>
      <c r="C743" s="276">
        <v>101883</v>
      </c>
      <c r="D743" s="276" t="s">
        <v>21</v>
      </c>
      <c r="E743" s="284" t="s">
        <v>689</v>
      </c>
      <c r="F743" s="269" t="s">
        <v>26</v>
      </c>
      <c r="G743" s="378" t="s">
        <v>13</v>
      </c>
      <c r="H743" s="379" t="s">
        <v>1488</v>
      </c>
      <c r="I743" s="379" t="s">
        <v>1487</v>
      </c>
      <c r="J743" s="379" t="s">
        <v>1486</v>
      </c>
      <c r="K743" s="272">
        <f>K744</f>
        <v>1</v>
      </c>
      <c r="M743"/>
    </row>
    <row r="744" spans="1:13" s="294" customFormat="1">
      <c r="A744" s="231"/>
      <c r="B744" s="232"/>
      <c r="C744" s="232"/>
      <c r="D744" s="232"/>
      <c r="E744" s="372" t="s">
        <v>1491</v>
      </c>
      <c r="F744" s="232"/>
      <c r="G744" s="52">
        <v>1</v>
      </c>
      <c r="H744" s="52"/>
      <c r="I744" s="52"/>
      <c r="J744" s="52"/>
      <c r="K744" s="52">
        <f>G744</f>
        <v>1</v>
      </c>
      <c r="M744"/>
    </row>
    <row r="745" spans="1:13" s="294" customFormat="1" ht="38.25">
      <c r="A745" s="311"/>
      <c r="B745" s="276" t="s">
        <v>690</v>
      </c>
      <c r="C745" s="276">
        <v>101879</v>
      </c>
      <c r="D745" s="276" t="s">
        <v>21</v>
      </c>
      <c r="E745" s="284" t="s">
        <v>691</v>
      </c>
      <c r="F745" s="269" t="s">
        <v>26</v>
      </c>
      <c r="G745" s="378" t="s">
        <v>13</v>
      </c>
      <c r="H745" s="379" t="s">
        <v>1488</v>
      </c>
      <c r="I745" s="379" t="s">
        <v>1487</v>
      </c>
      <c r="J745" s="379" t="s">
        <v>1486</v>
      </c>
      <c r="K745" s="272">
        <f>K746</f>
        <v>4</v>
      </c>
      <c r="M745"/>
    </row>
    <row r="746" spans="1:13" s="294" customFormat="1">
      <c r="A746" s="231"/>
      <c r="B746" s="232"/>
      <c r="C746" s="232"/>
      <c r="D746" s="232"/>
      <c r="E746" s="372" t="s">
        <v>1491</v>
      </c>
      <c r="F746" s="232"/>
      <c r="G746" s="52">
        <v>4</v>
      </c>
      <c r="H746" s="52"/>
      <c r="I746" s="52"/>
      <c r="J746" s="52"/>
      <c r="K746" s="52">
        <f>G746</f>
        <v>4</v>
      </c>
      <c r="M746"/>
    </row>
    <row r="747" spans="1:13" s="294" customFormat="1" ht="25.5">
      <c r="A747" s="311"/>
      <c r="B747" s="276" t="s">
        <v>692</v>
      </c>
      <c r="C747" s="276" t="s">
        <v>693</v>
      </c>
      <c r="D747" s="276" t="s">
        <v>25</v>
      </c>
      <c r="E747" s="284" t="s">
        <v>694</v>
      </c>
      <c r="F747" s="269" t="s">
        <v>26</v>
      </c>
      <c r="G747" s="378" t="s">
        <v>13</v>
      </c>
      <c r="H747" s="379" t="s">
        <v>1488</v>
      </c>
      <c r="I747" s="379" t="s">
        <v>1487</v>
      </c>
      <c r="J747" s="379" t="s">
        <v>1486</v>
      </c>
      <c r="K747" s="272">
        <f>K748</f>
        <v>1</v>
      </c>
      <c r="M747"/>
    </row>
    <row r="748" spans="1:13" s="294" customFormat="1">
      <c r="A748" s="231"/>
      <c r="B748" s="232"/>
      <c r="C748" s="232"/>
      <c r="D748" s="232"/>
      <c r="E748" s="372" t="s">
        <v>1491</v>
      </c>
      <c r="F748" s="232"/>
      <c r="G748" s="52">
        <v>1</v>
      </c>
      <c r="H748" s="52"/>
      <c r="I748" s="52"/>
      <c r="J748" s="52"/>
      <c r="K748" s="52">
        <f>G748</f>
        <v>1</v>
      </c>
      <c r="M748"/>
    </row>
    <row r="749" spans="1:13" s="294" customFormat="1">
      <c r="A749" s="311"/>
      <c r="B749" s="279" t="s">
        <v>695</v>
      </c>
      <c r="C749" s="276"/>
      <c r="D749" s="276"/>
      <c r="E749" s="280" t="s">
        <v>696</v>
      </c>
      <c r="F749" s="269"/>
      <c r="G749" s="272"/>
      <c r="H749" s="273"/>
      <c r="I749" s="273"/>
      <c r="J749" s="274"/>
      <c r="K749" s="274"/>
      <c r="M749"/>
    </row>
    <row r="750" spans="1:13" s="294" customFormat="1" ht="25.5">
      <c r="A750" s="311"/>
      <c r="B750" s="276" t="s">
        <v>697</v>
      </c>
      <c r="C750" s="276">
        <v>93653</v>
      </c>
      <c r="D750" s="276" t="s">
        <v>21</v>
      </c>
      <c r="E750" s="284" t="s">
        <v>698</v>
      </c>
      <c r="F750" s="269" t="s">
        <v>26</v>
      </c>
      <c r="G750" s="378" t="s">
        <v>13</v>
      </c>
      <c r="H750" s="379" t="s">
        <v>1488</v>
      </c>
      <c r="I750" s="379" t="s">
        <v>1487</v>
      </c>
      <c r="J750" s="379" t="s">
        <v>1486</v>
      </c>
      <c r="K750" s="272">
        <f>K751</f>
        <v>74</v>
      </c>
      <c r="M750"/>
    </row>
    <row r="751" spans="1:13" s="294" customFormat="1">
      <c r="A751" s="231"/>
      <c r="B751" s="232"/>
      <c r="C751" s="232"/>
      <c r="D751" s="232"/>
      <c r="E751" s="372" t="s">
        <v>1491</v>
      </c>
      <c r="F751" s="232"/>
      <c r="G751" s="52">
        <v>74</v>
      </c>
      <c r="H751" s="52"/>
      <c r="I751" s="52"/>
      <c r="J751" s="52"/>
      <c r="K751" s="52">
        <f>G751</f>
        <v>74</v>
      </c>
      <c r="M751"/>
    </row>
    <row r="752" spans="1:13" s="294" customFormat="1" ht="25.5">
      <c r="A752" s="311"/>
      <c r="B752" s="276" t="s">
        <v>699</v>
      </c>
      <c r="C752" s="276">
        <v>93654</v>
      </c>
      <c r="D752" s="276" t="s">
        <v>21</v>
      </c>
      <c r="E752" s="284" t="s">
        <v>700</v>
      </c>
      <c r="F752" s="269" t="s">
        <v>26</v>
      </c>
      <c r="G752" s="378" t="s">
        <v>13</v>
      </c>
      <c r="H752" s="379" t="s">
        <v>1488</v>
      </c>
      <c r="I752" s="379" t="s">
        <v>1487</v>
      </c>
      <c r="J752" s="379" t="s">
        <v>1486</v>
      </c>
      <c r="K752" s="272">
        <f>K753</f>
        <v>1</v>
      </c>
      <c r="M752"/>
    </row>
    <row r="753" spans="1:13" s="294" customFormat="1">
      <c r="A753" s="231"/>
      <c r="B753" s="232"/>
      <c r="C753" s="232"/>
      <c r="D753" s="232"/>
      <c r="E753" s="372" t="s">
        <v>1491</v>
      </c>
      <c r="F753" s="232"/>
      <c r="G753" s="52">
        <v>1</v>
      </c>
      <c r="H753" s="52"/>
      <c r="I753" s="52"/>
      <c r="J753" s="52"/>
      <c r="K753" s="52">
        <f>G753</f>
        <v>1</v>
      </c>
      <c r="M753"/>
    </row>
    <row r="754" spans="1:13" s="294" customFormat="1" ht="25.5">
      <c r="A754" s="311"/>
      <c r="B754" s="276" t="s">
        <v>701</v>
      </c>
      <c r="C754" s="276">
        <v>93654</v>
      </c>
      <c r="D754" s="276" t="s">
        <v>21</v>
      </c>
      <c r="E754" s="284" t="s">
        <v>702</v>
      </c>
      <c r="F754" s="269" t="s">
        <v>26</v>
      </c>
      <c r="G754" s="378" t="s">
        <v>13</v>
      </c>
      <c r="H754" s="379" t="s">
        <v>1488</v>
      </c>
      <c r="I754" s="379" t="s">
        <v>1487</v>
      </c>
      <c r="J754" s="379" t="s">
        <v>1486</v>
      </c>
      <c r="K754" s="272">
        <f>K755</f>
        <v>3</v>
      </c>
      <c r="M754"/>
    </row>
    <row r="755" spans="1:13" s="294" customFormat="1">
      <c r="A755" s="231"/>
      <c r="B755" s="232"/>
      <c r="C755" s="232"/>
      <c r="D755" s="232"/>
      <c r="E755" s="372" t="s">
        <v>1491</v>
      </c>
      <c r="F755" s="232"/>
      <c r="G755" s="52">
        <v>3</v>
      </c>
      <c r="H755" s="52"/>
      <c r="I755" s="52"/>
      <c r="J755" s="52"/>
      <c r="K755" s="52">
        <f>G755</f>
        <v>3</v>
      </c>
      <c r="M755"/>
    </row>
    <row r="756" spans="1:13" s="294" customFormat="1" ht="25.5">
      <c r="A756" s="311"/>
      <c r="B756" s="276" t="s">
        <v>703</v>
      </c>
      <c r="C756" s="276">
        <v>93655</v>
      </c>
      <c r="D756" s="276" t="s">
        <v>21</v>
      </c>
      <c r="E756" s="284" t="s">
        <v>704</v>
      </c>
      <c r="F756" s="269" t="s">
        <v>26</v>
      </c>
      <c r="G756" s="378" t="s">
        <v>13</v>
      </c>
      <c r="H756" s="379" t="s">
        <v>1488</v>
      </c>
      <c r="I756" s="379" t="s">
        <v>1487</v>
      </c>
      <c r="J756" s="379" t="s">
        <v>1486</v>
      </c>
      <c r="K756" s="272">
        <f>K757</f>
        <v>23</v>
      </c>
      <c r="M756"/>
    </row>
    <row r="757" spans="1:13" s="294" customFormat="1">
      <c r="A757" s="231"/>
      <c r="B757" s="232"/>
      <c r="C757" s="232"/>
      <c r="D757" s="232"/>
      <c r="E757" s="372" t="s">
        <v>1491</v>
      </c>
      <c r="F757" s="232"/>
      <c r="G757" s="52">
        <v>23</v>
      </c>
      <c r="H757" s="52"/>
      <c r="I757" s="52"/>
      <c r="J757" s="52"/>
      <c r="K757" s="52">
        <f>G757</f>
        <v>23</v>
      </c>
      <c r="M757"/>
    </row>
    <row r="758" spans="1:13" s="294" customFormat="1" ht="25.5">
      <c r="A758" s="311"/>
      <c r="B758" s="276" t="s">
        <v>705</v>
      </c>
      <c r="C758" s="276">
        <v>93657</v>
      </c>
      <c r="D758" s="276" t="s">
        <v>21</v>
      </c>
      <c r="E758" s="284" t="s">
        <v>706</v>
      </c>
      <c r="F758" s="269" t="s">
        <v>26</v>
      </c>
      <c r="G758" s="378" t="s">
        <v>13</v>
      </c>
      <c r="H758" s="379" t="s">
        <v>1488</v>
      </c>
      <c r="I758" s="379" t="s">
        <v>1487</v>
      </c>
      <c r="J758" s="379" t="s">
        <v>1486</v>
      </c>
      <c r="K758" s="272">
        <f>K759</f>
        <v>6</v>
      </c>
      <c r="M758"/>
    </row>
    <row r="759" spans="1:13" s="294" customFormat="1">
      <c r="A759" s="231"/>
      <c r="B759" s="232"/>
      <c r="C759" s="232"/>
      <c r="D759" s="232"/>
      <c r="E759" s="372" t="s">
        <v>1491</v>
      </c>
      <c r="F759" s="232"/>
      <c r="G759" s="52">
        <v>6</v>
      </c>
      <c r="H759" s="52"/>
      <c r="I759" s="52"/>
      <c r="J759" s="52"/>
      <c r="K759" s="52">
        <f>G759</f>
        <v>6</v>
      </c>
      <c r="M759"/>
    </row>
    <row r="760" spans="1:13" s="294" customFormat="1" ht="25.5">
      <c r="A760" s="311"/>
      <c r="B760" s="276" t="s">
        <v>707</v>
      </c>
      <c r="C760" s="276">
        <v>93658</v>
      </c>
      <c r="D760" s="276" t="s">
        <v>21</v>
      </c>
      <c r="E760" s="284" t="s">
        <v>708</v>
      </c>
      <c r="F760" s="269" t="s">
        <v>26</v>
      </c>
      <c r="G760" s="378" t="s">
        <v>13</v>
      </c>
      <c r="H760" s="379" t="s">
        <v>1488</v>
      </c>
      <c r="I760" s="379" t="s">
        <v>1487</v>
      </c>
      <c r="J760" s="379" t="s">
        <v>1486</v>
      </c>
      <c r="K760" s="272">
        <f>K761</f>
        <v>1</v>
      </c>
      <c r="M760"/>
    </row>
    <row r="761" spans="1:13" s="294" customFormat="1">
      <c r="A761" s="231"/>
      <c r="B761" s="232"/>
      <c r="C761" s="232"/>
      <c r="D761" s="232"/>
      <c r="E761" s="372" t="s">
        <v>1491</v>
      </c>
      <c r="F761" s="232"/>
      <c r="G761" s="52">
        <v>1</v>
      </c>
      <c r="H761" s="52"/>
      <c r="I761" s="52"/>
      <c r="J761" s="52"/>
      <c r="K761" s="52">
        <f>G761</f>
        <v>1</v>
      </c>
      <c r="M761"/>
    </row>
    <row r="762" spans="1:13" s="294" customFormat="1" ht="25.5">
      <c r="A762" s="311"/>
      <c r="B762" s="276" t="s">
        <v>709</v>
      </c>
      <c r="C762" s="276">
        <v>93668</v>
      </c>
      <c r="D762" s="276" t="s">
        <v>21</v>
      </c>
      <c r="E762" s="284" t="s">
        <v>710</v>
      </c>
      <c r="F762" s="269" t="s">
        <v>26</v>
      </c>
      <c r="G762" s="378" t="s">
        <v>13</v>
      </c>
      <c r="H762" s="379" t="s">
        <v>1488</v>
      </c>
      <c r="I762" s="379" t="s">
        <v>1487</v>
      </c>
      <c r="J762" s="379" t="s">
        <v>1486</v>
      </c>
      <c r="K762" s="272">
        <f>K763</f>
        <v>2</v>
      </c>
      <c r="M762"/>
    </row>
    <row r="763" spans="1:13" s="294" customFormat="1">
      <c r="A763" s="231"/>
      <c r="B763" s="232"/>
      <c r="C763" s="232"/>
      <c r="D763" s="232"/>
      <c r="E763" s="372" t="s">
        <v>1491</v>
      </c>
      <c r="F763" s="232"/>
      <c r="G763" s="52">
        <v>2</v>
      </c>
      <c r="H763" s="52"/>
      <c r="I763" s="52"/>
      <c r="J763" s="52"/>
      <c r="K763" s="52">
        <f>G763</f>
        <v>2</v>
      </c>
      <c r="M763"/>
    </row>
    <row r="764" spans="1:13" s="294" customFormat="1" ht="25.5">
      <c r="A764" s="311"/>
      <c r="B764" s="276" t="s">
        <v>711</v>
      </c>
      <c r="C764" s="276">
        <v>93669</v>
      </c>
      <c r="D764" s="276" t="s">
        <v>21</v>
      </c>
      <c r="E764" s="284" t="s">
        <v>712</v>
      </c>
      <c r="F764" s="269" t="s">
        <v>26</v>
      </c>
      <c r="G764" s="378" t="s">
        <v>13</v>
      </c>
      <c r="H764" s="379" t="s">
        <v>1488</v>
      </c>
      <c r="I764" s="379" t="s">
        <v>1487</v>
      </c>
      <c r="J764" s="379" t="s">
        <v>1486</v>
      </c>
      <c r="K764" s="272">
        <f>K765</f>
        <v>2</v>
      </c>
      <c r="M764"/>
    </row>
    <row r="765" spans="1:13" s="294" customFormat="1">
      <c r="A765" s="231"/>
      <c r="B765" s="232"/>
      <c r="C765" s="232"/>
      <c r="D765" s="232"/>
      <c r="E765" s="372" t="s">
        <v>1491</v>
      </c>
      <c r="F765" s="232"/>
      <c r="G765" s="52">
        <v>2</v>
      </c>
      <c r="H765" s="52"/>
      <c r="I765" s="52"/>
      <c r="J765" s="52"/>
      <c r="K765" s="52">
        <f>G765</f>
        <v>2</v>
      </c>
      <c r="M765"/>
    </row>
    <row r="766" spans="1:13" s="294" customFormat="1" ht="25.5">
      <c r="A766" s="311"/>
      <c r="B766" s="276" t="s">
        <v>713</v>
      </c>
      <c r="C766" s="276">
        <v>93671</v>
      </c>
      <c r="D766" s="276" t="s">
        <v>21</v>
      </c>
      <c r="E766" s="284" t="s">
        <v>714</v>
      </c>
      <c r="F766" s="269" t="s">
        <v>26</v>
      </c>
      <c r="G766" s="378" t="s">
        <v>13</v>
      </c>
      <c r="H766" s="379" t="s">
        <v>1488</v>
      </c>
      <c r="I766" s="379" t="s">
        <v>1487</v>
      </c>
      <c r="J766" s="379" t="s">
        <v>1486</v>
      </c>
      <c r="K766" s="272">
        <f>K767</f>
        <v>2</v>
      </c>
      <c r="M766"/>
    </row>
    <row r="767" spans="1:13" s="294" customFormat="1">
      <c r="A767" s="231"/>
      <c r="B767" s="232"/>
      <c r="C767" s="232"/>
      <c r="D767" s="232"/>
      <c r="E767" s="372" t="s">
        <v>1491</v>
      </c>
      <c r="F767" s="232"/>
      <c r="G767" s="52">
        <v>2</v>
      </c>
      <c r="H767" s="52"/>
      <c r="I767" s="52"/>
      <c r="J767" s="52"/>
      <c r="K767" s="52">
        <f>G767</f>
        <v>2</v>
      </c>
      <c r="M767"/>
    </row>
    <row r="768" spans="1:13" s="294" customFormat="1" ht="25.5">
      <c r="A768" s="311"/>
      <c r="B768" s="276" t="s">
        <v>715</v>
      </c>
      <c r="C768" s="276">
        <v>93673</v>
      </c>
      <c r="D768" s="276" t="s">
        <v>21</v>
      </c>
      <c r="E768" s="284" t="s">
        <v>716</v>
      </c>
      <c r="F768" s="269" t="s">
        <v>26</v>
      </c>
      <c r="G768" s="378" t="s">
        <v>13</v>
      </c>
      <c r="H768" s="379" t="s">
        <v>1488</v>
      </c>
      <c r="I768" s="379" t="s">
        <v>1487</v>
      </c>
      <c r="J768" s="379" t="s">
        <v>1486</v>
      </c>
      <c r="K768" s="272">
        <f>K769</f>
        <v>7</v>
      </c>
      <c r="M768"/>
    </row>
    <row r="769" spans="1:13" s="294" customFormat="1">
      <c r="A769" s="231"/>
      <c r="B769" s="232"/>
      <c r="C769" s="232"/>
      <c r="D769" s="232"/>
      <c r="E769" s="372" t="s">
        <v>1491</v>
      </c>
      <c r="F769" s="232"/>
      <c r="G769" s="52">
        <v>7</v>
      </c>
      <c r="H769" s="52"/>
      <c r="I769" s="52"/>
      <c r="J769" s="52"/>
      <c r="K769" s="52">
        <f>G769</f>
        <v>7</v>
      </c>
      <c r="M769"/>
    </row>
    <row r="770" spans="1:13" s="294" customFormat="1" ht="25.5">
      <c r="A770" s="311"/>
      <c r="B770" s="276" t="s">
        <v>717</v>
      </c>
      <c r="C770" s="276">
        <v>101897</v>
      </c>
      <c r="D770" s="276" t="s">
        <v>21</v>
      </c>
      <c r="E770" s="284" t="s">
        <v>718</v>
      </c>
      <c r="F770" s="269" t="s">
        <v>26</v>
      </c>
      <c r="G770" s="378" t="s">
        <v>13</v>
      </c>
      <c r="H770" s="379" t="s">
        <v>1488</v>
      </c>
      <c r="I770" s="379" t="s">
        <v>1487</v>
      </c>
      <c r="J770" s="379" t="s">
        <v>1486</v>
      </c>
      <c r="K770" s="272">
        <f>K771</f>
        <v>2</v>
      </c>
      <c r="M770"/>
    </row>
    <row r="771" spans="1:13" s="294" customFormat="1">
      <c r="A771" s="231"/>
      <c r="B771" s="232"/>
      <c r="C771" s="232"/>
      <c r="D771" s="232"/>
      <c r="E771" s="372" t="s">
        <v>1491</v>
      </c>
      <c r="F771" s="232"/>
      <c r="G771" s="52">
        <v>2</v>
      </c>
      <c r="H771" s="52"/>
      <c r="I771" s="52"/>
      <c r="J771" s="52"/>
      <c r="K771" s="52">
        <f>G771</f>
        <v>2</v>
      </c>
      <c r="M771"/>
    </row>
    <row r="772" spans="1:13" s="294" customFormat="1" ht="25.5">
      <c r="A772" s="311"/>
      <c r="B772" s="276" t="s">
        <v>719</v>
      </c>
      <c r="C772" s="276" t="s">
        <v>720</v>
      </c>
      <c r="D772" s="276" t="s">
        <v>25</v>
      </c>
      <c r="E772" s="284" t="s">
        <v>721</v>
      </c>
      <c r="F772" s="269" t="s">
        <v>26</v>
      </c>
      <c r="G772" s="378" t="s">
        <v>13</v>
      </c>
      <c r="H772" s="379" t="s">
        <v>1488</v>
      </c>
      <c r="I772" s="379" t="s">
        <v>1487</v>
      </c>
      <c r="J772" s="379" t="s">
        <v>1486</v>
      </c>
      <c r="K772" s="272">
        <f>K773</f>
        <v>2</v>
      </c>
      <c r="M772"/>
    </row>
    <row r="773" spans="1:13" s="294" customFormat="1">
      <c r="A773" s="231"/>
      <c r="B773" s="232"/>
      <c r="C773" s="232"/>
      <c r="D773" s="232"/>
      <c r="E773" s="372" t="s">
        <v>1491</v>
      </c>
      <c r="F773" s="232"/>
      <c r="G773" s="52">
        <v>2</v>
      </c>
      <c r="H773" s="52"/>
      <c r="I773" s="52"/>
      <c r="J773" s="52"/>
      <c r="K773" s="52">
        <f>G773</f>
        <v>2</v>
      </c>
      <c r="M773"/>
    </row>
    <row r="774" spans="1:13" s="294" customFormat="1" ht="25.5">
      <c r="A774" s="311"/>
      <c r="B774" s="276" t="s">
        <v>722</v>
      </c>
      <c r="C774" s="276" t="s">
        <v>723</v>
      </c>
      <c r="D774" s="276" t="s">
        <v>25</v>
      </c>
      <c r="E774" s="284" t="s">
        <v>724</v>
      </c>
      <c r="F774" s="269" t="s">
        <v>26</v>
      </c>
      <c r="G774" s="378" t="s">
        <v>13</v>
      </c>
      <c r="H774" s="379" t="s">
        <v>1488</v>
      </c>
      <c r="I774" s="379" t="s">
        <v>1487</v>
      </c>
      <c r="J774" s="379" t="s">
        <v>1486</v>
      </c>
      <c r="K774" s="272">
        <f>K775</f>
        <v>1</v>
      </c>
      <c r="M774"/>
    </row>
    <row r="775" spans="1:13" s="294" customFormat="1">
      <c r="A775" s="231"/>
      <c r="B775" s="232"/>
      <c r="C775" s="232"/>
      <c r="D775" s="232"/>
      <c r="E775" s="372" t="s">
        <v>1491</v>
      </c>
      <c r="F775" s="232"/>
      <c r="G775" s="52">
        <v>1</v>
      </c>
      <c r="H775" s="52"/>
      <c r="I775" s="52"/>
      <c r="J775" s="52"/>
      <c r="K775" s="52">
        <f>G775</f>
        <v>1</v>
      </c>
      <c r="M775"/>
    </row>
    <row r="776" spans="1:13" s="294" customFormat="1" ht="25.5">
      <c r="A776" s="311"/>
      <c r="B776" s="276" t="s">
        <v>725</v>
      </c>
      <c r="C776" s="276" t="s">
        <v>723</v>
      </c>
      <c r="D776" s="276" t="s">
        <v>25</v>
      </c>
      <c r="E776" s="284" t="s">
        <v>726</v>
      </c>
      <c r="F776" s="269" t="s">
        <v>26</v>
      </c>
      <c r="G776" s="378" t="s">
        <v>13</v>
      </c>
      <c r="H776" s="379" t="s">
        <v>1488</v>
      </c>
      <c r="I776" s="379" t="s">
        <v>1487</v>
      </c>
      <c r="J776" s="379" t="s">
        <v>1486</v>
      </c>
      <c r="K776" s="272">
        <f>K777</f>
        <v>4</v>
      </c>
      <c r="M776"/>
    </row>
    <row r="777" spans="1:13" s="294" customFormat="1">
      <c r="A777" s="231"/>
      <c r="B777" s="232"/>
      <c r="C777" s="232"/>
      <c r="D777" s="232"/>
      <c r="E777" s="372" t="s">
        <v>1491</v>
      </c>
      <c r="F777" s="232"/>
      <c r="G777" s="52">
        <v>4</v>
      </c>
      <c r="H777" s="52"/>
      <c r="I777" s="52"/>
      <c r="J777" s="52"/>
      <c r="K777" s="52">
        <f>G777</f>
        <v>4</v>
      </c>
      <c r="M777"/>
    </row>
    <row r="778" spans="1:13" s="294" customFormat="1" ht="25.5">
      <c r="A778" s="311"/>
      <c r="B778" s="276" t="s">
        <v>727</v>
      </c>
      <c r="C778" s="276" t="s">
        <v>723</v>
      </c>
      <c r="D778" s="276" t="s">
        <v>25</v>
      </c>
      <c r="E778" s="284" t="s">
        <v>728</v>
      </c>
      <c r="F778" s="269" t="s">
        <v>26</v>
      </c>
      <c r="G778" s="378" t="s">
        <v>13</v>
      </c>
      <c r="H778" s="379" t="s">
        <v>1488</v>
      </c>
      <c r="I778" s="379" t="s">
        <v>1487</v>
      </c>
      <c r="J778" s="379" t="s">
        <v>1486</v>
      </c>
      <c r="K778" s="272">
        <f>K779</f>
        <v>1</v>
      </c>
      <c r="M778"/>
    </row>
    <row r="779" spans="1:13" s="294" customFormat="1">
      <c r="A779" s="231"/>
      <c r="B779" s="232"/>
      <c r="C779" s="232"/>
      <c r="D779" s="232"/>
      <c r="E779" s="372" t="s">
        <v>1491</v>
      </c>
      <c r="F779" s="232"/>
      <c r="G779" s="52">
        <v>1</v>
      </c>
      <c r="H779" s="52"/>
      <c r="I779" s="52"/>
      <c r="J779" s="52"/>
      <c r="K779" s="52">
        <f>G779</f>
        <v>1</v>
      </c>
      <c r="M779"/>
    </row>
    <row r="780" spans="1:13" s="294" customFormat="1" ht="25.5">
      <c r="A780" s="311"/>
      <c r="B780" s="276" t="s">
        <v>729</v>
      </c>
      <c r="C780" s="276" t="s">
        <v>730</v>
      </c>
      <c r="D780" s="276" t="s">
        <v>25</v>
      </c>
      <c r="E780" s="284" t="s">
        <v>731</v>
      </c>
      <c r="F780" s="269" t="s">
        <v>26</v>
      </c>
      <c r="G780" s="378" t="s">
        <v>13</v>
      </c>
      <c r="H780" s="379" t="s">
        <v>1488</v>
      </c>
      <c r="I780" s="379" t="s">
        <v>1487</v>
      </c>
      <c r="J780" s="379" t="s">
        <v>1486</v>
      </c>
      <c r="K780" s="272">
        <f>K781</f>
        <v>28</v>
      </c>
      <c r="M780"/>
    </row>
    <row r="781" spans="1:13" s="294" customFormat="1">
      <c r="A781" s="231"/>
      <c r="B781" s="232"/>
      <c r="C781" s="232"/>
      <c r="D781" s="232"/>
      <c r="E781" s="372" t="s">
        <v>1491</v>
      </c>
      <c r="F781" s="232"/>
      <c r="G781" s="52">
        <v>28</v>
      </c>
      <c r="H781" s="52"/>
      <c r="I781" s="52"/>
      <c r="J781" s="52"/>
      <c r="K781" s="52">
        <f>G781</f>
        <v>28</v>
      </c>
      <c r="M781"/>
    </row>
    <row r="782" spans="1:13" s="294" customFormat="1" ht="25.5">
      <c r="A782" s="311"/>
      <c r="B782" s="276" t="s">
        <v>732</v>
      </c>
      <c r="C782" s="276" t="s">
        <v>730</v>
      </c>
      <c r="D782" s="276" t="s">
        <v>25</v>
      </c>
      <c r="E782" s="284" t="s">
        <v>733</v>
      </c>
      <c r="F782" s="269" t="s">
        <v>26</v>
      </c>
      <c r="G782" s="378" t="s">
        <v>13</v>
      </c>
      <c r="H782" s="379" t="s">
        <v>1488</v>
      </c>
      <c r="I782" s="379" t="s">
        <v>1487</v>
      </c>
      <c r="J782" s="379" t="s">
        <v>1486</v>
      </c>
      <c r="K782" s="272">
        <f>K783</f>
        <v>8</v>
      </c>
      <c r="M782"/>
    </row>
    <row r="783" spans="1:13" s="294" customFormat="1">
      <c r="A783" s="231"/>
      <c r="B783" s="232"/>
      <c r="C783" s="232"/>
      <c r="D783" s="232"/>
      <c r="E783" s="372" t="s">
        <v>1491</v>
      </c>
      <c r="F783" s="232"/>
      <c r="G783" s="52">
        <v>8</v>
      </c>
      <c r="H783" s="52"/>
      <c r="I783" s="52"/>
      <c r="J783" s="52"/>
      <c r="K783" s="52">
        <f>G783</f>
        <v>8</v>
      </c>
      <c r="M783"/>
    </row>
    <row r="784" spans="1:13" s="294" customFormat="1">
      <c r="A784" s="311"/>
      <c r="B784" s="279" t="s">
        <v>734</v>
      </c>
      <c r="C784" s="279"/>
      <c r="D784" s="279"/>
      <c r="E784" s="298" t="s">
        <v>735</v>
      </c>
      <c r="F784" s="291"/>
      <c r="G784" s="272"/>
      <c r="H784" s="273"/>
      <c r="I784" s="273"/>
      <c r="J784" s="274"/>
      <c r="K784" s="274"/>
      <c r="M784"/>
    </row>
    <row r="785" spans="1:13" s="294" customFormat="1" ht="25.5">
      <c r="A785" s="311"/>
      <c r="B785" s="276" t="s">
        <v>736</v>
      </c>
      <c r="C785" s="276">
        <v>91834</v>
      </c>
      <c r="D785" s="276" t="s">
        <v>21</v>
      </c>
      <c r="E785" s="284" t="s">
        <v>737</v>
      </c>
      <c r="F785" s="276" t="s">
        <v>53</v>
      </c>
      <c r="G785" s="378" t="s">
        <v>13</v>
      </c>
      <c r="H785" s="379" t="s">
        <v>1488</v>
      </c>
      <c r="I785" s="379" t="s">
        <v>1487</v>
      </c>
      <c r="J785" s="379" t="s">
        <v>1486</v>
      </c>
      <c r="K785" s="272">
        <f>K786</f>
        <v>56.95</v>
      </c>
      <c r="M785"/>
    </row>
    <row r="786" spans="1:13" s="294" customFormat="1">
      <c r="A786" s="231"/>
      <c r="B786" s="232"/>
      <c r="C786" s="232"/>
      <c r="D786" s="232"/>
      <c r="E786" s="372" t="s">
        <v>1491</v>
      </c>
      <c r="F786" s="232"/>
      <c r="G786" s="52"/>
      <c r="H786" s="52"/>
      <c r="I786" s="52">
        <v>56.95</v>
      </c>
      <c r="J786" s="52"/>
      <c r="K786" s="52">
        <f>I786</f>
        <v>56.95</v>
      </c>
      <c r="M786"/>
    </row>
    <row r="787" spans="1:13" s="294" customFormat="1" ht="25.5">
      <c r="A787" s="311"/>
      <c r="B787" s="276" t="s">
        <v>738</v>
      </c>
      <c r="C787" s="276">
        <v>91836</v>
      </c>
      <c r="D787" s="276" t="s">
        <v>21</v>
      </c>
      <c r="E787" s="284" t="s">
        <v>739</v>
      </c>
      <c r="F787" s="276" t="s">
        <v>53</v>
      </c>
      <c r="G787" s="378" t="s">
        <v>13</v>
      </c>
      <c r="H787" s="379" t="s">
        <v>1488</v>
      </c>
      <c r="I787" s="379" t="s">
        <v>1487</v>
      </c>
      <c r="J787" s="379" t="s">
        <v>1486</v>
      </c>
      <c r="K787" s="272">
        <f>K788</f>
        <v>23.6</v>
      </c>
      <c r="M787"/>
    </row>
    <row r="788" spans="1:13" s="294" customFormat="1">
      <c r="A788" s="231"/>
      <c r="B788" s="232"/>
      <c r="C788" s="232"/>
      <c r="D788" s="232"/>
      <c r="E788" s="372" t="s">
        <v>1491</v>
      </c>
      <c r="F788" s="232"/>
      <c r="G788" s="52"/>
      <c r="H788" s="52"/>
      <c r="I788" s="52">
        <v>23.6</v>
      </c>
      <c r="J788" s="52"/>
      <c r="K788" s="52">
        <f>I788</f>
        <v>23.6</v>
      </c>
      <c r="M788"/>
    </row>
    <row r="789" spans="1:13" s="294" customFormat="1" ht="25.5">
      <c r="A789" s="311"/>
      <c r="B789" s="276" t="s">
        <v>740</v>
      </c>
      <c r="C789" s="276">
        <v>93008</v>
      </c>
      <c r="D789" s="276" t="s">
        <v>21</v>
      </c>
      <c r="E789" s="284" t="s">
        <v>741</v>
      </c>
      <c r="F789" s="276" t="s">
        <v>53</v>
      </c>
      <c r="G789" s="378" t="s">
        <v>13</v>
      </c>
      <c r="H789" s="379" t="s">
        <v>1488</v>
      </c>
      <c r="I789" s="379" t="s">
        <v>1487</v>
      </c>
      <c r="J789" s="379" t="s">
        <v>1486</v>
      </c>
      <c r="K789" s="272">
        <f>K790</f>
        <v>418.5</v>
      </c>
      <c r="M789"/>
    </row>
    <row r="790" spans="1:13" s="294" customFormat="1">
      <c r="A790" s="231"/>
      <c r="B790" s="232"/>
      <c r="C790" s="232"/>
      <c r="D790" s="232"/>
      <c r="E790" s="372" t="s">
        <v>1491</v>
      </c>
      <c r="F790" s="232"/>
      <c r="G790" s="52"/>
      <c r="H790" s="52"/>
      <c r="I790" s="52">
        <v>418.5</v>
      </c>
      <c r="J790" s="52"/>
      <c r="K790" s="52">
        <f>I790</f>
        <v>418.5</v>
      </c>
      <c r="M790"/>
    </row>
    <row r="791" spans="1:13" s="294" customFormat="1" ht="25.5">
      <c r="A791" s="311"/>
      <c r="B791" s="276" t="s">
        <v>742</v>
      </c>
      <c r="C791" s="276">
        <v>93010</v>
      </c>
      <c r="D791" s="276" t="s">
        <v>21</v>
      </c>
      <c r="E791" s="284" t="s">
        <v>743</v>
      </c>
      <c r="F791" s="276" t="s">
        <v>53</v>
      </c>
      <c r="G791" s="378" t="s">
        <v>13</v>
      </c>
      <c r="H791" s="379" t="s">
        <v>1488</v>
      </c>
      <c r="I791" s="379" t="s">
        <v>1487</v>
      </c>
      <c r="J791" s="379" t="s">
        <v>1486</v>
      </c>
      <c r="K791" s="272">
        <f>K792</f>
        <v>2.1</v>
      </c>
      <c r="M791"/>
    </row>
    <row r="792" spans="1:13" s="294" customFormat="1">
      <c r="A792" s="231"/>
      <c r="B792" s="232"/>
      <c r="C792" s="232"/>
      <c r="D792" s="232"/>
      <c r="E792" s="372" t="s">
        <v>1491</v>
      </c>
      <c r="F792" s="232"/>
      <c r="G792" s="52"/>
      <c r="H792" s="52"/>
      <c r="I792" s="52">
        <v>2.1</v>
      </c>
      <c r="J792" s="52"/>
      <c r="K792" s="52">
        <f>I792</f>
        <v>2.1</v>
      </c>
      <c r="M792"/>
    </row>
    <row r="793" spans="1:13" s="294" customFormat="1" ht="25.5">
      <c r="A793" s="311"/>
      <c r="B793" s="276" t="s">
        <v>744</v>
      </c>
      <c r="C793" s="276">
        <v>93011</v>
      </c>
      <c r="D793" s="276" t="s">
        <v>21</v>
      </c>
      <c r="E793" s="284" t="s">
        <v>745</v>
      </c>
      <c r="F793" s="276" t="s">
        <v>53</v>
      </c>
      <c r="G793" s="378" t="s">
        <v>13</v>
      </c>
      <c r="H793" s="379" t="s">
        <v>1488</v>
      </c>
      <c r="I793" s="379" t="s">
        <v>1487</v>
      </c>
      <c r="J793" s="379" t="s">
        <v>1486</v>
      </c>
      <c r="K793" s="272">
        <f>K794</f>
        <v>25.4</v>
      </c>
      <c r="M793"/>
    </row>
    <row r="794" spans="1:13" s="294" customFormat="1">
      <c r="A794" s="231"/>
      <c r="B794" s="232"/>
      <c r="C794" s="232"/>
      <c r="D794" s="232"/>
      <c r="E794" s="372" t="s">
        <v>1491</v>
      </c>
      <c r="F794" s="232"/>
      <c r="G794" s="52"/>
      <c r="H794" s="52"/>
      <c r="I794" s="52">
        <v>25.4</v>
      </c>
      <c r="J794" s="52"/>
      <c r="K794" s="52">
        <f>I794</f>
        <v>25.4</v>
      </c>
      <c r="M794"/>
    </row>
    <row r="795" spans="1:13" s="294" customFormat="1" ht="25.5">
      <c r="A795" s="311"/>
      <c r="B795" s="276" t="s">
        <v>746</v>
      </c>
      <c r="C795" s="276">
        <v>71211</v>
      </c>
      <c r="D795" s="276" t="s">
        <v>105</v>
      </c>
      <c r="E795" s="284" t="s">
        <v>747</v>
      </c>
      <c r="F795" s="276" t="s">
        <v>53</v>
      </c>
      <c r="G795" s="378" t="s">
        <v>13</v>
      </c>
      <c r="H795" s="379" t="s">
        <v>1488</v>
      </c>
      <c r="I795" s="379" t="s">
        <v>1487</v>
      </c>
      <c r="J795" s="379" t="s">
        <v>1486</v>
      </c>
      <c r="K795" s="272">
        <f>K796</f>
        <v>40.6</v>
      </c>
      <c r="M795"/>
    </row>
    <row r="796" spans="1:13" s="294" customFormat="1">
      <c r="A796" s="231"/>
      <c r="B796" s="232"/>
      <c r="C796" s="232"/>
      <c r="D796" s="232"/>
      <c r="E796" s="372" t="s">
        <v>1491</v>
      </c>
      <c r="F796" s="232"/>
      <c r="G796" s="52"/>
      <c r="H796" s="52"/>
      <c r="I796" s="52">
        <v>40.6</v>
      </c>
      <c r="J796" s="52"/>
      <c r="K796" s="52">
        <f>I796</f>
        <v>40.6</v>
      </c>
      <c r="M796"/>
    </row>
    <row r="797" spans="1:13" s="294" customFormat="1" ht="25.5">
      <c r="A797" s="311"/>
      <c r="B797" s="276" t="s">
        <v>748</v>
      </c>
      <c r="C797" s="276">
        <v>97886</v>
      </c>
      <c r="D797" s="276" t="s">
        <v>21</v>
      </c>
      <c r="E797" s="284" t="s">
        <v>749</v>
      </c>
      <c r="F797" s="276" t="s">
        <v>26</v>
      </c>
      <c r="G797" s="378" t="s">
        <v>13</v>
      </c>
      <c r="H797" s="379" t="s">
        <v>1488</v>
      </c>
      <c r="I797" s="379" t="s">
        <v>1487</v>
      </c>
      <c r="J797" s="379" t="s">
        <v>1486</v>
      </c>
      <c r="K797" s="272">
        <f>K798</f>
        <v>14</v>
      </c>
      <c r="M797"/>
    </row>
    <row r="798" spans="1:13" s="294" customFormat="1">
      <c r="A798" s="231"/>
      <c r="B798" s="232"/>
      <c r="C798" s="232"/>
      <c r="D798" s="232"/>
      <c r="E798" s="372" t="s">
        <v>1491</v>
      </c>
      <c r="F798" s="232"/>
      <c r="G798" s="52">
        <v>14</v>
      </c>
      <c r="H798" s="52"/>
      <c r="I798" s="52"/>
      <c r="J798" s="52"/>
      <c r="K798" s="52">
        <f>G798</f>
        <v>14</v>
      </c>
      <c r="M798"/>
    </row>
    <row r="799" spans="1:13" s="294" customFormat="1" ht="25.5">
      <c r="A799" s="311"/>
      <c r="B799" s="276" t="s">
        <v>750</v>
      </c>
      <c r="C799" s="276">
        <v>100556</v>
      </c>
      <c r="D799" s="276" t="s">
        <v>21</v>
      </c>
      <c r="E799" s="284" t="s">
        <v>751</v>
      </c>
      <c r="F799" s="276" t="s">
        <v>26</v>
      </c>
      <c r="G799" s="378" t="s">
        <v>13</v>
      </c>
      <c r="H799" s="379" t="s">
        <v>1488</v>
      </c>
      <c r="I799" s="379" t="s">
        <v>1487</v>
      </c>
      <c r="J799" s="379" t="s">
        <v>1486</v>
      </c>
      <c r="K799" s="272">
        <f>K800</f>
        <v>2</v>
      </c>
      <c r="M799"/>
    </row>
    <row r="800" spans="1:13" s="294" customFormat="1">
      <c r="A800" s="231"/>
      <c r="B800" s="232"/>
      <c r="C800" s="232"/>
      <c r="D800" s="232"/>
      <c r="E800" s="372" t="s">
        <v>1491</v>
      </c>
      <c r="F800" s="232"/>
      <c r="G800" s="52">
        <v>2</v>
      </c>
      <c r="H800" s="52"/>
      <c r="I800" s="52"/>
      <c r="J800" s="52"/>
      <c r="K800" s="52">
        <f>G800</f>
        <v>2</v>
      </c>
      <c r="M800"/>
    </row>
    <row r="801" spans="1:13" s="294" customFormat="1" ht="25.5">
      <c r="A801" s="311"/>
      <c r="B801" s="276" t="s">
        <v>1170</v>
      </c>
      <c r="C801" s="276">
        <v>91937</v>
      </c>
      <c r="D801" s="276" t="s">
        <v>21</v>
      </c>
      <c r="E801" s="284" t="s">
        <v>753</v>
      </c>
      <c r="F801" s="276" t="s">
        <v>26</v>
      </c>
      <c r="G801" s="378" t="s">
        <v>13</v>
      </c>
      <c r="H801" s="379" t="s">
        <v>1488</v>
      </c>
      <c r="I801" s="379" t="s">
        <v>1487</v>
      </c>
      <c r="J801" s="379" t="s">
        <v>1486</v>
      </c>
      <c r="K801" s="272">
        <f>K802</f>
        <v>168</v>
      </c>
      <c r="M801"/>
    </row>
    <row r="802" spans="1:13" s="294" customFormat="1">
      <c r="A802" s="231"/>
      <c r="B802" s="232"/>
      <c r="C802" s="232"/>
      <c r="D802" s="232"/>
      <c r="E802" s="372" t="s">
        <v>1491</v>
      </c>
      <c r="F802" s="232"/>
      <c r="G802" s="52">
        <v>168</v>
      </c>
      <c r="H802" s="52"/>
      <c r="I802" s="52"/>
      <c r="J802" s="52"/>
      <c r="K802" s="52">
        <f>G802</f>
        <v>168</v>
      </c>
      <c r="M802"/>
    </row>
    <row r="803" spans="1:13" s="294" customFormat="1">
      <c r="A803" s="311"/>
      <c r="B803" s="279" t="s">
        <v>754</v>
      </c>
      <c r="C803" s="279"/>
      <c r="D803" s="279"/>
      <c r="E803" s="298" t="s">
        <v>755</v>
      </c>
      <c r="F803" s="310"/>
      <c r="G803" s="272"/>
      <c r="H803" s="273"/>
      <c r="I803" s="273"/>
      <c r="J803" s="274"/>
      <c r="K803" s="274"/>
      <c r="M803"/>
    </row>
    <row r="804" spans="1:13" s="294" customFormat="1" ht="38.25">
      <c r="A804" s="311"/>
      <c r="B804" s="276" t="s">
        <v>756</v>
      </c>
      <c r="C804" s="276">
        <v>91926</v>
      </c>
      <c r="D804" s="276" t="s">
        <v>21</v>
      </c>
      <c r="E804" s="284" t="s">
        <v>757</v>
      </c>
      <c r="F804" s="276" t="s">
        <v>53</v>
      </c>
      <c r="G804" s="378" t="s">
        <v>13</v>
      </c>
      <c r="H804" s="379" t="s">
        <v>1488</v>
      </c>
      <c r="I804" s="379" t="s">
        <v>1487</v>
      </c>
      <c r="J804" s="379" t="s">
        <v>1486</v>
      </c>
      <c r="K804" s="272">
        <f>K805</f>
        <v>8267.9</v>
      </c>
      <c r="M804"/>
    </row>
    <row r="805" spans="1:13" s="294" customFormat="1">
      <c r="A805" s="231"/>
      <c r="B805" s="232"/>
      <c r="C805" s="232"/>
      <c r="D805" s="232"/>
      <c r="E805" s="372" t="s">
        <v>1491</v>
      </c>
      <c r="F805" s="232"/>
      <c r="G805" s="52"/>
      <c r="H805" s="52"/>
      <c r="I805" s="52">
        <v>8267.9</v>
      </c>
      <c r="J805" s="52"/>
      <c r="K805" s="52">
        <f>I805</f>
        <v>8267.9</v>
      </c>
      <c r="M805"/>
    </row>
    <row r="806" spans="1:13" s="294" customFormat="1" ht="38.25">
      <c r="A806" s="311"/>
      <c r="B806" s="276" t="s">
        <v>758</v>
      </c>
      <c r="C806" s="276">
        <v>91928</v>
      </c>
      <c r="D806" s="276" t="s">
        <v>21</v>
      </c>
      <c r="E806" s="284" t="s">
        <v>759</v>
      </c>
      <c r="F806" s="276" t="s">
        <v>53</v>
      </c>
      <c r="G806" s="378" t="s">
        <v>13</v>
      </c>
      <c r="H806" s="379" t="s">
        <v>1488</v>
      </c>
      <c r="I806" s="379" t="s">
        <v>1487</v>
      </c>
      <c r="J806" s="379" t="s">
        <v>1486</v>
      </c>
      <c r="K806" s="272">
        <f>K807</f>
        <v>266.5</v>
      </c>
      <c r="M806"/>
    </row>
    <row r="807" spans="1:13" s="294" customFormat="1">
      <c r="A807" s="231"/>
      <c r="B807" s="232"/>
      <c r="C807" s="232"/>
      <c r="D807" s="232"/>
      <c r="E807" s="372" t="s">
        <v>1491</v>
      </c>
      <c r="F807" s="232"/>
      <c r="G807" s="52"/>
      <c r="H807" s="52"/>
      <c r="I807" s="52">
        <v>266.5</v>
      </c>
      <c r="J807" s="52"/>
      <c r="K807" s="52">
        <f>I807</f>
        <v>266.5</v>
      </c>
      <c r="M807"/>
    </row>
    <row r="808" spans="1:13" s="294" customFormat="1" ht="38.25">
      <c r="A808" s="311"/>
      <c r="B808" s="276" t="s">
        <v>760</v>
      </c>
      <c r="C808" s="276">
        <v>91930</v>
      </c>
      <c r="D808" s="276" t="s">
        <v>21</v>
      </c>
      <c r="E808" s="284" t="s">
        <v>761</v>
      </c>
      <c r="F808" s="276" t="s">
        <v>53</v>
      </c>
      <c r="G808" s="378" t="s">
        <v>13</v>
      </c>
      <c r="H808" s="379" t="s">
        <v>1488</v>
      </c>
      <c r="I808" s="379" t="s">
        <v>1487</v>
      </c>
      <c r="J808" s="379" t="s">
        <v>1486</v>
      </c>
      <c r="K808" s="272">
        <f>K809</f>
        <v>1087.4000000000001</v>
      </c>
      <c r="M808"/>
    </row>
    <row r="809" spans="1:13" s="294" customFormat="1">
      <c r="A809" s="231"/>
      <c r="B809" s="232"/>
      <c r="C809" s="232"/>
      <c r="D809" s="232"/>
      <c r="E809" s="372" t="s">
        <v>1491</v>
      </c>
      <c r="F809" s="232"/>
      <c r="G809" s="52"/>
      <c r="H809" s="52"/>
      <c r="I809" s="52">
        <v>1087.4000000000001</v>
      </c>
      <c r="J809" s="52"/>
      <c r="K809" s="52">
        <f>I809</f>
        <v>1087.4000000000001</v>
      </c>
      <c r="M809"/>
    </row>
    <row r="810" spans="1:13" s="294" customFormat="1" ht="38.25">
      <c r="A810" s="311"/>
      <c r="B810" s="276" t="s">
        <v>762</v>
      </c>
      <c r="C810" s="276">
        <v>91932</v>
      </c>
      <c r="D810" s="276" t="s">
        <v>21</v>
      </c>
      <c r="E810" s="284" t="s">
        <v>763</v>
      </c>
      <c r="F810" s="276" t="s">
        <v>53</v>
      </c>
      <c r="G810" s="378" t="s">
        <v>13</v>
      </c>
      <c r="H810" s="379" t="s">
        <v>1488</v>
      </c>
      <c r="I810" s="379" t="s">
        <v>1487</v>
      </c>
      <c r="J810" s="379" t="s">
        <v>1486</v>
      </c>
      <c r="K810" s="272">
        <f>K811</f>
        <v>555.29999999999995</v>
      </c>
      <c r="M810"/>
    </row>
    <row r="811" spans="1:13" s="294" customFormat="1">
      <c r="A811" s="231"/>
      <c r="B811" s="232"/>
      <c r="C811" s="232"/>
      <c r="D811" s="232"/>
      <c r="E811" s="372" t="s">
        <v>1491</v>
      </c>
      <c r="F811" s="232"/>
      <c r="G811" s="52"/>
      <c r="H811" s="52"/>
      <c r="I811" s="52">
        <v>555.29999999999995</v>
      </c>
      <c r="J811" s="52"/>
      <c r="K811" s="52">
        <f>I811</f>
        <v>555.29999999999995</v>
      </c>
      <c r="M811"/>
    </row>
    <row r="812" spans="1:13" s="294" customFormat="1" ht="38.25">
      <c r="A812" s="311"/>
      <c r="B812" s="276" t="s">
        <v>764</v>
      </c>
      <c r="C812" s="276">
        <v>91934</v>
      </c>
      <c r="D812" s="276" t="s">
        <v>21</v>
      </c>
      <c r="E812" s="284" t="s">
        <v>765</v>
      </c>
      <c r="F812" s="276" t="s">
        <v>53</v>
      </c>
      <c r="G812" s="378" t="s">
        <v>13</v>
      </c>
      <c r="H812" s="379" t="s">
        <v>1488</v>
      </c>
      <c r="I812" s="379" t="s">
        <v>1487</v>
      </c>
      <c r="J812" s="379" t="s">
        <v>1486</v>
      </c>
      <c r="K812" s="272">
        <f>K813</f>
        <v>299.89999999999998</v>
      </c>
      <c r="M812"/>
    </row>
    <row r="813" spans="1:13" s="294" customFormat="1">
      <c r="A813" s="231"/>
      <c r="B813" s="232"/>
      <c r="C813" s="232"/>
      <c r="D813" s="232"/>
      <c r="E813" s="372" t="s">
        <v>1491</v>
      </c>
      <c r="F813" s="232"/>
      <c r="G813" s="52"/>
      <c r="H813" s="52"/>
      <c r="I813" s="52">
        <v>299.89999999999998</v>
      </c>
      <c r="J813" s="52"/>
      <c r="K813" s="52">
        <f>I813</f>
        <v>299.89999999999998</v>
      </c>
      <c r="M813"/>
    </row>
    <row r="814" spans="1:13" s="294" customFormat="1" ht="38.25">
      <c r="A814" s="311"/>
      <c r="B814" s="276" t="s">
        <v>766</v>
      </c>
      <c r="C814" s="276">
        <v>92984</v>
      </c>
      <c r="D814" s="276" t="s">
        <v>21</v>
      </c>
      <c r="E814" s="284" t="s">
        <v>767</v>
      </c>
      <c r="F814" s="276" t="s">
        <v>53</v>
      </c>
      <c r="G814" s="378" t="s">
        <v>13</v>
      </c>
      <c r="H814" s="379" t="s">
        <v>1488</v>
      </c>
      <c r="I814" s="379" t="s">
        <v>1487</v>
      </c>
      <c r="J814" s="379" t="s">
        <v>1486</v>
      </c>
      <c r="K814" s="272">
        <f>K815</f>
        <v>196.5</v>
      </c>
      <c r="M814"/>
    </row>
    <row r="815" spans="1:13" s="294" customFormat="1">
      <c r="A815" s="231"/>
      <c r="B815" s="232"/>
      <c r="C815" s="232"/>
      <c r="D815" s="232"/>
      <c r="E815" s="372" t="s">
        <v>1491</v>
      </c>
      <c r="F815" s="232"/>
      <c r="G815" s="52"/>
      <c r="H815" s="52"/>
      <c r="I815" s="52">
        <v>196.5</v>
      </c>
      <c r="J815" s="52"/>
      <c r="K815" s="52">
        <f>I815</f>
        <v>196.5</v>
      </c>
      <c r="M815"/>
    </row>
    <row r="816" spans="1:13" s="294" customFormat="1" ht="38.25">
      <c r="A816" s="311"/>
      <c r="B816" s="276" t="s">
        <v>768</v>
      </c>
      <c r="C816" s="276">
        <v>92988</v>
      </c>
      <c r="D816" s="276" t="s">
        <v>21</v>
      </c>
      <c r="E816" s="284" t="s">
        <v>769</v>
      </c>
      <c r="F816" s="276" t="s">
        <v>53</v>
      </c>
      <c r="G816" s="378" t="s">
        <v>13</v>
      </c>
      <c r="H816" s="379" t="s">
        <v>1488</v>
      </c>
      <c r="I816" s="379" t="s">
        <v>1487</v>
      </c>
      <c r="J816" s="379" t="s">
        <v>1486</v>
      </c>
      <c r="K816" s="272">
        <f>K817</f>
        <v>607.20000000000005</v>
      </c>
      <c r="M816"/>
    </row>
    <row r="817" spans="1:13" s="294" customFormat="1">
      <c r="A817" s="231"/>
      <c r="B817" s="232"/>
      <c r="C817" s="232"/>
      <c r="D817" s="232"/>
      <c r="E817" s="372" t="s">
        <v>1491</v>
      </c>
      <c r="F817" s="232"/>
      <c r="G817" s="52"/>
      <c r="H817" s="52"/>
      <c r="I817" s="52">
        <v>607.20000000000005</v>
      </c>
      <c r="J817" s="52"/>
      <c r="K817" s="52">
        <f>I817</f>
        <v>607.20000000000005</v>
      </c>
      <c r="M817"/>
    </row>
    <row r="818" spans="1:13" s="294" customFormat="1" ht="38.25">
      <c r="A818" s="311"/>
      <c r="B818" s="276" t="s">
        <v>770</v>
      </c>
      <c r="C818" s="276">
        <v>92991</v>
      </c>
      <c r="D818" s="276" t="s">
        <v>21</v>
      </c>
      <c r="E818" s="284" t="s">
        <v>771</v>
      </c>
      <c r="F818" s="276" t="s">
        <v>53</v>
      </c>
      <c r="G818" s="378" t="s">
        <v>13</v>
      </c>
      <c r="H818" s="379" t="s">
        <v>1488</v>
      </c>
      <c r="I818" s="379" t="s">
        <v>1487</v>
      </c>
      <c r="J818" s="379" t="s">
        <v>1486</v>
      </c>
      <c r="K818" s="272">
        <f>K819</f>
        <v>59.8</v>
      </c>
      <c r="M818"/>
    </row>
    <row r="819" spans="1:13" s="294" customFormat="1">
      <c r="A819" s="231"/>
      <c r="B819" s="232"/>
      <c r="C819" s="232"/>
      <c r="D819" s="232"/>
      <c r="E819" s="372" t="s">
        <v>1491</v>
      </c>
      <c r="F819" s="232"/>
      <c r="G819" s="52"/>
      <c r="H819" s="52"/>
      <c r="I819" s="52">
        <v>59.8</v>
      </c>
      <c r="J819" s="52"/>
      <c r="K819" s="52">
        <f>I819</f>
        <v>59.8</v>
      </c>
      <c r="M819"/>
    </row>
    <row r="820" spans="1:13" s="294" customFormat="1" ht="38.25">
      <c r="A820" s="311"/>
      <c r="B820" s="276" t="s">
        <v>772</v>
      </c>
      <c r="C820" s="276">
        <v>92995</v>
      </c>
      <c r="D820" s="276" t="s">
        <v>21</v>
      </c>
      <c r="E820" s="284" t="s">
        <v>773</v>
      </c>
      <c r="F820" s="276" t="s">
        <v>53</v>
      </c>
      <c r="G820" s="378" t="s">
        <v>13</v>
      </c>
      <c r="H820" s="379" t="s">
        <v>1488</v>
      </c>
      <c r="I820" s="379" t="s">
        <v>1487</v>
      </c>
      <c r="J820" s="379" t="s">
        <v>1486</v>
      </c>
      <c r="K820" s="272">
        <f>K821</f>
        <v>184.3</v>
      </c>
      <c r="M820"/>
    </row>
    <row r="821" spans="1:13" s="294" customFormat="1">
      <c r="A821" s="231"/>
      <c r="B821" s="232"/>
      <c r="C821" s="232"/>
      <c r="D821" s="232"/>
      <c r="E821" s="372" t="s">
        <v>1491</v>
      </c>
      <c r="F821" s="232"/>
      <c r="G821" s="52"/>
      <c r="H821" s="52"/>
      <c r="I821" s="52">
        <v>184.3</v>
      </c>
      <c r="J821" s="52"/>
      <c r="K821" s="52">
        <f>I821</f>
        <v>184.3</v>
      </c>
      <c r="M821"/>
    </row>
    <row r="822" spans="1:13" s="294" customFormat="1">
      <c r="A822" s="311"/>
      <c r="B822" s="279" t="s">
        <v>774</v>
      </c>
      <c r="C822" s="276"/>
      <c r="D822" s="276"/>
      <c r="E822" s="298" t="s">
        <v>775</v>
      </c>
      <c r="F822" s="276"/>
      <c r="G822" s="272"/>
      <c r="H822" s="273"/>
      <c r="I822" s="273"/>
      <c r="J822" s="274"/>
      <c r="K822" s="274"/>
      <c r="M822"/>
    </row>
    <row r="823" spans="1:13" s="294" customFormat="1" ht="25.5">
      <c r="A823" s="311"/>
      <c r="B823" s="276" t="s">
        <v>776</v>
      </c>
      <c r="C823" s="276" t="s">
        <v>777</v>
      </c>
      <c r="D823" s="276" t="s">
        <v>25</v>
      </c>
      <c r="E823" s="284" t="s">
        <v>778</v>
      </c>
      <c r="F823" s="276" t="s">
        <v>53</v>
      </c>
      <c r="G823" s="378" t="s">
        <v>13</v>
      </c>
      <c r="H823" s="379" t="s">
        <v>1488</v>
      </c>
      <c r="I823" s="379" t="s">
        <v>1487</v>
      </c>
      <c r="J823" s="379" t="s">
        <v>1486</v>
      </c>
      <c r="K823" s="272">
        <f>K824</f>
        <v>86.1</v>
      </c>
      <c r="M823"/>
    </row>
    <row r="824" spans="1:13" s="294" customFormat="1">
      <c r="A824" s="231"/>
      <c r="B824" s="232"/>
      <c r="C824" s="232"/>
      <c r="D824" s="232"/>
      <c r="E824" s="372" t="s">
        <v>1491</v>
      </c>
      <c r="F824" s="232"/>
      <c r="G824" s="52"/>
      <c r="H824" s="52"/>
      <c r="I824" s="52">
        <v>86.1</v>
      </c>
      <c r="J824" s="52"/>
      <c r="K824" s="52">
        <f>I824</f>
        <v>86.1</v>
      </c>
      <c r="M824"/>
    </row>
    <row r="825" spans="1:13" s="294" customFormat="1">
      <c r="A825" s="311"/>
      <c r="B825" s="279" t="s">
        <v>779</v>
      </c>
      <c r="C825" s="279"/>
      <c r="D825" s="279"/>
      <c r="E825" s="298" t="s">
        <v>780</v>
      </c>
      <c r="F825" s="310"/>
      <c r="G825" s="272"/>
      <c r="H825" s="273"/>
      <c r="I825" s="273"/>
      <c r="J825" s="274"/>
      <c r="K825" s="274"/>
      <c r="M825"/>
    </row>
    <row r="826" spans="1:13" s="294" customFormat="1" ht="25.5">
      <c r="A826" s="311"/>
      <c r="B826" s="276" t="s">
        <v>781</v>
      </c>
      <c r="C826" s="276">
        <v>91996</v>
      </c>
      <c r="D826" s="276" t="s">
        <v>21</v>
      </c>
      <c r="E826" s="284" t="s">
        <v>782</v>
      </c>
      <c r="F826" s="276" t="s">
        <v>26</v>
      </c>
      <c r="G826" s="378" t="s">
        <v>13</v>
      </c>
      <c r="H826" s="379" t="s">
        <v>1488</v>
      </c>
      <c r="I826" s="379" t="s">
        <v>1487</v>
      </c>
      <c r="J826" s="379" t="s">
        <v>1486</v>
      </c>
      <c r="K826" s="272">
        <f>K827</f>
        <v>143</v>
      </c>
      <c r="M826"/>
    </row>
    <row r="827" spans="1:13" s="294" customFormat="1">
      <c r="A827" s="231"/>
      <c r="B827" s="232"/>
      <c r="C827" s="232"/>
      <c r="D827" s="232"/>
      <c r="E827" s="372" t="s">
        <v>1491</v>
      </c>
      <c r="F827" s="232"/>
      <c r="G827" s="52">
        <v>143</v>
      </c>
      <c r="H827" s="52"/>
      <c r="I827" s="52"/>
      <c r="J827" s="52"/>
      <c r="K827" s="52">
        <f>G827</f>
        <v>143</v>
      </c>
      <c r="M827"/>
    </row>
    <row r="828" spans="1:13" s="294" customFormat="1" ht="25.5">
      <c r="A828" s="311"/>
      <c r="B828" s="276" t="s">
        <v>783</v>
      </c>
      <c r="C828" s="276">
        <v>91997</v>
      </c>
      <c r="D828" s="276" t="s">
        <v>21</v>
      </c>
      <c r="E828" s="284" t="s">
        <v>784</v>
      </c>
      <c r="F828" s="276" t="s">
        <v>26</v>
      </c>
      <c r="G828" s="378" t="s">
        <v>13</v>
      </c>
      <c r="H828" s="379" t="s">
        <v>1488</v>
      </c>
      <c r="I828" s="379" t="s">
        <v>1487</v>
      </c>
      <c r="J828" s="379" t="s">
        <v>1486</v>
      </c>
      <c r="K828" s="272">
        <f>K829</f>
        <v>34</v>
      </c>
      <c r="M828"/>
    </row>
    <row r="829" spans="1:13" s="294" customFormat="1">
      <c r="A829" s="231"/>
      <c r="B829" s="232"/>
      <c r="C829" s="232"/>
      <c r="D829" s="232"/>
      <c r="E829" s="372" t="s">
        <v>1491</v>
      </c>
      <c r="F829" s="232"/>
      <c r="G829" s="52">
        <v>34</v>
      </c>
      <c r="H829" s="52"/>
      <c r="I829" s="52"/>
      <c r="J829" s="52"/>
      <c r="K829" s="52">
        <f>G829</f>
        <v>34</v>
      </c>
      <c r="M829"/>
    </row>
    <row r="830" spans="1:13" s="294" customFormat="1" ht="25.5">
      <c r="A830" s="311"/>
      <c r="B830" s="276" t="s">
        <v>785</v>
      </c>
      <c r="C830" s="276">
        <v>92002</v>
      </c>
      <c r="D830" s="276" t="s">
        <v>21</v>
      </c>
      <c r="E830" s="284" t="s">
        <v>786</v>
      </c>
      <c r="F830" s="276" t="s">
        <v>26</v>
      </c>
      <c r="G830" s="378" t="s">
        <v>13</v>
      </c>
      <c r="H830" s="379" t="s">
        <v>1488</v>
      </c>
      <c r="I830" s="379" t="s">
        <v>1487</v>
      </c>
      <c r="J830" s="379" t="s">
        <v>1486</v>
      </c>
      <c r="K830" s="272">
        <f>K831</f>
        <v>6</v>
      </c>
      <c r="M830"/>
    </row>
    <row r="831" spans="1:13" s="294" customFormat="1">
      <c r="A831" s="231"/>
      <c r="B831" s="232"/>
      <c r="C831" s="232"/>
      <c r="D831" s="232"/>
      <c r="E831" s="372" t="s">
        <v>1491</v>
      </c>
      <c r="F831" s="232"/>
      <c r="G831" s="52">
        <v>6</v>
      </c>
      <c r="H831" s="52"/>
      <c r="I831" s="52"/>
      <c r="J831" s="52"/>
      <c r="K831" s="52">
        <f>G831</f>
        <v>6</v>
      </c>
      <c r="M831"/>
    </row>
    <row r="832" spans="1:13" s="294" customFormat="1" ht="25.5">
      <c r="A832" s="311"/>
      <c r="B832" s="276" t="s">
        <v>787</v>
      </c>
      <c r="C832" s="276">
        <v>92023</v>
      </c>
      <c r="D832" s="276" t="s">
        <v>21</v>
      </c>
      <c r="E832" s="284" t="s">
        <v>788</v>
      </c>
      <c r="F832" s="276" t="s">
        <v>26</v>
      </c>
      <c r="G832" s="378" t="s">
        <v>13</v>
      </c>
      <c r="H832" s="379" t="s">
        <v>1488</v>
      </c>
      <c r="I832" s="379" t="s">
        <v>1487</v>
      </c>
      <c r="J832" s="379" t="s">
        <v>1486</v>
      </c>
      <c r="K832" s="272">
        <f>K833</f>
        <v>37</v>
      </c>
      <c r="M832"/>
    </row>
    <row r="833" spans="1:13" s="294" customFormat="1">
      <c r="A833" s="231"/>
      <c r="B833" s="232"/>
      <c r="C833" s="232"/>
      <c r="D833" s="232"/>
      <c r="E833" s="372" t="s">
        <v>1491</v>
      </c>
      <c r="F833" s="232"/>
      <c r="G833" s="52">
        <v>37</v>
      </c>
      <c r="H833" s="52"/>
      <c r="I833" s="52"/>
      <c r="J833" s="52"/>
      <c r="K833" s="52">
        <f>G833</f>
        <v>37</v>
      </c>
      <c r="M833"/>
    </row>
    <row r="834" spans="1:13" s="294" customFormat="1" ht="25.5">
      <c r="A834" s="311"/>
      <c r="B834" s="276" t="s">
        <v>789</v>
      </c>
      <c r="C834" s="276">
        <v>92027</v>
      </c>
      <c r="D834" s="276" t="s">
        <v>21</v>
      </c>
      <c r="E834" s="284" t="s">
        <v>790</v>
      </c>
      <c r="F834" s="276" t="s">
        <v>26</v>
      </c>
      <c r="G834" s="378" t="s">
        <v>13</v>
      </c>
      <c r="H834" s="379" t="s">
        <v>1488</v>
      </c>
      <c r="I834" s="379" t="s">
        <v>1487</v>
      </c>
      <c r="J834" s="379" t="s">
        <v>1486</v>
      </c>
      <c r="K834" s="272">
        <f>K835</f>
        <v>4</v>
      </c>
      <c r="M834"/>
    </row>
    <row r="835" spans="1:13" s="294" customFormat="1">
      <c r="A835" s="231"/>
      <c r="B835" s="232"/>
      <c r="C835" s="232"/>
      <c r="D835" s="232"/>
      <c r="E835" s="372" t="s">
        <v>1491</v>
      </c>
      <c r="F835" s="232"/>
      <c r="G835" s="52">
        <v>4</v>
      </c>
      <c r="H835" s="52"/>
      <c r="I835" s="52"/>
      <c r="J835" s="52"/>
      <c r="K835" s="52">
        <f>G835</f>
        <v>4</v>
      </c>
      <c r="M835"/>
    </row>
    <row r="836" spans="1:13" s="294" customFormat="1" ht="25.5">
      <c r="A836" s="311"/>
      <c r="B836" s="276" t="s">
        <v>791</v>
      </c>
      <c r="C836" s="276">
        <v>92023</v>
      </c>
      <c r="D836" s="276" t="s">
        <v>21</v>
      </c>
      <c r="E836" s="284" t="s">
        <v>792</v>
      </c>
      <c r="F836" s="276" t="s">
        <v>26</v>
      </c>
      <c r="G836" s="378" t="s">
        <v>13</v>
      </c>
      <c r="H836" s="379" t="s">
        <v>1488</v>
      </c>
      <c r="I836" s="379" t="s">
        <v>1487</v>
      </c>
      <c r="J836" s="379" t="s">
        <v>1486</v>
      </c>
      <c r="K836" s="272">
        <f>K837</f>
        <v>15</v>
      </c>
      <c r="M836"/>
    </row>
    <row r="837" spans="1:13" s="294" customFormat="1">
      <c r="A837" s="231"/>
      <c r="B837" s="232"/>
      <c r="C837" s="232"/>
      <c r="D837" s="232"/>
      <c r="E837" s="372" t="s">
        <v>1491</v>
      </c>
      <c r="F837" s="232"/>
      <c r="G837" s="52">
        <v>15</v>
      </c>
      <c r="H837" s="52"/>
      <c r="I837" s="52"/>
      <c r="J837" s="52"/>
      <c r="K837" s="52">
        <f>G837</f>
        <v>15</v>
      </c>
      <c r="M837"/>
    </row>
    <row r="838" spans="1:13" s="294" customFormat="1" ht="25.5">
      <c r="A838" s="311"/>
      <c r="B838" s="276" t="s">
        <v>793</v>
      </c>
      <c r="C838" s="276">
        <v>91953</v>
      </c>
      <c r="D838" s="276" t="s">
        <v>21</v>
      </c>
      <c r="E838" s="284" t="s">
        <v>794</v>
      </c>
      <c r="F838" s="276" t="s">
        <v>26</v>
      </c>
      <c r="G838" s="378" t="s">
        <v>13</v>
      </c>
      <c r="H838" s="379" t="s">
        <v>1488</v>
      </c>
      <c r="I838" s="379" t="s">
        <v>1487</v>
      </c>
      <c r="J838" s="379" t="s">
        <v>1486</v>
      </c>
      <c r="K838" s="272">
        <f>K839</f>
        <v>11</v>
      </c>
      <c r="M838"/>
    </row>
    <row r="839" spans="1:13" s="294" customFormat="1">
      <c r="A839" s="231"/>
      <c r="B839" s="232"/>
      <c r="C839" s="232"/>
      <c r="D839" s="232"/>
      <c r="E839" s="372" t="s">
        <v>1491</v>
      </c>
      <c r="F839" s="232"/>
      <c r="G839" s="52">
        <v>11</v>
      </c>
      <c r="H839" s="52"/>
      <c r="I839" s="52"/>
      <c r="J839" s="52"/>
      <c r="K839" s="52">
        <f>G839</f>
        <v>11</v>
      </c>
      <c r="M839"/>
    </row>
    <row r="840" spans="1:13" s="294" customFormat="1" ht="25.5">
      <c r="A840" s="311"/>
      <c r="B840" s="276" t="s">
        <v>795</v>
      </c>
      <c r="C840" s="276">
        <v>91959</v>
      </c>
      <c r="D840" s="276" t="s">
        <v>21</v>
      </c>
      <c r="E840" s="284" t="s">
        <v>796</v>
      </c>
      <c r="F840" s="276" t="s">
        <v>26</v>
      </c>
      <c r="G840" s="378" t="s">
        <v>13</v>
      </c>
      <c r="H840" s="379" t="s">
        <v>1488</v>
      </c>
      <c r="I840" s="379" t="s">
        <v>1487</v>
      </c>
      <c r="J840" s="379" t="s">
        <v>1486</v>
      </c>
      <c r="K840" s="272">
        <f>K841</f>
        <v>4</v>
      </c>
      <c r="M840"/>
    </row>
    <row r="841" spans="1:13" s="294" customFormat="1">
      <c r="A841" s="231"/>
      <c r="B841" s="232"/>
      <c r="C841" s="232"/>
      <c r="D841" s="232"/>
      <c r="E841" s="372" t="s">
        <v>1491</v>
      </c>
      <c r="F841" s="232"/>
      <c r="G841" s="52">
        <v>4</v>
      </c>
      <c r="H841" s="52"/>
      <c r="I841" s="52"/>
      <c r="J841" s="52"/>
      <c r="K841" s="52">
        <f>G841</f>
        <v>4</v>
      </c>
      <c r="M841"/>
    </row>
    <row r="842" spans="1:13" s="294" customFormat="1" ht="25.5">
      <c r="A842" s="311"/>
      <c r="B842" s="276" t="s">
        <v>797</v>
      </c>
      <c r="C842" s="276">
        <v>91967</v>
      </c>
      <c r="D842" s="276" t="s">
        <v>21</v>
      </c>
      <c r="E842" s="284" t="s">
        <v>798</v>
      </c>
      <c r="F842" s="276" t="s">
        <v>26</v>
      </c>
      <c r="G842" s="378" t="s">
        <v>13</v>
      </c>
      <c r="H842" s="379" t="s">
        <v>1488</v>
      </c>
      <c r="I842" s="379" t="s">
        <v>1487</v>
      </c>
      <c r="J842" s="379" t="s">
        <v>1486</v>
      </c>
      <c r="K842" s="272">
        <f>K843</f>
        <v>1</v>
      </c>
      <c r="M842"/>
    </row>
    <row r="843" spans="1:13" s="294" customFormat="1">
      <c r="A843" s="231"/>
      <c r="B843" s="232"/>
      <c r="C843" s="232"/>
      <c r="D843" s="232"/>
      <c r="E843" s="372" t="s">
        <v>1491</v>
      </c>
      <c r="F843" s="232"/>
      <c r="G843" s="52">
        <v>1</v>
      </c>
      <c r="H843" s="52"/>
      <c r="I843" s="52"/>
      <c r="J843" s="52"/>
      <c r="K843" s="52">
        <f>G843</f>
        <v>1</v>
      </c>
      <c r="M843"/>
    </row>
    <row r="844" spans="1:13" s="294" customFormat="1" ht="25.5">
      <c r="A844" s="311"/>
      <c r="B844" s="276" t="s">
        <v>799</v>
      </c>
      <c r="C844" s="276">
        <v>91996</v>
      </c>
      <c r="D844" s="276" t="s">
        <v>21</v>
      </c>
      <c r="E844" s="284" t="s">
        <v>800</v>
      </c>
      <c r="F844" s="276" t="s">
        <v>26</v>
      </c>
      <c r="G844" s="378" t="s">
        <v>13</v>
      </c>
      <c r="H844" s="379" t="s">
        <v>1488</v>
      </c>
      <c r="I844" s="379" t="s">
        <v>1487</v>
      </c>
      <c r="J844" s="379" t="s">
        <v>1486</v>
      </c>
      <c r="K844" s="272">
        <f>K845</f>
        <v>12</v>
      </c>
      <c r="M844"/>
    </row>
    <row r="845" spans="1:13" s="294" customFormat="1">
      <c r="A845" s="231"/>
      <c r="B845" s="232"/>
      <c r="C845" s="232"/>
      <c r="D845" s="232"/>
      <c r="E845" s="372" t="s">
        <v>1491</v>
      </c>
      <c r="F845" s="232"/>
      <c r="G845" s="52">
        <v>12</v>
      </c>
      <c r="H845" s="52"/>
      <c r="I845" s="52"/>
      <c r="J845" s="52"/>
      <c r="K845" s="52">
        <f>G845</f>
        <v>12</v>
      </c>
      <c r="M845"/>
    </row>
    <row r="846" spans="1:13" s="294" customFormat="1" ht="25.5">
      <c r="A846" s="311"/>
      <c r="B846" s="276" t="s">
        <v>801</v>
      </c>
      <c r="C846" s="276" t="s">
        <v>1065</v>
      </c>
      <c r="D846" s="276" t="s">
        <v>25</v>
      </c>
      <c r="E846" s="284" t="s">
        <v>802</v>
      </c>
      <c r="F846" s="276" t="s">
        <v>26</v>
      </c>
      <c r="G846" s="378" t="s">
        <v>13</v>
      </c>
      <c r="H846" s="379" t="s">
        <v>1488</v>
      </c>
      <c r="I846" s="379" t="s">
        <v>1487</v>
      </c>
      <c r="J846" s="379" t="s">
        <v>1486</v>
      </c>
      <c r="K846" s="272">
        <f>K847</f>
        <v>8</v>
      </c>
      <c r="M846"/>
    </row>
    <row r="847" spans="1:13" s="294" customFormat="1">
      <c r="A847" s="231"/>
      <c r="B847" s="232"/>
      <c r="C847" s="232"/>
      <c r="D847" s="232"/>
      <c r="E847" s="372" t="s">
        <v>1491</v>
      </c>
      <c r="F847" s="232"/>
      <c r="G847" s="52">
        <v>8</v>
      </c>
      <c r="H847" s="52"/>
      <c r="I847" s="52"/>
      <c r="J847" s="52"/>
      <c r="K847" s="52">
        <f>G847</f>
        <v>8</v>
      </c>
      <c r="M847"/>
    </row>
    <row r="848" spans="1:13" s="294" customFormat="1" ht="25.5">
      <c r="A848" s="311"/>
      <c r="B848" s="276" t="s">
        <v>803</v>
      </c>
      <c r="C848" s="276" t="s">
        <v>804</v>
      </c>
      <c r="D848" s="276" t="s">
        <v>25</v>
      </c>
      <c r="E848" s="284" t="s">
        <v>805</v>
      </c>
      <c r="F848" s="276" t="s">
        <v>26</v>
      </c>
      <c r="G848" s="378" t="s">
        <v>13</v>
      </c>
      <c r="H848" s="379" t="s">
        <v>1488</v>
      </c>
      <c r="I848" s="379" t="s">
        <v>1487</v>
      </c>
      <c r="J848" s="379" t="s">
        <v>1486</v>
      </c>
      <c r="K848" s="272">
        <f>K849</f>
        <v>18</v>
      </c>
      <c r="M848"/>
    </row>
    <row r="849" spans="1:13" s="294" customFormat="1">
      <c r="A849" s="231"/>
      <c r="B849" s="232"/>
      <c r="C849" s="232"/>
      <c r="D849" s="232"/>
      <c r="E849" s="372" t="s">
        <v>1491</v>
      </c>
      <c r="F849" s="232"/>
      <c r="G849" s="52">
        <v>18</v>
      </c>
      <c r="H849" s="52"/>
      <c r="I849" s="52"/>
      <c r="J849" s="52"/>
      <c r="K849" s="52">
        <f>G849</f>
        <v>18</v>
      </c>
      <c r="M849"/>
    </row>
    <row r="850" spans="1:13" s="294" customFormat="1" ht="25.5">
      <c r="A850" s="311"/>
      <c r="B850" s="276" t="s">
        <v>806</v>
      </c>
      <c r="C850" s="276" t="s">
        <v>807</v>
      </c>
      <c r="D850" s="276" t="s">
        <v>25</v>
      </c>
      <c r="E850" s="284" t="s">
        <v>808</v>
      </c>
      <c r="F850" s="276" t="s">
        <v>26</v>
      </c>
      <c r="G850" s="378" t="s">
        <v>13</v>
      </c>
      <c r="H850" s="379" t="s">
        <v>1488</v>
      </c>
      <c r="I850" s="379" t="s">
        <v>1487</v>
      </c>
      <c r="J850" s="379" t="s">
        <v>1486</v>
      </c>
      <c r="K850" s="272">
        <f>K851</f>
        <v>102</v>
      </c>
      <c r="M850"/>
    </row>
    <row r="851" spans="1:13" s="294" customFormat="1">
      <c r="A851" s="231"/>
      <c r="B851" s="232"/>
      <c r="C851" s="232"/>
      <c r="D851" s="232"/>
      <c r="E851" s="372" t="s">
        <v>1491</v>
      </c>
      <c r="F851" s="232"/>
      <c r="G851" s="52">
        <v>102</v>
      </c>
      <c r="H851" s="52"/>
      <c r="I851" s="52"/>
      <c r="J851" s="52"/>
      <c r="K851" s="52">
        <f>G851</f>
        <v>102</v>
      </c>
      <c r="M851"/>
    </row>
    <row r="852" spans="1:13" s="294" customFormat="1" ht="25.5">
      <c r="A852" s="311"/>
      <c r="B852" s="276" t="s">
        <v>809</v>
      </c>
      <c r="C852" s="276" t="s">
        <v>810</v>
      </c>
      <c r="D852" s="276" t="s">
        <v>25</v>
      </c>
      <c r="E852" s="284" t="s">
        <v>811</v>
      </c>
      <c r="F852" s="276" t="s">
        <v>26</v>
      </c>
      <c r="G852" s="378" t="s">
        <v>13</v>
      </c>
      <c r="H852" s="379" t="s">
        <v>1488</v>
      </c>
      <c r="I852" s="379" t="s">
        <v>1487</v>
      </c>
      <c r="J852" s="379" t="s">
        <v>1486</v>
      </c>
      <c r="K852" s="272">
        <f>K853</f>
        <v>40</v>
      </c>
      <c r="M852"/>
    </row>
    <row r="853" spans="1:13" s="294" customFormat="1">
      <c r="A853" s="231"/>
      <c r="B853" s="232"/>
      <c r="C853" s="232"/>
      <c r="D853" s="232"/>
      <c r="E853" s="372" t="s">
        <v>1491</v>
      </c>
      <c r="F853" s="232"/>
      <c r="G853" s="52">
        <v>40</v>
      </c>
      <c r="H853" s="52"/>
      <c r="I853" s="52"/>
      <c r="J853" s="52"/>
      <c r="K853" s="52">
        <f>G853</f>
        <v>40</v>
      </c>
      <c r="M853"/>
    </row>
    <row r="854" spans="1:13" s="294" customFormat="1" ht="25.5">
      <c r="A854" s="311"/>
      <c r="B854" s="276" t="s">
        <v>812</v>
      </c>
      <c r="C854" s="276" t="s">
        <v>813</v>
      </c>
      <c r="D854" s="276" t="s">
        <v>25</v>
      </c>
      <c r="E854" s="284" t="s">
        <v>814</v>
      </c>
      <c r="F854" s="276" t="s">
        <v>26</v>
      </c>
      <c r="G854" s="378" t="s">
        <v>13</v>
      </c>
      <c r="H854" s="379" t="s">
        <v>1488</v>
      </c>
      <c r="I854" s="379" t="s">
        <v>1487</v>
      </c>
      <c r="J854" s="379" t="s">
        <v>1486</v>
      </c>
      <c r="K854" s="272">
        <f>K855</f>
        <v>9</v>
      </c>
      <c r="M854"/>
    </row>
    <row r="855" spans="1:13" s="294" customFormat="1">
      <c r="A855" s="231"/>
      <c r="B855" s="232"/>
      <c r="C855" s="232"/>
      <c r="D855" s="232"/>
      <c r="E855" s="372" t="s">
        <v>1491</v>
      </c>
      <c r="F855" s="232"/>
      <c r="G855" s="52">
        <v>9</v>
      </c>
      <c r="H855" s="52"/>
      <c r="I855" s="52"/>
      <c r="J855" s="52"/>
      <c r="K855" s="52">
        <f>G855</f>
        <v>9</v>
      </c>
      <c r="M855"/>
    </row>
    <row r="856" spans="1:13" s="294" customFormat="1" ht="25.5">
      <c r="A856" s="311"/>
      <c r="B856" s="276" t="s">
        <v>815</v>
      </c>
      <c r="C856" s="276" t="s">
        <v>816</v>
      </c>
      <c r="D856" s="276" t="s">
        <v>25</v>
      </c>
      <c r="E856" s="284" t="s">
        <v>817</v>
      </c>
      <c r="F856" s="276" t="s">
        <v>26</v>
      </c>
      <c r="G856" s="378" t="s">
        <v>13</v>
      </c>
      <c r="H856" s="379" t="s">
        <v>1488</v>
      </c>
      <c r="I856" s="379" t="s">
        <v>1487</v>
      </c>
      <c r="J856" s="379" t="s">
        <v>1486</v>
      </c>
      <c r="K856" s="272">
        <f>K857</f>
        <v>4</v>
      </c>
      <c r="M856"/>
    </row>
    <row r="857" spans="1:13" s="294" customFormat="1">
      <c r="A857" s="231"/>
      <c r="B857" s="232"/>
      <c r="C857" s="232"/>
      <c r="D857" s="232"/>
      <c r="E857" s="372" t="s">
        <v>1491</v>
      </c>
      <c r="F857" s="232"/>
      <c r="G857" s="52">
        <v>4</v>
      </c>
      <c r="H857" s="52"/>
      <c r="I857" s="52"/>
      <c r="J857" s="52"/>
      <c r="K857" s="52">
        <f>G857</f>
        <v>4</v>
      </c>
      <c r="M857"/>
    </row>
    <row r="858" spans="1:13" s="294" customFormat="1" ht="25.5">
      <c r="A858" s="311"/>
      <c r="B858" s="276" t="s">
        <v>818</v>
      </c>
      <c r="C858" s="276" t="s">
        <v>816</v>
      </c>
      <c r="D858" s="276" t="s">
        <v>25</v>
      </c>
      <c r="E858" s="284" t="s">
        <v>819</v>
      </c>
      <c r="F858" s="276" t="s">
        <v>26</v>
      </c>
      <c r="G858" s="378" t="s">
        <v>13</v>
      </c>
      <c r="H858" s="379" t="s">
        <v>1488</v>
      </c>
      <c r="I858" s="379" t="s">
        <v>1487</v>
      </c>
      <c r="J858" s="379" t="s">
        <v>1486</v>
      </c>
      <c r="K858" s="272">
        <f>K859</f>
        <v>1</v>
      </c>
      <c r="M858"/>
    </row>
    <row r="859" spans="1:13" s="294" customFormat="1">
      <c r="A859" s="231"/>
      <c r="B859" s="232"/>
      <c r="C859" s="232"/>
      <c r="D859" s="232"/>
      <c r="E859" s="372" t="s">
        <v>1491</v>
      </c>
      <c r="F859" s="232"/>
      <c r="G859" s="52">
        <v>1</v>
      </c>
      <c r="H859" s="52"/>
      <c r="I859" s="52"/>
      <c r="J859" s="52"/>
      <c r="K859" s="52">
        <f>G859</f>
        <v>1</v>
      </c>
      <c r="M859"/>
    </row>
    <row r="860" spans="1:13" s="294" customFormat="1" ht="25.5">
      <c r="A860" s="311"/>
      <c r="B860" s="276" t="s">
        <v>820</v>
      </c>
      <c r="C860" s="276" t="s">
        <v>821</v>
      </c>
      <c r="D860" s="276" t="s">
        <v>25</v>
      </c>
      <c r="E860" s="284" t="s">
        <v>822</v>
      </c>
      <c r="F860" s="276" t="s">
        <v>26</v>
      </c>
      <c r="G860" s="378" t="s">
        <v>13</v>
      </c>
      <c r="H860" s="379" t="s">
        <v>1488</v>
      </c>
      <c r="I860" s="379" t="s">
        <v>1487</v>
      </c>
      <c r="J860" s="379" t="s">
        <v>1486</v>
      </c>
      <c r="K860" s="272">
        <f>K861</f>
        <v>16</v>
      </c>
      <c r="M860"/>
    </row>
    <row r="861" spans="1:13" s="294" customFormat="1">
      <c r="A861" s="231"/>
      <c r="B861" s="232"/>
      <c r="C861" s="232"/>
      <c r="D861" s="232"/>
      <c r="E861" s="372" t="s">
        <v>1491</v>
      </c>
      <c r="F861" s="232"/>
      <c r="G861" s="52">
        <v>16</v>
      </c>
      <c r="H861" s="52"/>
      <c r="I861" s="52"/>
      <c r="J861" s="52"/>
      <c r="K861" s="52">
        <f>G861</f>
        <v>16</v>
      </c>
      <c r="M861"/>
    </row>
    <row r="862" spans="1:13">
      <c r="A862" s="17"/>
      <c r="B862" s="63"/>
      <c r="C862" s="64"/>
      <c r="D862" s="64"/>
      <c r="E862" s="64"/>
      <c r="F862" s="64"/>
      <c r="G862" s="65" t="s">
        <v>32</v>
      </c>
      <c r="H862" s="66"/>
      <c r="I862" s="66"/>
      <c r="J862" s="67"/>
      <c r="K862" s="67"/>
    </row>
    <row r="863" spans="1:13">
      <c r="A863" s="17"/>
      <c r="B863" s="17"/>
      <c r="C863" s="17"/>
      <c r="D863" s="17"/>
      <c r="E863" s="44"/>
      <c r="F863" s="17"/>
      <c r="G863" s="45"/>
      <c r="H863" s="19"/>
      <c r="I863" s="19"/>
      <c r="J863" s="19"/>
      <c r="K863" s="19"/>
    </row>
    <row r="864" spans="1:13">
      <c r="A864" s="17"/>
      <c r="B864" s="103">
        <v>19</v>
      </c>
      <c r="C864" s="103"/>
      <c r="D864" s="103"/>
      <c r="E864" s="117" t="s">
        <v>823</v>
      </c>
      <c r="F864" s="118"/>
      <c r="G864" s="119"/>
      <c r="H864" s="120"/>
      <c r="I864" s="120"/>
      <c r="J864" s="107"/>
      <c r="K864" s="107"/>
    </row>
    <row r="865" spans="1:13" s="294" customFormat="1" ht="25.5">
      <c r="A865" s="311"/>
      <c r="B865" s="269" t="s">
        <v>824</v>
      </c>
      <c r="C865" s="269">
        <v>89865</v>
      </c>
      <c r="D865" s="269" t="s">
        <v>21</v>
      </c>
      <c r="E865" s="310" t="s">
        <v>341</v>
      </c>
      <c r="F865" s="269" t="s">
        <v>53</v>
      </c>
      <c r="G865" s="378" t="s">
        <v>13</v>
      </c>
      <c r="H865" s="379" t="s">
        <v>1488</v>
      </c>
      <c r="I865" s="379" t="s">
        <v>1487</v>
      </c>
      <c r="J865" s="379" t="s">
        <v>1486</v>
      </c>
      <c r="K865" s="272">
        <f>K866</f>
        <v>72.3</v>
      </c>
      <c r="M865"/>
    </row>
    <row r="866" spans="1:13" s="294" customFormat="1">
      <c r="A866" s="231"/>
      <c r="B866" s="232"/>
      <c r="C866" s="232"/>
      <c r="D866" s="232"/>
      <c r="E866" s="372" t="s">
        <v>1491</v>
      </c>
      <c r="F866" s="232"/>
      <c r="G866" s="52"/>
      <c r="H866" s="52"/>
      <c r="I866" s="52">
        <v>72.3</v>
      </c>
      <c r="J866" s="52"/>
      <c r="K866" s="52">
        <f>I866</f>
        <v>72.3</v>
      </c>
      <c r="M866"/>
    </row>
    <row r="867" spans="1:13" s="294" customFormat="1" ht="25.5">
      <c r="A867" s="311"/>
      <c r="B867" s="269" t="s">
        <v>825</v>
      </c>
      <c r="C867" s="269">
        <v>89485</v>
      </c>
      <c r="D867" s="269" t="s">
        <v>21</v>
      </c>
      <c r="E867" s="310" t="s">
        <v>397</v>
      </c>
      <c r="F867" s="269" t="s">
        <v>26</v>
      </c>
      <c r="G867" s="378" t="s">
        <v>13</v>
      </c>
      <c r="H867" s="379" t="s">
        <v>1488</v>
      </c>
      <c r="I867" s="379" t="s">
        <v>1487</v>
      </c>
      <c r="J867" s="379" t="s">
        <v>1486</v>
      </c>
      <c r="K867" s="272">
        <f>K868</f>
        <v>15</v>
      </c>
      <c r="M867"/>
    </row>
    <row r="868" spans="1:13" s="294" customFormat="1">
      <c r="A868" s="231"/>
      <c r="B868" s="232"/>
      <c r="C868" s="232"/>
      <c r="D868" s="232"/>
      <c r="E868" s="372" t="s">
        <v>1491</v>
      </c>
      <c r="F868" s="232"/>
      <c r="G868" s="52">
        <v>15</v>
      </c>
      <c r="H868" s="52"/>
      <c r="I868" s="52"/>
      <c r="J868" s="52"/>
      <c r="K868" s="52">
        <f>G868</f>
        <v>15</v>
      </c>
      <c r="M868"/>
    </row>
    <row r="869" spans="1:13" s="294" customFormat="1" ht="25.5">
      <c r="A869" s="311"/>
      <c r="B869" s="269" t="s">
        <v>826</v>
      </c>
      <c r="C869" s="269">
        <v>89866</v>
      </c>
      <c r="D869" s="269" t="s">
        <v>21</v>
      </c>
      <c r="E869" s="310" t="s">
        <v>827</v>
      </c>
      <c r="F869" s="269" t="s">
        <v>26</v>
      </c>
      <c r="G869" s="378" t="s">
        <v>13</v>
      </c>
      <c r="H869" s="379" t="s">
        <v>1488</v>
      </c>
      <c r="I869" s="379" t="s">
        <v>1487</v>
      </c>
      <c r="J869" s="379" t="s">
        <v>1486</v>
      </c>
      <c r="K869" s="272">
        <f>K870</f>
        <v>22</v>
      </c>
      <c r="M869"/>
    </row>
    <row r="870" spans="1:13" s="294" customFormat="1">
      <c r="A870" s="231"/>
      <c r="B870" s="232"/>
      <c r="C870" s="232"/>
      <c r="D870" s="232"/>
      <c r="E870" s="372" t="s">
        <v>1491</v>
      </c>
      <c r="F870" s="232"/>
      <c r="G870" s="52">
        <v>22</v>
      </c>
      <c r="H870" s="52"/>
      <c r="I870" s="52"/>
      <c r="J870" s="52"/>
      <c r="K870" s="52">
        <f>G870</f>
        <v>22</v>
      </c>
      <c r="M870"/>
    </row>
    <row r="871" spans="1:13" s="294" customFormat="1" ht="25.5">
      <c r="A871" s="311"/>
      <c r="B871" s="269" t="s">
        <v>828</v>
      </c>
      <c r="C871" s="269">
        <v>89869</v>
      </c>
      <c r="D871" s="269" t="s">
        <v>21</v>
      </c>
      <c r="E871" s="310" t="s">
        <v>423</v>
      </c>
      <c r="F871" s="269" t="s">
        <v>26</v>
      </c>
      <c r="G871" s="378" t="s">
        <v>13</v>
      </c>
      <c r="H871" s="379" t="s">
        <v>1488</v>
      </c>
      <c r="I871" s="379" t="s">
        <v>1487</v>
      </c>
      <c r="J871" s="379" t="s">
        <v>1486</v>
      </c>
      <c r="K871" s="272">
        <f>K872</f>
        <v>6</v>
      </c>
      <c r="M871"/>
    </row>
    <row r="872" spans="1:13" s="294" customFormat="1">
      <c r="A872" s="231"/>
      <c r="B872" s="232"/>
      <c r="C872" s="232"/>
      <c r="D872" s="232"/>
      <c r="E872" s="372" t="s">
        <v>1491</v>
      </c>
      <c r="F872" s="232"/>
      <c r="G872" s="52">
        <v>6</v>
      </c>
      <c r="H872" s="52"/>
      <c r="I872" s="52"/>
      <c r="J872" s="52"/>
      <c r="K872" s="52">
        <f>G872</f>
        <v>6</v>
      </c>
      <c r="M872"/>
    </row>
    <row r="873" spans="1:13">
      <c r="A873" s="17"/>
      <c r="B873" s="63"/>
      <c r="C873" s="64"/>
      <c r="D873" s="64"/>
      <c r="E873" s="64"/>
      <c r="F873" s="64"/>
      <c r="G873" s="65" t="s">
        <v>32</v>
      </c>
      <c r="H873" s="66"/>
      <c r="I873" s="66"/>
      <c r="J873" s="67"/>
      <c r="K873" s="67"/>
    </row>
    <row r="874" spans="1:13">
      <c r="A874" s="17"/>
      <c r="B874" s="17"/>
      <c r="C874" s="17"/>
      <c r="D874" s="17"/>
      <c r="E874" s="44"/>
      <c r="F874" s="17"/>
      <c r="G874" s="45"/>
      <c r="H874" s="19"/>
      <c r="I874" s="19"/>
      <c r="J874" s="19"/>
      <c r="K874" s="19"/>
    </row>
    <row r="875" spans="1:13">
      <c r="A875" s="17"/>
      <c r="B875" s="103">
        <v>20</v>
      </c>
      <c r="C875" s="103"/>
      <c r="D875" s="103"/>
      <c r="E875" s="117" t="s">
        <v>829</v>
      </c>
      <c r="F875" s="118"/>
      <c r="G875" s="82"/>
      <c r="H875" s="49"/>
      <c r="I875" s="49"/>
      <c r="J875" s="49"/>
      <c r="K875" s="49"/>
    </row>
    <row r="876" spans="1:13" s="294" customFormat="1">
      <c r="A876" s="311"/>
      <c r="B876" s="286" t="s">
        <v>830</v>
      </c>
      <c r="C876" s="286"/>
      <c r="D876" s="286"/>
      <c r="E876" s="298" t="s">
        <v>831</v>
      </c>
      <c r="F876" s="310"/>
      <c r="G876" s="301"/>
      <c r="H876" s="282"/>
      <c r="I876" s="282"/>
      <c r="J876" s="282"/>
      <c r="K876" s="282"/>
      <c r="M876"/>
    </row>
    <row r="877" spans="1:13" s="294" customFormat="1" ht="25.5">
      <c r="A877" s="311"/>
      <c r="B877" s="269" t="s">
        <v>832</v>
      </c>
      <c r="C877" s="276">
        <v>98302</v>
      </c>
      <c r="D877" s="269" t="s">
        <v>21</v>
      </c>
      <c r="E877" s="271" t="s">
        <v>833</v>
      </c>
      <c r="F877" s="269" t="s">
        <v>834</v>
      </c>
      <c r="G877" s="378" t="s">
        <v>13</v>
      </c>
      <c r="H877" s="379" t="s">
        <v>1488</v>
      </c>
      <c r="I877" s="379" t="s">
        <v>1487</v>
      </c>
      <c r="J877" s="379" t="s">
        <v>1486</v>
      </c>
      <c r="K877" s="272">
        <f>K878</f>
        <v>3</v>
      </c>
      <c r="M877"/>
    </row>
    <row r="878" spans="1:13" s="294" customFormat="1">
      <c r="A878" s="231"/>
      <c r="B878" s="232"/>
      <c r="C878" s="232"/>
      <c r="D878" s="232"/>
      <c r="E878" s="372" t="s">
        <v>1491</v>
      </c>
      <c r="F878" s="232"/>
      <c r="G878" s="52">
        <v>3</v>
      </c>
      <c r="H878" s="52"/>
      <c r="I878" s="52"/>
      <c r="J878" s="52"/>
      <c r="K878" s="52">
        <f>G878</f>
        <v>3</v>
      </c>
      <c r="M878"/>
    </row>
    <row r="879" spans="1:13" s="294" customFormat="1" ht="25.5">
      <c r="A879" s="311"/>
      <c r="B879" s="269" t="s">
        <v>835</v>
      </c>
      <c r="C879" s="276" t="s">
        <v>1176</v>
      </c>
      <c r="D879" s="276" t="s">
        <v>27</v>
      </c>
      <c r="E879" s="271" t="s">
        <v>1175</v>
      </c>
      <c r="F879" s="269" t="s">
        <v>834</v>
      </c>
      <c r="G879" s="378" t="s">
        <v>13</v>
      </c>
      <c r="H879" s="379" t="s">
        <v>1488</v>
      </c>
      <c r="I879" s="379" t="s">
        <v>1487</v>
      </c>
      <c r="J879" s="379" t="s">
        <v>1486</v>
      </c>
      <c r="K879" s="272">
        <f>K880</f>
        <v>1</v>
      </c>
      <c r="M879"/>
    </row>
    <row r="880" spans="1:13" s="294" customFormat="1">
      <c r="A880" s="231"/>
      <c r="B880" s="232"/>
      <c r="C880" s="232"/>
      <c r="D880" s="232"/>
      <c r="E880" s="372" t="s">
        <v>1491</v>
      </c>
      <c r="F880" s="232"/>
      <c r="G880" s="52">
        <v>1</v>
      </c>
      <c r="H880" s="52"/>
      <c r="I880" s="52"/>
      <c r="J880" s="52"/>
      <c r="K880" s="52">
        <f>G880</f>
        <v>1</v>
      </c>
      <c r="M880"/>
    </row>
    <row r="881" spans="1:13" s="294" customFormat="1" ht="25.5">
      <c r="A881" s="311"/>
      <c r="B881" s="269" t="s">
        <v>837</v>
      </c>
      <c r="C881" s="276" t="s">
        <v>838</v>
      </c>
      <c r="D881" s="276" t="s">
        <v>25</v>
      </c>
      <c r="E881" s="271" t="s">
        <v>839</v>
      </c>
      <c r="F881" s="269" t="s">
        <v>834</v>
      </c>
      <c r="G881" s="378" t="s">
        <v>13</v>
      </c>
      <c r="H881" s="379" t="s">
        <v>1488</v>
      </c>
      <c r="I881" s="379" t="s">
        <v>1487</v>
      </c>
      <c r="J881" s="379" t="s">
        <v>1486</v>
      </c>
      <c r="K881" s="272">
        <f>K882</f>
        <v>2</v>
      </c>
      <c r="M881"/>
    </row>
    <row r="882" spans="1:13" s="294" customFormat="1">
      <c r="A882" s="231"/>
      <c r="B882" s="232"/>
      <c r="C882" s="232"/>
      <c r="D882" s="232"/>
      <c r="E882" s="372" t="s">
        <v>1491</v>
      </c>
      <c r="F882" s="232"/>
      <c r="G882" s="52">
        <v>2</v>
      </c>
      <c r="H882" s="52"/>
      <c r="I882" s="52"/>
      <c r="J882" s="52"/>
      <c r="K882" s="52">
        <f>G882</f>
        <v>2</v>
      </c>
      <c r="M882"/>
    </row>
    <row r="883" spans="1:13" s="294" customFormat="1" ht="25.5">
      <c r="A883" s="311"/>
      <c r="B883" s="269" t="s">
        <v>840</v>
      </c>
      <c r="C883" s="276" t="s">
        <v>838</v>
      </c>
      <c r="D883" s="276" t="s">
        <v>25</v>
      </c>
      <c r="E883" s="271" t="s">
        <v>841</v>
      </c>
      <c r="F883" s="269" t="s">
        <v>834</v>
      </c>
      <c r="G883" s="378" t="s">
        <v>13</v>
      </c>
      <c r="H883" s="379" t="s">
        <v>1488</v>
      </c>
      <c r="I883" s="379" t="s">
        <v>1487</v>
      </c>
      <c r="J883" s="379" t="s">
        <v>1486</v>
      </c>
      <c r="K883" s="272">
        <f>K884</f>
        <v>1</v>
      </c>
      <c r="M883"/>
    </row>
    <row r="884" spans="1:13" s="294" customFormat="1">
      <c r="A884" s="231"/>
      <c r="B884" s="232"/>
      <c r="C884" s="232"/>
      <c r="D884" s="232"/>
      <c r="E884" s="372" t="s">
        <v>1491</v>
      </c>
      <c r="F884" s="232"/>
      <c r="G884" s="52">
        <v>1</v>
      </c>
      <c r="H884" s="52"/>
      <c r="I884" s="52"/>
      <c r="J884" s="52"/>
      <c r="K884" s="52">
        <f>G884</f>
        <v>1</v>
      </c>
      <c r="M884"/>
    </row>
    <row r="885" spans="1:13" s="294" customFormat="1" ht="25.5">
      <c r="A885" s="311"/>
      <c r="B885" s="269" t="s">
        <v>842</v>
      </c>
      <c r="C885" s="276" t="s">
        <v>838</v>
      </c>
      <c r="D885" s="276" t="s">
        <v>25</v>
      </c>
      <c r="E885" s="271" t="s">
        <v>843</v>
      </c>
      <c r="F885" s="269" t="s">
        <v>834</v>
      </c>
      <c r="G885" s="378" t="s">
        <v>13</v>
      </c>
      <c r="H885" s="379" t="s">
        <v>1488</v>
      </c>
      <c r="I885" s="379" t="s">
        <v>1487</v>
      </c>
      <c r="J885" s="379" t="s">
        <v>1486</v>
      </c>
      <c r="K885" s="272">
        <f>K886</f>
        <v>2</v>
      </c>
      <c r="M885"/>
    </row>
    <row r="886" spans="1:13" s="294" customFormat="1">
      <c r="A886" s="231"/>
      <c r="B886" s="232"/>
      <c r="C886" s="232"/>
      <c r="D886" s="232"/>
      <c r="E886" s="372" t="s">
        <v>1491</v>
      </c>
      <c r="F886" s="232"/>
      <c r="G886" s="52">
        <v>2</v>
      </c>
      <c r="H886" s="52"/>
      <c r="I886" s="52"/>
      <c r="J886" s="52"/>
      <c r="K886" s="52">
        <f>G886</f>
        <v>2</v>
      </c>
      <c r="M886"/>
    </row>
    <row r="887" spans="1:13" s="294" customFormat="1" ht="25.5">
      <c r="A887" s="311"/>
      <c r="B887" s="269" t="s">
        <v>844</v>
      </c>
      <c r="C887" s="276" t="s">
        <v>838</v>
      </c>
      <c r="D887" s="276" t="s">
        <v>25</v>
      </c>
      <c r="E887" s="271" t="s">
        <v>845</v>
      </c>
      <c r="F887" s="269" t="s">
        <v>834</v>
      </c>
      <c r="G887" s="378" t="s">
        <v>13</v>
      </c>
      <c r="H887" s="379" t="s">
        <v>1488</v>
      </c>
      <c r="I887" s="379" t="s">
        <v>1487</v>
      </c>
      <c r="J887" s="379" t="s">
        <v>1486</v>
      </c>
      <c r="K887" s="272">
        <f>K888</f>
        <v>1</v>
      </c>
      <c r="M887"/>
    </row>
    <row r="888" spans="1:13" s="294" customFormat="1">
      <c r="A888" s="231"/>
      <c r="B888" s="232"/>
      <c r="C888" s="232"/>
      <c r="D888" s="232"/>
      <c r="E888" s="372" t="s">
        <v>1491</v>
      </c>
      <c r="F888" s="232"/>
      <c r="G888" s="52">
        <v>1</v>
      </c>
      <c r="H888" s="52"/>
      <c r="I888" s="52"/>
      <c r="J888" s="52"/>
      <c r="K888" s="52">
        <f>G888</f>
        <v>1</v>
      </c>
      <c r="M888"/>
    </row>
    <row r="889" spans="1:13" s="294" customFormat="1" ht="25.5">
      <c r="A889" s="311"/>
      <c r="B889" s="269" t="s">
        <v>846</v>
      </c>
      <c r="C889" s="276" t="s">
        <v>847</v>
      </c>
      <c r="D889" s="276" t="s">
        <v>25</v>
      </c>
      <c r="E889" s="271" t="s">
        <v>848</v>
      </c>
      <c r="F889" s="269" t="s">
        <v>834</v>
      </c>
      <c r="G889" s="378" t="s">
        <v>13</v>
      </c>
      <c r="H889" s="379" t="s">
        <v>1488</v>
      </c>
      <c r="I889" s="379" t="s">
        <v>1487</v>
      </c>
      <c r="J889" s="379" t="s">
        <v>1486</v>
      </c>
      <c r="K889" s="272">
        <f>K890</f>
        <v>2</v>
      </c>
      <c r="M889"/>
    </row>
    <row r="890" spans="1:13" s="294" customFormat="1">
      <c r="A890" s="231"/>
      <c r="B890" s="232"/>
      <c r="C890" s="232"/>
      <c r="D890" s="232"/>
      <c r="E890" s="372" t="s">
        <v>1491</v>
      </c>
      <c r="F890" s="232"/>
      <c r="G890" s="52">
        <v>2</v>
      </c>
      <c r="H890" s="52"/>
      <c r="I890" s="52"/>
      <c r="J890" s="52"/>
      <c r="K890" s="52">
        <f>G890</f>
        <v>2</v>
      </c>
      <c r="M890"/>
    </row>
    <row r="891" spans="1:13" s="294" customFormat="1" ht="25.5">
      <c r="A891" s="311"/>
      <c r="B891" s="269" t="s">
        <v>1171</v>
      </c>
      <c r="C891" s="276" t="s">
        <v>1178</v>
      </c>
      <c r="D891" s="276" t="s">
        <v>27</v>
      </c>
      <c r="E891" s="271" t="s">
        <v>1177</v>
      </c>
      <c r="F891" s="269" t="s">
        <v>834</v>
      </c>
      <c r="G891" s="378" t="s">
        <v>13</v>
      </c>
      <c r="H891" s="379" t="s">
        <v>1488</v>
      </c>
      <c r="I891" s="379" t="s">
        <v>1487</v>
      </c>
      <c r="J891" s="379" t="s">
        <v>1486</v>
      </c>
      <c r="K891" s="272">
        <f>K892</f>
        <v>28</v>
      </c>
      <c r="M891"/>
    </row>
    <row r="892" spans="1:13" s="294" customFormat="1">
      <c r="A892" s="231"/>
      <c r="B892" s="232"/>
      <c r="C892" s="232"/>
      <c r="D892" s="232"/>
      <c r="E892" s="372" t="s">
        <v>1491</v>
      </c>
      <c r="F892" s="232"/>
      <c r="G892" s="52">
        <v>28</v>
      </c>
      <c r="H892" s="52"/>
      <c r="I892" s="52"/>
      <c r="J892" s="52"/>
      <c r="K892" s="52">
        <f>G892</f>
        <v>28</v>
      </c>
      <c r="M892"/>
    </row>
    <row r="893" spans="1:13" s="294" customFormat="1" ht="25.5">
      <c r="A893" s="311"/>
      <c r="B893" s="269" t="s">
        <v>849</v>
      </c>
      <c r="C893" s="276">
        <v>100555</v>
      </c>
      <c r="D893" s="276" t="s">
        <v>21</v>
      </c>
      <c r="E893" s="284" t="s">
        <v>1181</v>
      </c>
      <c r="F893" s="269" t="s">
        <v>834</v>
      </c>
      <c r="G893" s="378" t="s">
        <v>13</v>
      </c>
      <c r="H893" s="379" t="s">
        <v>1488</v>
      </c>
      <c r="I893" s="379" t="s">
        <v>1487</v>
      </c>
      <c r="J893" s="379" t="s">
        <v>1486</v>
      </c>
      <c r="K893" s="272">
        <f>K894</f>
        <v>1</v>
      </c>
      <c r="M893"/>
    </row>
    <row r="894" spans="1:13" s="294" customFormat="1">
      <c r="A894" s="231"/>
      <c r="B894" s="232"/>
      <c r="C894" s="232"/>
      <c r="D894" s="232"/>
      <c r="E894" s="372" t="s">
        <v>1491</v>
      </c>
      <c r="F894" s="232"/>
      <c r="G894" s="52">
        <v>1</v>
      </c>
      <c r="H894" s="52"/>
      <c r="I894" s="52"/>
      <c r="J894" s="52"/>
      <c r="K894" s="52">
        <f>G894</f>
        <v>1</v>
      </c>
      <c r="M894"/>
    </row>
    <row r="895" spans="1:13" s="294" customFormat="1">
      <c r="A895" s="311"/>
      <c r="B895" s="286" t="s">
        <v>851</v>
      </c>
      <c r="C895" s="286"/>
      <c r="D895" s="286"/>
      <c r="E895" s="298" t="s">
        <v>852</v>
      </c>
      <c r="F895" s="310"/>
      <c r="G895" s="272"/>
      <c r="H895" s="273"/>
      <c r="I895" s="273"/>
      <c r="J895" s="274"/>
      <c r="K895" s="274"/>
      <c r="M895"/>
    </row>
    <row r="896" spans="1:13" s="294" customFormat="1" ht="25.5">
      <c r="A896" s="311"/>
      <c r="B896" s="269" t="s">
        <v>853</v>
      </c>
      <c r="C896" s="276" t="s">
        <v>854</v>
      </c>
      <c r="D896" s="269" t="s">
        <v>25</v>
      </c>
      <c r="E896" s="284" t="s">
        <v>855</v>
      </c>
      <c r="F896" s="269" t="s">
        <v>53</v>
      </c>
      <c r="G896" s="378" t="s">
        <v>13</v>
      </c>
      <c r="H896" s="379" t="s">
        <v>1488</v>
      </c>
      <c r="I896" s="379" t="s">
        <v>1487</v>
      </c>
      <c r="J896" s="379" t="s">
        <v>1486</v>
      </c>
      <c r="K896" s="272">
        <f>K897</f>
        <v>1258.9000000000001</v>
      </c>
      <c r="M896"/>
    </row>
    <row r="897" spans="1:13" s="294" customFormat="1">
      <c r="A897" s="231"/>
      <c r="B897" s="232"/>
      <c r="C897" s="232"/>
      <c r="D897" s="232"/>
      <c r="E897" s="372" t="s">
        <v>1491</v>
      </c>
      <c r="F897" s="232"/>
      <c r="G897" s="52"/>
      <c r="H897" s="52"/>
      <c r="I897" s="52">
        <v>1258.9000000000001</v>
      </c>
      <c r="J897" s="52"/>
      <c r="K897" s="52">
        <f>I897</f>
        <v>1258.9000000000001</v>
      </c>
      <c r="M897"/>
    </row>
    <row r="898" spans="1:13" s="294" customFormat="1" ht="25.5">
      <c r="A898" s="311"/>
      <c r="B898" s="269" t="s">
        <v>856</v>
      </c>
      <c r="C898" s="269" t="s">
        <v>857</v>
      </c>
      <c r="D898" s="269" t="s">
        <v>25</v>
      </c>
      <c r="E898" s="271" t="s">
        <v>858</v>
      </c>
      <c r="F898" s="269" t="s">
        <v>53</v>
      </c>
      <c r="G898" s="378" t="s">
        <v>13</v>
      </c>
      <c r="H898" s="379" t="s">
        <v>1488</v>
      </c>
      <c r="I898" s="379" t="s">
        <v>1487</v>
      </c>
      <c r="J898" s="379" t="s">
        <v>1486</v>
      </c>
      <c r="K898" s="272">
        <f>K899</f>
        <v>171.65</v>
      </c>
      <c r="M898"/>
    </row>
    <row r="899" spans="1:13" s="294" customFormat="1">
      <c r="A899" s="231"/>
      <c r="B899" s="232"/>
      <c r="C899" s="232"/>
      <c r="D899" s="232"/>
      <c r="E899" s="372" t="s">
        <v>1491</v>
      </c>
      <c r="F899" s="232"/>
      <c r="G899" s="52"/>
      <c r="H899" s="52"/>
      <c r="I899" s="52">
        <v>171.65</v>
      </c>
      <c r="J899" s="52"/>
      <c r="K899" s="52">
        <f>I899</f>
        <v>171.65</v>
      </c>
      <c r="M899"/>
    </row>
    <row r="900" spans="1:13" s="294" customFormat="1" ht="25.5">
      <c r="A900" s="311"/>
      <c r="B900" s="269" t="s">
        <v>859</v>
      </c>
      <c r="C900" s="269" t="s">
        <v>860</v>
      </c>
      <c r="D900" s="269" t="s">
        <v>25</v>
      </c>
      <c r="E900" s="284" t="s">
        <v>861</v>
      </c>
      <c r="F900" s="269" t="s">
        <v>834</v>
      </c>
      <c r="G900" s="378" t="s">
        <v>13</v>
      </c>
      <c r="H900" s="379" t="s">
        <v>1488</v>
      </c>
      <c r="I900" s="379" t="s">
        <v>1487</v>
      </c>
      <c r="J900" s="379" t="s">
        <v>1486</v>
      </c>
      <c r="K900" s="272">
        <f>K901</f>
        <v>28</v>
      </c>
      <c r="M900"/>
    </row>
    <row r="901" spans="1:13" s="294" customFormat="1">
      <c r="A901" s="231"/>
      <c r="B901" s="232"/>
      <c r="C901" s="232"/>
      <c r="D901" s="232"/>
      <c r="E901" s="372" t="s">
        <v>1491</v>
      </c>
      <c r="F901" s="232"/>
      <c r="G901" s="52">
        <v>28</v>
      </c>
      <c r="H901" s="52"/>
      <c r="I901" s="52"/>
      <c r="J901" s="52"/>
      <c r="K901" s="52">
        <f>G901</f>
        <v>28</v>
      </c>
      <c r="M901"/>
    </row>
    <row r="902" spans="1:13" s="294" customFormat="1">
      <c r="A902" s="311"/>
      <c r="B902" s="286" t="s">
        <v>862</v>
      </c>
      <c r="C902" s="286"/>
      <c r="D902" s="286"/>
      <c r="E902" s="298" t="s">
        <v>863</v>
      </c>
      <c r="F902" s="310"/>
      <c r="G902" s="272"/>
      <c r="H902" s="273"/>
      <c r="I902" s="273"/>
      <c r="J902" s="274"/>
      <c r="K902" s="274"/>
      <c r="M902"/>
    </row>
    <row r="903" spans="1:13" s="294" customFormat="1" ht="25.5">
      <c r="A903" s="311"/>
      <c r="B903" s="269" t="s">
        <v>864</v>
      </c>
      <c r="C903" s="269">
        <v>98307</v>
      </c>
      <c r="D903" s="269" t="s">
        <v>21</v>
      </c>
      <c r="E903" s="271" t="s">
        <v>865</v>
      </c>
      <c r="F903" s="269" t="s">
        <v>834</v>
      </c>
      <c r="G903" s="378" t="s">
        <v>13</v>
      </c>
      <c r="H903" s="379" t="s">
        <v>1488</v>
      </c>
      <c r="I903" s="379" t="s">
        <v>1487</v>
      </c>
      <c r="J903" s="379" t="s">
        <v>1486</v>
      </c>
      <c r="K903" s="272">
        <f>K904</f>
        <v>28</v>
      </c>
      <c r="M903"/>
    </row>
    <row r="904" spans="1:13" s="294" customFormat="1">
      <c r="A904" s="231"/>
      <c r="B904" s="232"/>
      <c r="C904" s="232"/>
      <c r="D904" s="232"/>
      <c r="E904" s="372" t="s">
        <v>1491</v>
      </c>
      <c r="F904" s="232"/>
      <c r="G904" s="52">
        <v>28</v>
      </c>
      <c r="H904" s="52"/>
      <c r="I904" s="52"/>
      <c r="J904" s="52"/>
      <c r="K904" s="52">
        <f>G904</f>
        <v>28</v>
      </c>
      <c r="M904"/>
    </row>
    <row r="905" spans="1:13" s="294" customFormat="1" ht="25.5">
      <c r="A905" s="311"/>
      <c r="B905" s="269" t="s">
        <v>866</v>
      </c>
      <c r="C905" s="269" t="s">
        <v>1148</v>
      </c>
      <c r="D905" s="269" t="s">
        <v>27</v>
      </c>
      <c r="E905" s="284" t="s">
        <v>1147</v>
      </c>
      <c r="F905" s="269" t="s">
        <v>834</v>
      </c>
      <c r="G905" s="378" t="s">
        <v>13</v>
      </c>
      <c r="H905" s="379" t="s">
        <v>1488</v>
      </c>
      <c r="I905" s="379" t="s">
        <v>1487</v>
      </c>
      <c r="J905" s="379" t="s">
        <v>1486</v>
      </c>
      <c r="K905" s="272">
        <f>K906</f>
        <v>14</v>
      </c>
      <c r="M905"/>
    </row>
    <row r="906" spans="1:13" s="294" customFormat="1">
      <c r="A906" s="231"/>
      <c r="B906" s="232"/>
      <c r="C906" s="232"/>
      <c r="D906" s="232"/>
      <c r="E906" s="372" t="s">
        <v>1491</v>
      </c>
      <c r="F906" s="232"/>
      <c r="G906" s="52">
        <v>14</v>
      </c>
      <c r="H906" s="52"/>
      <c r="I906" s="52"/>
      <c r="J906" s="52"/>
      <c r="K906" s="52">
        <f>G906</f>
        <v>14</v>
      </c>
      <c r="M906"/>
    </row>
    <row r="907" spans="1:13" s="294" customFormat="1" ht="25.5">
      <c r="A907" s="311"/>
      <c r="B907" s="269" t="s">
        <v>868</v>
      </c>
      <c r="C907" s="269" t="s">
        <v>1180</v>
      </c>
      <c r="D907" s="269" t="s">
        <v>27</v>
      </c>
      <c r="E907" s="271" t="s">
        <v>1179</v>
      </c>
      <c r="F907" s="269" t="s">
        <v>834</v>
      </c>
      <c r="G907" s="378" t="s">
        <v>13</v>
      </c>
      <c r="H907" s="379" t="s">
        <v>1488</v>
      </c>
      <c r="I907" s="379" t="s">
        <v>1487</v>
      </c>
      <c r="J907" s="379" t="s">
        <v>1486</v>
      </c>
      <c r="K907" s="272">
        <f>K908</f>
        <v>16</v>
      </c>
      <c r="M907"/>
    </row>
    <row r="908" spans="1:13" s="294" customFormat="1">
      <c r="A908" s="231"/>
      <c r="B908" s="232"/>
      <c r="C908" s="232"/>
      <c r="D908" s="232"/>
      <c r="E908" s="372" t="s">
        <v>1491</v>
      </c>
      <c r="F908" s="232"/>
      <c r="G908" s="52">
        <v>16</v>
      </c>
      <c r="H908" s="52"/>
      <c r="I908" s="52"/>
      <c r="J908" s="52"/>
      <c r="K908" s="52">
        <f>G908</f>
        <v>16</v>
      </c>
      <c r="M908"/>
    </row>
    <row r="909" spans="1:13" s="294" customFormat="1">
      <c r="A909" s="311"/>
      <c r="B909" s="286" t="s">
        <v>870</v>
      </c>
      <c r="C909" s="286"/>
      <c r="D909" s="286"/>
      <c r="E909" s="298" t="s">
        <v>871</v>
      </c>
      <c r="F909" s="310"/>
      <c r="G909" s="272"/>
      <c r="H909" s="273"/>
      <c r="I909" s="273"/>
      <c r="J909" s="274"/>
      <c r="K909" s="274"/>
      <c r="M909"/>
    </row>
    <row r="910" spans="1:13" s="294" customFormat="1" ht="25.5">
      <c r="A910" s="311"/>
      <c r="B910" s="269" t="s">
        <v>872</v>
      </c>
      <c r="C910" s="269">
        <v>97886</v>
      </c>
      <c r="D910" s="269" t="s">
        <v>21</v>
      </c>
      <c r="E910" s="271" t="s">
        <v>873</v>
      </c>
      <c r="F910" s="269" t="s">
        <v>834</v>
      </c>
      <c r="G910" s="378" t="s">
        <v>13</v>
      </c>
      <c r="H910" s="379" t="s">
        <v>1488</v>
      </c>
      <c r="I910" s="379" t="s">
        <v>1487</v>
      </c>
      <c r="J910" s="379" t="s">
        <v>1486</v>
      </c>
      <c r="K910" s="272">
        <f>K911</f>
        <v>2</v>
      </c>
      <c r="M910"/>
    </row>
    <row r="911" spans="1:13" s="294" customFormat="1">
      <c r="A911" s="231"/>
      <c r="B911" s="232"/>
      <c r="C911" s="232"/>
      <c r="D911" s="232"/>
      <c r="E911" s="372" t="s">
        <v>1491</v>
      </c>
      <c r="F911" s="232"/>
      <c r="G911" s="52">
        <v>2</v>
      </c>
      <c r="H911" s="52"/>
      <c r="I911" s="52"/>
      <c r="J911" s="52"/>
      <c r="K911" s="52">
        <f>G911</f>
        <v>2</v>
      </c>
      <c r="M911"/>
    </row>
    <row r="912" spans="1:13" s="294" customFormat="1" ht="25.5">
      <c r="A912" s="311"/>
      <c r="B912" s="269" t="s">
        <v>874</v>
      </c>
      <c r="C912" s="269">
        <v>100556</v>
      </c>
      <c r="D912" s="269" t="s">
        <v>21</v>
      </c>
      <c r="E912" s="271" t="s">
        <v>875</v>
      </c>
      <c r="F912" s="269" t="s">
        <v>834</v>
      </c>
      <c r="G912" s="378" t="s">
        <v>13</v>
      </c>
      <c r="H912" s="379" t="s">
        <v>1488</v>
      </c>
      <c r="I912" s="379" t="s">
        <v>1487</v>
      </c>
      <c r="J912" s="379" t="s">
        <v>1486</v>
      </c>
      <c r="K912" s="272">
        <f>K913</f>
        <v>2</v>
      </c>
      <c r="M912"/>
    </row>
    <row r="913" spans="1:13" s="294" customFormat="1">
      <c r="A913" s="231"/>
      <c r="B913" s="232"/>
      <c r="C913" s="232"/>
      <c r="D913" s="232"/>
      <c r="E913" s="372" t="s">
        <v>1491</v>
      </c>
      <c r="F913" s="232"/>
      <c r="G913" s="52">
        <v>2</v>
      </c>
      <c r="H913" s="52"/>
      <c r="I913" s="52"/>
      <c r="J913" s="52"/>
      <c r="K913" s="52">
        <f>G913</f>
        <v>2</v>
      </c>
      <c r="M913"/>
    </row>
    <row r="914" spans="1:13" s="294" customFormat="1" ht="25.5">
      <c r="A914" s="311"/>
      <c r="B914" s="269" t="s">
        <v>876</v>
      </c>
      <c r="C914" s="269">
        <v>91940</v>
      </c>
      <c r="D914" s="269" t="s">
        <v>21</v>
      </c>
      <c r="E914" s="271" t="s">
        <v>877</v>
      </c>
      <c r="F914" s="269" t="s">
        <v>834</v>
      </c>
      <c r="G914" s="378" t="s">
        <v>13</v>
      </c>
      <c r="H914" s="379" t="s">
        <v>1488</v>
      </c>
      <c r="I914" s="379" t="s">
        <v>1487</v>
      </c>
      <c r="J914" s="379" t="s">
        <v>1486</v>
      </c>
      <c r="K914" s="272">
        <f>K915</f>
        <v>42</v>
      </c>
      <c r="M914"/>
    </row>
    <row r="915" spans="1:13" s="294" customFormat="1">
      <c r="A915" s="231"/>
      <c r="B915" s="232"/>
      <c r="C915" s="232"/>
      <c r="D915" s="232"/>
      <c r="E915" s="372" t="s">
        <v>1491</v>
      </c>
      <c r="F915" s="232"/>
      <c r="G915" s="52">
        <v>42</v>
      </c>
      <c r="H915" s="52"/>
      <c r="I915" s="52"/>
      <c r="J915" s="52"/>
      <c r="K915" s="52">
        <f>G915</f>
        <v>42</v>
      </c>
      <c r="M915"/>
    </row>
    <row r="916" spans="1:13" s="294" customFormat="1">
      <c r="A916" s="311"/>
      <c r="B916" s="286" t="s">
        <v>878</v>
      </c>
      <c r="C916" s="286"/>
      <c r="D916" s="286"/>
      <c r="E916" s="293" t="s">
        <v>735</v>
      </c>
      <c r="F916" s="291"/>
      <c r="G916" s="272"/>
      <c r="H916" s="273"/>
      <c r="I916" s="273"/>
      <c r="J916" s="274"/>
      <c r="K916" s="274"/>
      <c r="M916"/>
    </row>
    <row r="917" spans="1:13" s="294" customFormat="1" ht="25.5">
      <c r="A917" s="311"/>
      <c r="B917" s="269" t="s">
        <v>879</v>
      </c>
      <c r="C917" s="269">
        <v>91834</v>
      </c>
      <c r="D917" s="269" t="s">
        <v>21</v>
      </c>
      <c r="E917" s="291" t="s">
        <v>880</v>
      </c>
      <c r="F917" s="269" t="s">
        <v>53</v>
      </c>
      <c r="G917" s="378" t="s">
        <v>13</v>
      </c>
      <c r="H917" s="379" t="s">
        <v>1488</v>
      </c>
      <c r="I917" s="379" t="s">
        <v>1487</v>
      </c>
      <c r="J917" s="379" t="s">
        <v>1486</v>
      </c>
      <c r="K917" s="272">
        <f>K918</f>
        <v>209.15</v>
      </c>
      <c r="M917"/>
    </row>
    <row r="918" spans="1:13" s="294" customFormat="1">
      <c r="A918" s="231"/>
      <c r="B918" s="232"/>
      <c r="C918" s="232"/>
      <c r="D918" s="232"/>
      <c r="E918" s="372" t="s">
        <v>1491</v>
      </c>
      <c r="F918" s="232"/>
      <c r="G918" s="52"/>
      <c r="H918" s="52"/>
      <c r="I918" s="52">
        <v>209.15</v>
      </c>
      <c r="J918" s="52"/>
      <c r="K918" s="52">
        <f>I918</f>
        <v>209.15</v>
      </c>
      <c r="M918"/>
    </row>
    <row r="919" spans="1:13" s="294" customFormat="1" ht="25.5">
      <c r="A919" s="311"/>
      <c r="B919" s="269" t="s">
        <v>881</v>
      </c>
      <c r="C919" s="269">
        <v>71211</v>
      </c>
      <c r="D919" s="269" t="s">
        <v>105</v>
      </c>
      <c r="E919" s="291" t="s">
        <v>882</v>
      </c>
      <c r="F919" s="269" t="s">
        <v>53</v>
      </c>
      <c r="G919" s="378" t="s">
        <v>13</v>
      </c>
      <c r="H919" s="379" t="s">
        <v>1488</v>
      </c>
      <c r="I919" s="379" t="s">
        <v>1487</v>
      </c>
      <c r="J919" s="379" t="s">
        <v>1486</v>
      </c>
      <c r="K919" s="272">
        <f>K920</f>
        <v>3</v>
      </c>
      <c r="M919"/>
    </row>
    <row r="920" spans="1:13" s="294" customFormat="1">
      <c r="A920" s="231"/>
      <c r="B920" s="232"/>
      <c r="C920" s="232"/>
      <c r="D920" s="232"/>
      <c r="E920" s="372" t="s">
        <v>1491</v>
      </c>
      <c r="F920" s="232"/>
      <c r="G920" s="52"/>
      <c r="H920" s="52"/>
      <c r="I920" s="52">
        <v>3</v>
      </c>
      <c r="J920" s="52"/>
      <c r="K920" s="52">
        <f>I920</f>
        <v>3</v>
      </c>
      <c r="M920"/>
    </row>
    <row r="921" spans="1:13" s="294" customFormat="1" ht="25.5">
      <c r="A921" s="311"/>
      <c r="B921" s="269" t="s">
        <v>883</v>
      </c>
      <c r="C921" s="269">
        <v>71213</v>
      </c>
      <c r="D921" s="269" t="s">
        <v>105</v>
      </c>
      <c r="E921" s="291" t="s">
        <v>884</v>
      </c>
      <c r="F921" s="269" t="s">
        <v>53</v>
      </c>
      <c r="G921" s="378" t="s">
        <v>13</v>
      </c>
      <c r="H921" s="379" t="s">
        <v>1488</v>
      </c>
      <c r="I921" s="379" t="s">
        <v>1487</v>
      </c>
      <c r="J921" s="379" t="s">
        <v>1486</v>
      </c>
      <c r="K921" s="272">
        <f>K922</f>
        <v>46.3</v>
      </c>
      <c r="M921"/>
    </row>
    <row r="922" spans="1:13" s="294" customFormat="1">
      <c r="A922" s="231"/>
      <c r="B922" s="232"/>
      <c r="C922" s="232"/>
      <c r="D922" s="232"/>
      <c r="E922" s="372" t="s">
        <v>1491</v>
      </c>
      <c r="F922" s="232"/>
      <c r="G922" s="52"/>
      <c r="H922" s="52"/>
      <c r="I922" s="52">
        <v>46.3</v>
      </c>
      <c r="J922" s="52"/>
      <c r="K922" s="52">
        <f>I922</f>
        <v>46.3</v>
      </c>
      <c r="M922"/>
    </row>
    <row r="923" spans="1:13" s="294" customFormat="1" ht="25.5">
      <c r="A923" s="311"/>
      <c r="B923" s="269" t="s">
        <v>885</v>
      </c>
      <c r="C923" s="269">
        <v>71215</v>
      </c>
      <c r="D923" s="269" t="s">
        <v>105</v>
      </c>
      <c r="E923" s="291" t="s">
        <v>886</v>
      </c>
      <c r="F923" s="269" t="s">
        <v>53</v>
      </c>
      <c r="G923" s="378" t="s">
        <v>13</v>
      </c>
      <c r="H923" s="379" t="s">
        <v>1488</v>
      </c>
      <c r="I923" s="379" t="s">
        <v>1487</v>
      </c>
      <c r="J923" s="379" t="s">
        <v>1486</v>
      </c>
      <c r="K923" s="272">
        <f>K924</f>
        <v>22.5</v>
      </c>
      <c r="M923"/>
    </row>
    <row r="924" spans="1:13" s="294" customFormat="1">
      <c r="A924" s="231"/>
      <c r="B924" s="232"/>
      <c r="C924" s="232"/>
      <c r="D924" s="232"/>
      <c r="E924" s="372" t="s">
        <v>1491</v>
      </c>
      <c r="F924" s="232"/>
      <c r="G924" s="52"/>
      <c r="H924" s="52"/>
      <c r="I924" s="52">
        <v>22.5</v>
      </c>
      <c r="J924" s="52"/>
      <c r="K924" s="52">
        <f>I924</f>
        <v>22.5</v>
      </c>
      <c r="M924"/>
    </row>
    <row r="925" spans="1:13" s="294" customFormat="1" ht="25.5">
      <c r="A925" s="311"/>
      <c r="B925" s="269" t="s">
        <v>887</v>
      </c>
      <c r="C925" s="276" t="s">
        <v>888</v>
      </c>
      <c r="D925" s="276" t="s">
        <v>25</v>
      </c>
      <c r="E925" s="284" t="s">
        <v>889</v>
      </c>
      <c r="F925" s="269" t="s">
        <v>53</v>
      </c>
      <c r="G925" s="378" t="s">
        <v>13</v>
      </c>
      <c r="H925" s="379" t="s">
        <v>1488</v>
      </c>
      <c r="I925" s="379" t="s">
        <v>1487</v>
      </c>
      <c r="J925" s="379" t="s">
        <v>1486</v>
      </c>
      <c r="K925" s="272">
        <f>K926</f>
        <v>63.3</v>
      </c>
      <c r="M925"/>
    </row>
    <row r="926" spans="1:13" s="294" customFormat="1">
      <c r="A926" s="231"/>
      <c r="B926" s="232"/>
      <c r="C926" s="232"/>
      <c r="D926" s="232"/>
      <c r="E926" s="372" t="s">
        <v>1491</v>
      </c>
      <c r="F926" s="232"/>
      <c r="G926" s="52"/>
      <c r="H926" s="52"/>
      <c r="I926" s="52">
        <v>63.3</v>
      </c>
      <c r="J926" s="52"/>
      <c r="K926" s="52">
        <f>I926</f>
        <v>63.3</v>
      </c>
      <c r="M926"/>
    </row>
    <row r="927" spans="1:13">
      <c r="A927" s="17"/>
      <c r="B927" s="63"/>
      <c r="C927" s="64"/>
      <c r="D927" s="64"/>
      <c r="E927" s="64"/>
      <c r="F927" s="64"/>
      <c r="G927" s="65" t="s">
        <v>32</v>
      </c>
      <c r="H927" s="66"/>
      <c r="I927" s="66"/>
      <c r="J927" s="67"/>
      <c r="K927" s="67"/>
    </row>
    <row r="928" spans="1:13">
      <c r="A928" s="17"/>
      <c r="B928" s="111"/>
      <c r="C928" s="111"/>
      <c r="D928" s="111"/>
      <c r="E928" s="111"/>
      <c r="F928" s="111"/>
      <c r="G928" s="111"/>
      <c r="H928" s="20"/>
      <c r="I928" s="20"/>
      <c r="J928" s="112"/>
      <c r="K928" s="112"/>
    </row>
    <row r="929" spans="1:13">
      <c r="A929" s="17"/>
      <c r="B929" s="103">
        <v>21</v>
      </c>
      <c r="C929" s="103"/>
      <c r="D929" s="103"/>
      <c r="E929" s="47" t="s">
        <v>890</v>
      </c>
      <c r="F929" s="103"/>
      <c r="G929" s="82"/>
      <c r="H929" s="49"/>
      <c r="I929" s="49"/>
      <c r="J929" s="49"/>
      <c r="K929" s="49"/>
    </row>
    <row r="930" spans="1:13" s="294" customFormat="1" ht="25.5">
      <c r="A930" s="311"/>
      <c r="B930" s="269" t="s">
        <v>891</v>
      </c>
      <c r="C930" s="269" t="s">
        <v>1150</v>
      </c>
      <c r="D930" s="269" t="s">
        <v>27</v>
      </c>
      <c r="E930" s="271" t="s">
        <v>1149</v>
      </c>
      <c r="F930" s="269" t="s">
        <v>26</v>
      </c>
      <c r="G930" s="378" t="s">
        <v>13</v>
      </c>
      <c r="H930" s="379" t="s">
        <v>1488</v>
      </c>
      <c r="I930" s="379" t="s">
        <v>1487</v>
      </c>
      <c r="J930" s="379" t="s">
        <v>1486</v>
      </c>
      <c r="K930" s="272">
        <f>K931</f>
        <v>1</v>
      </c>
      <c r="M930"/>
    </row>
    <row r="931" spans="1:13" s="294" customFormat="1">
      <c r="A931" s="231"/>
      <c r="B931" s="232"/>
      <c r="C931" s="232"/>
      <c r="D931" s="232"/>
      <c r="E931" s="372" t="s">
        <v>1491</v>
      </c>
      <c r="F931" s="232"/>
      <c r="G931" s="52">
        <v>1</v>
      </c>
      <c r="H931" s="52"/>
      <c r="I931" s="52"/>
      <c r="J931" s="52"/>
      <c r="K931" s="52">
        <f>G931</f>
        <v>1</v>
      </c>
      <c r="M931"/>
    </row>
    <row r="932" spans="1:13" s="294" customFormat="1" ht="25.5">
      <c r="A932" s="311"/>
      <c r="B932" s="269" t="s">
        <v>893</v>
      </c>
      <c r="C932" s="269" t="s">
        <v>894</v>
      </c>
      <c r="D932" s="269" t="s">
        <v>25</v>
      </c>
      <c r="E932" s="271" t="s">
        <v>895</v>
      </c>
      <c r="F932" s="269" t="s">
        <v>26</v>
      </c>
      <c r="G932" s="378" t="s">
        <v>13</v>
      </c>
      <c r="H932" s="379" t="s">
        <v>1488</v>
      </c>
      <c r="I932" s="379" t="s">
        <v>1487</v>
      </c>
      <c r="J932" s="379" t="s">
        <v>1486</v>
      </c>
      <c r="K932" s="272">
        <f>K933</f>
        <v>1</v>
      </c>
      <c r="M932"/>
    </row>
    <row r="933" spans="1:13" s="294" customFormat="1">
      <c r="A933" s="231"/>
      <c r="B933" s="232"/>
      <c r="C933" s="232"/>
      <c r="D933" s="232"/>
      <c r="E933" s="372" t="s">
        <v>1491</v>
      </c>
      <c r="F933" s="232"/>
      <c r="G933" s="52">
        <v>1</v>
      </c>
      <c r="H933" s="52"/>
      <c r="I933" s="52"/>
      <c r="J933" s="52"/>
      <c r="K933" s="52">
        <f>G933</f>
        <v>1</v>
      </c>
      <c r="M933"/>
    </row>
    <row r="934" spans="1:13" s="294" customFormat="1" ht="25.5">
      <c r="A934" s="311"/>
      <c r="B934" s="269" t="s">
        <v>896</v>
      </c>
      <c r="C934" s="269" t="s">
        <v>897</v>
      </c>
      <c r="D934" s="269" t="s">
        <v>25</v>
      </c>
      <c r="E934" s="271" t="s">
        <v>898</v>
      </c>
      <c r="F934" s="269" t="s">
        <v>26</v>
      </c>
      <c r="G934" s="378" t="s">
        <v>13</v>
      </c>
      <c r="H934" s="379" t="s">
        <v>1488</v>
      </c>
      <c r="I934" s="379" t="s">
        <v>1487</v>
      </c>
      <c r="J934" s="379" t="s">
        <v>1486</v>
      </c>
      <c r="K934" s="272">
        <f>K935</f>
        <v>4</v>
      </c>
      <c r="M934"/>
    </row>
    <row r="935" spans="1:13" s="294" customFormat="1">
      <c r="A935" s="231"/>
      <c r="B935" s="232"/>
      <c r="C935" s="232"/>
      <c r="D935" s="232"/>
      <c r="E935" s="372" t="s">
        <v>1491</v>
      </c>
      <c r="F935" s="232"/>
      <c r="G935" s="52">
        <v>4</v>
      </c>
      <c r="H935" s="52"/>
      <c r="I935" s="52"/>
      <c r="J935" s="52"/>
      <c r="K935" s="52">
        <f>G935</f>
        <v>4</v>
      </c>
      <c r="M935"/>
    </row>
    <row r="936" spans="1:13">
      <c r="A936" s="17"/>
      <c r="B936" s="63"/>
      <c r="C936" s="64"/>
      <c r="D936" s="64"/>
      <c r="E936" s="64"/>
      <c r="F936" s="64"/>
      <c r="G936" s="65" t="s">
        <v>32</v>
      </c>
      <c r="H936" s="66"/>
      <c r="I936" s="66"/>
      <c r="J936" s="67"/>
      <c r="K936" s="121"/>
    </row>
    <row r="937" spans="1:13">
      <c r="A937" s="17"/>
      <c r="B937" s="111"/>
      <c r="C937" s="111"/>
      <c r="D937" s="111"/>
      <c r="E937" s="111"/>
      <c r="F937" s="111"/>
      <c r="G937" s="111"/>
      <c r="H937" s="20"/>
      <c r="I937" s="20"/>
      <c r="J937" s="112"/>
      <c r="K937" s="112"/>
    </row>
    <row r="938" spans="1:13">
      <c r="A938" s="17"/>
      <c r="B938" s="46">
        <v>22</v>
      </c>
      <c r="C938" s="103"/>
      <c r="D938" s="103"/>
      <c r="E938" s="47" t="s">
        <v>899</v>
      </c>
      <c r="F938" s="47"/>
      <c r="G938" s="82"/>
      <c r="H938" s="49"/>
      <c r="I938" s="49"/>
      <c r="J938" s="49"/>
      <c r="K938" s="49"/>
    </row>
    <row r="939" spans="1:13" s="294" customFormat="1" ht="25.5">
      <c r="A939" s="311"/>
      <c r="B939" s="269" t="s">
        <v>900</v>
      </c>
      <c r="C939" s="269">
        <v>96989</v>
      </c>
      <c r="D939" s="269" t="s">
        <v>21</v>
      </c>
      <c r="E939" s="284" t="s">
        <v>901</v>
      </c>
      <c r="F939" s="269" t="s">
        <v>26</v>
      </c>
      <c r="G939" s="378" t="s">
        <v>13</v>
      </c>
      <c r="H939" s="379" t="s">
        <v>1488</v>
      </c>
      <c r="I939" s="379" t="s">
        <v>1487</v>
      </c>
      <c r="J939" s="379" t="s">
        <v>1486</v>
      </c>
      <c r="K939" s="272">
        <f>K940</f>
        <v>1</v>
      </c>
      <c r="M939"/>
    </row>
    <row r="940" spans="1:13" s="294" customFormat="1">
      <c r="A940" s="231"/>
      <c r="B940" s="232"/>
      <c r="C940" s="232"/>
      <c r="D940" s="232"/>
      <c r="E940" s="372" t="s">
        <v>1491</v>
      </c>
      <c r="F940" s="232"/>
      <c r="G940" s="52">
        <v>1</v>
      </c>
      <c r="H940" s="52"/>
      <c r="I940" s="52"/>
      <c r="J940" s="52"/>
      <c r="K940" s="52">
        <f>G940</f>
        <v>1</v>
      </c>
      <c r="M940"/>
    </row>
    <row r="941" spans="1:13" s="294" customFormat="1" ht="25.5">
      <c r="A941" s="311"/>
      <c r="B941" s="269" t="s">
        <v>902</v>
      </c>
      <c r="C941" s="269" t="s">
        <v>903</v>
      </c>
      <c r="D941" s="313" t="s">
        <v>25</v>
      </c>
      <c r="E941" s="291" t="s">
        <v>904</v>
      </c>
      <c r="F941" s="358" t="s">
        <v>53</v>
      </c>
      <c r="G941" s="378" t="s">
        <v>13</v>
      </c>
      <c r="H941" s="379" t="s">
        <v>1488</v>
      </c>
      <c r="I941" s="379" t="s">
        <v>1487</v>
      </c>
      <c r="J941" s="379" t="s">
        <v>1486</v>
      </c>
      <c r="K941" s="272">
        <f>K942</f>
        <v>154</v>
      </c>
      <c r="M941"/>
    </row>
    <row r="942" spans="1:13" s="294" customFormat="1">
      <c r="A942" s="231"/>
      <c r="B942" s="232"/>
      <c r="C942" s="232"/>
      <c r="D942" s="232"/>
      <c r="E942" s="372" t="s">
        <v>1491</v>
      </c>
      <c r="F942" s="232"/>
      <c r="G942" s="52"/>
      <c r="H942" s="52"/>
      <c r="I942" s="52">
        <v>154</v>
      </c>
      <c r="J942" s="52"/>
      <c r="K942" s="52">
        <f>I942</f>
        <v>154</v>
      </c>
      <c r="M942"/>
    </row>
    <row r="943" spans="1:13" s="294" customFormat="1" ht="25.5">
      <c r="A943" s="311"/>
      <c r="B943" s="269" t="s">
        <v>905</v>
      </c>
      <c r="C943" s="269">
        <v>98463</v>
      </c>
      <c r="D943" s="269" t="s">
        <v>21</v>
      </c>
      <c r="E943" s="291" t="s">
        <v>906</v>
      </c>
      <c r="F943" s="269" t="s">
        <v>26</v>
      </c>
      <c r="G943" s="378" t="s">
        <v>13</v>
      </c>
      <c r="H943" s="379" t="s">
        <v>1488</v>
      </c>
      <c r="I943" s="379" t="s">
        <v>1487</v>
      </c>
      <c r="J943" s="379" t="s">
        <v>1486</v>
      </c>
      <c r="K943" s="272">
        <f>K944</f>
        <v>16</v>
      </c>
      <c r="M943"/>
    </row>
    <row r="944" spans="1:13" s="294" customFormat="1">
      <c r="A944" s="231"/>
      <c r="B944" s="232"/>
      <c r="C944" s="232"/>
      <c r="D944" s="232"/>
      <c r="E944" s="372" t="s">
        <v>1491</v>
      </c>
      <c r="F944" s="232"/>
      <c r="G944" s="52">
        <v>16</v>
      </c>
      <c r="H944" s="52"/>
      <c r="I944" s="52"/>
      <c r="J944" s="52"/>
      <c r="K944" s="52">
        <f>G944</f>
        <v>16</v>
      </c>
      <c r="M944"/>
    </row>
    <row r="945" spans="1:13" s="294" customFormat="1" ht="25.5">
      <c r="A945" s="311"/>
      <c r="B945" s="269" t="s">
        <v>907</v>
      </c>
      <c r="C945" s="269">
        <v>101663</v>
      </c>
      <c r="D945" s="269" t="s">
        <v>21</v>
      </c>
      <c r="E945" s="310" t="s">
        <v>1151</v>
      </c>
      <c r="F945" s="269" t="s">
        <v>26</v>
      </c>
      <c r="G945" s="378" t="s">
        <v>13</v>
      </c>
      <c r="H945" s="379" t="s">
        <v>1488</v>
      </c>
      <c r="I945" s="379" t="s">
        <v>1487</v>
      </c>
      <c r="J945" s="379" t="s">
        <v>1486</v>
      </c>
      <c r="K945" s="272">
        <f>K946</f>
        <v>4</v>
      </c>
      <c r="M945"/>
    </row>
    <row r="946" spans="1:13" s="294" customFormat="1">
      <c r="A946" s="231"/>
      <c r="B946" s="232"/>
      <c r="C946" s="232"/>
      <c r="D946" s="232"/>
      <c r="E946" s="372" t="s">
        <v>1491</v>
      </c>
      <c r="F946" s="232"/>
      <c r="G946" s="52">
        <v>4</v>
      </c>
      <c r="H946" s="52"/>
      <c r="I946" s="52"/>
      <c r="J946" s="52"/>
      <c r="K946" s="52">
        <f>G946</f>
        <v>4</v>
      </c>
      <c r="M946"/>
    </row>
    <row r="947" spans="1:13" s="294" customFormat="1" ht="25.5">
      <c r="A947" s="311"/>
      <c r="B947" s="269" t="s">
        <v>909</v>
      </c>
      <c r="C947" s="269">
        <v>98463</v>
      </c>
      <c r="D947" s="269" t="s">
        <v>21</v>
      </c>
      <c r="E947" s="291" t="s">
        <v>910</v>
      </c>
      <c r="F947" s="269" t="s">
        <v>26</v>
      </c>
      <c r="G947" s="378" t="s">
        <v>13</v>
      </c>
      <c r="H947" s="379" t="s">
        <v>1488</v>
      </c>
      <c r="I947" s="379" t="s">
        <v>1487</v>
      </c>
      <c r="J947" s="379" t="s">
        <v>1486</v>
      </c>
      <c r="K947" s="272">
        <f>K948</f>
        <v>48</v>
      </c>
      <c r="M947"/>
    </row>
    <row r="948" spans="1:13" s="294" customFormat="1">
      <c r="A948" s="231"/>
      <c r="B948" s="232"/>
      <c r="C948" s="232"/>
      <c r="D948" s="232"/>
      <c r="E948" s="372" t="s">
        <v>1491</v>
      </c>
      <c r="F948" s="232"/>
      <c r="G948" s="52">
        <v>48</v>
      </c>
      <c r="H948" s="52"/>
      <c r="I948" s="52"/>
      <c r="J948" s="52"/>
      <c r="K948" s="52">
        <f>G948</f>
        <v>48</v>
      </c>
      <c r="M948"/>
    </row>
    <row r="949" spans="1:13" s="294" customFormat="1" ht="25.5">
      <c r="A949" s="311"/>
      <c r="B949" s="269" t="s">
        <v>911</v>
      </c>
      <c r="C949" s="269" t="s">
        <v>1153</v>
      </c>
      <c r="D949" s="269" t="s">
        <v>27</v>
      </c>
      <c r="E949" s="284" t="s">
        <v>1152</v>
      </c>
      <c r="F949" s="269" t="s">
        <v>26</v>
      </c>
      <c r="G949" s="378" t="s">
        <v>13</v>
      </c>
      <c r="H949" s="379" t="s">
        <v>1488</v>
      </c>
      <c r="I949" s="379" t="s">
        <v>1487</v>
      </c>
      <c r="J949" s="379" t="s">
        <v>1486</v>
      </c>
      <c r="K949" s="272">
        <f>K950</f>
        <v>1</v>
      </c>
      <c r="M949"/>
    </row>
    <row r="950" spans="1:13" s="294" customFormat="1">
      <c r="A950" s="231"/>
      <c r="B950" s="232"/>
      <c r="C950" s="232"/>
      <c r="D950" s="232"/>
      <c r="E950" s="372" t="s">
        <v>1491</v>
      </c>
      <c r="F950" s="232"/>
      <c r="G950" s="52">
        <v>1</v>
      </c>
      <c r="H950" s="52"/>
      <c r="I950" s="52"/>
      <c r="J950" s="52"/>
      <c r="K950" s="52">
        <f>G950</f>
        <v>1</v>
      </c>
      <c r="M950"/>
    </row>
    <row r="951" spans="1:13" s="294" customFormat="1" ht="25.5">
      <c r="A951" s="311"/>
      <c r="B951" s="269" t="s">
        <v>913</v>
      </c>
      <c r="C951" s="283">
        <v>93358</v>
      </c>
      <c r="D951" s="269" t="s">
        <v>21</v>
      </c>
      <c r="E951" s="284" t="s">
        <v>914</v>
      </c>
      <c r="F951" s="269" t="s">
        <v>30</v>
      </c>
      <c r="G951" s="378" t="s">
        <v>13</v>
      </c>
      <c r="H951" s="379" t="s">
        <v>1488</v>
      </c>
      <c r="I951" s="379" t="s">
        <v>1487</v>
      </c>
      <c r="J951" s="379" t="s">
        <v>1492</v>
      </c>
      <c r="K951" s="272">
        <f>K952</f>
        <v>43.95</v>
      </c>
      <c r="M951"/>
    </row>
    <row r="952" spans="1:13" s="294" customFormat="1">
      <c r="A952" s="231"/>
      <c r="B952" s="232"/>
      <c r="C952" s="232"/>
      <c r="D952" s="232"/>
      <c r="E952" s="372" t="s">
        <v>1491</v>
      </c>
      <c r="F952" s="232"/>
      <c r="G952" s="52"/>
      <c r="H952" s="52"/>
      <c r="I952" s="52"/>
      <c r="J952" s="52">
        <v>43.95</v>
      </c>
      <c r="K952" s="52">
        <f>J952</f>
        <v>43.95</v>
      </c>
      <c r="M952"/>
    </row>
    <row r="953" spans="1:13" s="294" customFormat="1" ht="25.5">
      <c r="A953" s="311"/>
      <c r="B953" s="269" t="s">
        <v>915</v>
      </c>
      <c r="C953" s="285">
        <v>93382</v>
      </c>
      <c r="D953" s="269" t="s">
        <v>21</v>
      </c>
      <c r="E953" s="284" t="s">
        <v>35</v>
      </c>
      <c r="F953" s="269" t="s">
        <v>30</v>
      </c>
      <c r="G953" s="378" t="s">
        <v>13</v>
      </c>
      <c r="H953" s="379" t="s">
        <v>1488</v>
      </c>
      <c r="I953" s="379" t="s">
        <v>1487</v>
      </c>
      <c r="J953" s="379" t="s">
        <v>1492</v>
      </c>
      <c r="K953" s="272">
        <f>K954</f>
        <v>43.95</v>
      </c>
      <c r="M953"/>
    </row>
    <row r="954" spans="1:13" s="294" customFormat="1">
      <c r="A954" s="231"/>
      <c r="B954" s="232"/>
      <c r="C954" s="232"/>
      <c r="D954" s="232"/>
      <c r="E954" s="372" t="s">
        <v>1491</v>
      </c>
      <c r="F954" s="232"/>
      <c r="G954" s="52"/>
      <c r="H954" s="52"/>
      <c r="I954" s="52"/>
      <c r="J954" s="52">
        <v>43.95</v>
      </c>
      <c r="K954" s="52">
        <f>J954</f>
        <v>43.95</v>
      </c>
      <c r="M954"/>
    </row>
    <row r="955" spans="1:13" s="294" customFormat="1" ht="25.5">
      <c r="A955" s="311"/>
      <c r="B955" s="269" t="s">
        <v>918</v>
      </c>
      <c r="C955" s="269">
        <v>91935</v>
      </c>
      <c r="D955" s="269" t="s">
        <v>21</v>
      </c>
      <c r="E955" s="291" t="s">
        <v>919</v>
      </c>
      <c r="F955" s="269" t="s">
        <v>53</v>
      </c>
      <c r="G955" s="378" t="s">
        <v>13</v>
      </c>
      <c r="H955" s="379" t="s">
        <v>1488</v>
      </c>
      <c r="I955" s="379" t="s">
        <v>1487</v>
      </c>
      <c r="J955" s="379" t="s">
        <v>1486</v>
      </c>
      <c r="K955" s="272">
        <f>K956</f>
        <v>65</v>
      </c>
      <c r="M955"/>
    </row>
    <row r="956" spans="1:13" s="294" customFormat="1">
      <c r="A956" s="231"/>
      <c r="B956" s="232"/>
      <c r="C956" s="232"/>
      <c r="D956" s="232"/>
      <c r="E956" s="372" t="s">
        <v>1491</v>
      </c>
      <c r="F956" s="232"/>
      <c r="G956" s="52"/>
      <c r="H956" s="52"/>
      <c r="I956" s="52">
        <v>65</v>
      </c>
      <c r="J956" s="52"/>
      <c r="K956" s="52">
        <f>I956</f>
        <v>65</v>
      </c>
      <c r="M956"/>
    </row>
    <row r="957" spans="1:13" s="294" customFormat="1" ht="25.5">
      <c r="A957" s="311"/>
      <c r="B957" s="269" t="s">
        <v>920</v>
      </c>
      <c r="C957" s="269">
        <v>96973</v>
      </c>
      <c r="D957" s="269" t="s">
        <v>21</v>
      </c>
      <c r="E957" s="291" t="s">
        <v>921</v>
      </c>
      <c r="F957" s="358" t="s">
        <v>53</v>
      </c>
      <c r="G957" s="378" t="s">
        <v>13</v>
      </c>
      <c r="H957" s="379" t="s">
        <v>1488</v>
      </c>
      <c r="I957" s="379" t="s">
        <v>1487</v>
      </c>
      <c r="J957" s="379" t="s">
        <v>1486</v>
      </c>
      <c r="K957" s="272">
        <f>K958</f>
        <v>173.78</v>
      </c>
      <c r="M957"/>
    </row>
    <row r="958" spans="1:13" s="294" customFormat="1">
      <c r="A958" s="231"/>
      <c r="B958" s="232"/>
      <c r="C958" s="232"/>
      <c r="D958" s="232"/>
      <c r="E958" s="372" t="s">
        <v>1491</v>
      </c>
      <c r="F958" s="232"/>
      <c r="G958" s="52"/>
      <c r="H958" s="52"/>
      <c r="I958" s="52">
        <v>173.78</v>
      </c>
      <c r="J958" s="52"/>
      <c r="K958" s="52">
        <f>I958</f>
        <v>173.78</v>
      </c>
      <c r="M958"/>
    </row>
    <row r="959" spans="1:13" s="294" customFormat="1" ht="25.5">
      <c r="A959" s="311"/>
      <c r="B959" s="269" t="s">
        <v>922</v>
      </c>
      <c r="C959" s="269">
        <v>96974</v>
      </c>
      <c r="D959" s="269" t="s">
        <v>21</v>
      </c>
      <c r="E959" s="291" t="s">
        <v>923</v>
      </c>
      <c r="F959" s="358" t="s">
        <v>53</v>
      </c>
      <c r="G959" s="378" t="s">
        <v>13</v>
      </c>
      <c r="H959" s="379" t="s">
        <v>1488</v>
      </c>
      <c r="I959" s="379" t="s">
        <v>1487</v>
      </c>
      <c r="J959" s="379" t="s">
        <v>1486</v>
      </c>
      <c r="K959" s="272">
        <f>K960</f>
        <v>224</v>
      </c>
      <c r="M959"/>
    </row>
    <row r="960" spans="1:13" s="294" customFormat="1">
      <c r="A960" s="231"/>
      <c r="B960" s="232"/>
      <c r="C960" s="232"/>
      <c r="D960" s="232"/>
      <c r="E960" s="372" t="s">
        <v>1491</v>
      </c>
      <c r="F960" s="232"/>
      <c r="G960" s="52"/>
      <c r="H960" s="52"/>
      <c r="I960" s="52">
        <v>224</v>
      </c>
      <c r="J960" s="52"/>
      <c r="K960" s="52">
        <f>I960</f>
        <v>224</v>
      </c>
      <c r="M960"/>
    </row>
    <row r="961" spans="1:13" s="294" customFormat="1" ht="25.5">
      <c r="A961" s="311"/>
      <c r="B961" s="269" t="s">
        <v>924</v>
      </c>
      <c r="C961" s="269">
        <v>98111</v>
      </c>
      <c r="D961" s="269" t="s">
        <v>21</v>
      </c>
      <c r="E961" s="291" t="s">
        <v>925</v>
      </c>
      <c r="F961" s="269" t="s">
        <v>26</v>
      </c>
      <c r="G961" s="378" t="s">
        <v>13</v>
      </c>
      <c r="H961" s="379" t="s">
        <v>1488</v>
      </c>
      <c r="I961" s="379" t="s">
        <v>1487</v>
      </c>
      <c r="J961" s="379" t="s">
        <v>1486</v>
      </c>
      <c r="K961" s="272">
        <f>K962</f>
        <v>16</v>
      </c>
      <c r="M961"/>
    </row>
    <row r="962" spans="1:13" s="294" customFormat="1">
      <c r="A962" s="231"/>
      <c r="B962" s="232"/>
      <c r="C962" s="232"/>
      <c r="D962" s="232"/>
      <c r="E962" s="372" t="s">
        <v>1491</v>
      </c>
      <c r="F962" s="232"/>
      <c r="G962" s="52">
        <v>16</v>
      </c>
      <c r="H962" s="52"/>
      <c r="I962" s="52"/>
      <c r="J962" s="52"/>
      <c r="K962" s="52">
        <f>G962</f>
        <v>16</v>
      </c>
      <c r="M962"/>
    </row>
    <row r="963" spans="1:13" s="294" customFormat="1" ht="25.5">
      <c r="A963" s="311"/>
      <c r="B963" s="269" t="s">
        <v>926</v>
      </c>
      <c r="C963" s="269" t="s">
        <v>927</v>
      </c>
      <c r="D963" s="269" t="s">
        <v>25</v>
      </c>
      <c r="E963" s="291" t="s">
        <v>928</v>
      </c>
      <c r="F963" s="269" t="s">
        <v>26</v>
      </c>
      <c r="G963" s="378" t="s">
        <v>13</v>
      </c>
      <c r="H963" s="379" t="s">
        <v>1488</v>
      </c>
      <c r="I963" s="379" t="s">
        <v>1487</v>
      </c>
      <c r="J963" s="379" t="s">
        <v>1486</v>
      </c>
      <c r="K963" s="272">
        <f>K964</f>
        <v>324</v>
      </c>
      <c r="M963"/>
    </row>
    <row r="964" spans="1:13" s="294" customFormat="1">
      <c r="A964" s="231"/>
      <c r="B964" s="232"/>
      <c r="C964" s="232"/>
      <c r="D964" s="232"/>
      <c r="E964" s="372" t="s">
        <v>1491</v>
      </c>
      <c r="F964" s="232"/>
      <c r="G964" s="52">
        <v>324</v>
      </c>
      <c r="H964" s="52"/>
      <c r="I964" s="52"/>
      <c r="J964" s="52"/>
      <c r="K964" s="52">
        <f>G964</f>
        <v>324</v>
      </c>
      <c r="M964"/>
    </row>
    <row r="965" spans="1:13" s="294" customFormat="1" ht="25.5">
      <c r="A965" s="311"/>
      <c r="B965" s="269" t="s">
        <v>929</v>
      </c>
      <c r="C965" s="269" t="s">
        <v>930</v>
      </c>
      <c r="D965" s="269" t="s">
        <v>25</v>
      </c>
      <c r="E965" s="359" t="s">
        <v>931</v>
      </c>
      <c r="F965" s="269" t="s">
        <v>26</v>
      </c>
      <c r="G965" s="378" t="s">
        <v>13</v>
      </c>
      <c r="H965" s="379" t="s">
        <v>1488</v>
      </c>
      <c r="I965" s="379" t="s">
        <v>1487</v>
      </c>
      <c r="J965" s="379" t="s">
        <v>1486</v>
      </c>
      <c r="K965" s="272">
        <f>K966</f>
        <v>30</v>
      </c>
      <c r="M965"/>
    </row>
    <row r="966" spans="1:13" s="294" customFormat="1">
      <c r="A966" s="231"/>
      <c r="B966" s="232"/>
      <c r="C966" s="232"/>
      <c r="D966" s="232"/>
      <c r="E966" s="372" t="s">
        <v>1491</v>
      </c>
      <c r="F966" s="232"/>
      <c r="G966" s="52">
        <v>30</v>
      </c>
      <c r="H966" s="52"/>
      <c r="I966" s="52"/>
      <c r="J966" s="52"/>
      <c r="K966" s="52">
        <f>G966</f>
        <v>30</v>
      </c>
      <c r="M966"/>
    </row>
    <row r="967" spans="1:13">
      <c r="A967" s="17"/>
      <c r="B967" s="63"/>
      <c r="C967" s="64"/>
      <c r="D967" s="64"/>
      <c r="E967" s="64"/>
      <c r="F967" s="64"/>
      <c r="G967" s="65" t="s">
        <v>32</v>
      </c>
      <c r="H967" s="66"/>
      <c r="I967" s="66"/>
      <c r="J967" s="67"/>
      <c r="K967" s="67"/>
    </row>
    <row r="968" spans="1:13">
      <c r="A968" s="17"/>
      <c r="B968" s="111"/>
      <c r="C968" s="111"/>
      <c r="D968" s="111"/>
      <c r="E968" s="111"/>
      <c r="F968" s="111"/>
      <c r="G968" s="111"/>
      <c r="H968" s="20"/>
      <c r="I968" s="20"/>
      <c r="J968" s="112"/>
      <c r="K968" s="112"/>
    </row>
    <row r="969" spans="1:13">
      <c r="A969" s="17"/>
      <c r="B969" s="46">
        <v>23</v>
      </c>
      <c r="C969" s="46"/>
      <c r="D969" s="46"/>
      <c r="E969" s="47" t="s">
        <v>932</v>
      </c>
      <c r="F969" s="47"/>
      <c r="G969" s="82"/>
      <c r="H969" s="49"/>
      <c r="I969" s="49"/>
      <c r="J969" s="49"/>
      <c r="K969" s="49"/>
    </row>
    <row r="970" spans="1:13" s="294" customFormat="1">
      <c r="A970" s="311"/>
      <c r="B970" s="286" t="s">
        <v>933</v>
      </c>
      <c r="C970" s="286"/>
      <c r="D970" s="286"/>
      <c r="E970" s="293" t="s">
        <v>934</v>
      </c>
      <c r="F970" s="293"/>
      <c r="G970" s="272"/>
      <c r="H970" s="273"/>
      <c r="I970" s="273"/>
      <c r="J970" s="274"/>
      <c r="K970" s="274"/>
      <c r="M970"/>
    </row>
    <row r="971" spans="1:13" s="294" customFormat="1" ht="25.5">
      <c r="A971" s="311"/>
      <c r="B971" s="276" t="s">
        <v>935</v>
      </c>
      <c r="C971" s="313" t="s">
        <v>936</v>
      </c>
      <c r="D971" s="313" t="s">
        <v>25</v>
      </c>
      <c r="E971" s="284" t="s">
        <v>937</v>
      </c>
      <c r="F971" s="269" t="s">
        <v>26</v>
      </c>
      <c r="G971" s="378" t="s">
        <v>13</v>
      </c>
      <c r="H971" s="379" t="s">
        <v>1488</v>
      </c>
      <c r="I971" s="379" t="s">
        <v>1487</v>
      </c>
      <c r="J971" s="379" t="s">
        <v>1486</v>
      </c>
      <c r="K971" s="272">
        <f>K972</f>
        <v>1</v>
      </c>
      <c r="M971" s="272">
        <v>1</v>
      </c>
    </row>
    <row r="972" spans="1:13" s="294" customFormat="1">
      <c r="A972" s="231"/>
      <c r="B972" s="232"/>
      <c r="C972" s="232"/>
      <c r="D972" s="232"/>
      <c r="E972" s="372" t="s">
        <v>1491</v>
      </c>
      <c r="F972" s="232"/>
      <c r="G972" s="52">
        <v>1</v>
      </c>
      <c r="H972" s="52"/>
      <c r="I972" s="52"/>
      <c r="J972" s="52"/>
      <c r="K972" s="52">
        <f>G972</f>
        <v>1</v>
      </c>
      <c r="M972"/>
    </row>
    <row r="973" spans="1:13" s="294" customFormat="1" ht="25.5">
      <c r="A973" s="311"/>
      <c r="B973" s="276" t="s">
        <v>938</v>
      </c>
      <c r="C973" s="288" t="s">
        <v>939</v>
      </c>
      <c r="D973" s="269" t="s">
        <v>25</v>
      </c>
      <c r="E973" s="271" t="s">
        <v>940</v>
      </c>
      <c r="F973" s="269" t="s">
        <v>31</v>
      </c>
      <c r="G973" s="378" t="s">
        <v>13</v>
      </c>
      <c r="H973" s="379" t="s">
        <v>1488</v>
      </c>
      <c r="I973" s="379" t="s">
        <v>1487</v>
      </c>
      <c r="J973" s="379" t="s">
        <v>1486</v>
      </c>
      <c r="K973" s="272">
        <f>K974</f>
        <v>64.63</v>
      </c>
      <c r="M973" s="272">
        <v>64.63</v>
      </c>
    </row>
    <row r="974" spans="1:13" s="294" customFormat="1">
      <c r="A974" s="231"/>
      <c r="B974" s="232"/>
      <c r="C974" s="232"/>
      <c r="D974" s="232"/>
      <c r="E974" s="372" t="s">
        <v>1491</v>
      </c>
      <c r="F974" s="232"/>
      <c r="G974" s="52"/>
      <c r="H974" s="52"/>
      <c r="I974" s="52"/>
      <c r="J974" s="52">
        <v>64.63</v>
      </c>
      <c r="K974" s="52">
        <f>J974</f>
        <v>64.63</v>
      </c>
      <c r="M974"/>
    </row>
    <row r="975" spans="1:13" s="294" customFormat="1" ht="25.5">
      <c r="A975" s="311"/>
      <c r="B975" s="276" t="s">
        <v>941</v>
      </c>
      <c r="C975" s="288" t="s">
        <v>939</v>
      </c>
      <c r="D975" s="269" t="s">
        <v>25</v>
      </c>
      <c r="E975" s="284" t="s">
        <v>942</v>
      </c>
      <c r="F975" s="269" t="s">
        <v>31</v>
      </c>
      <c r="G975" s="378" t="s">
        <v>13</v>
      </c>
      <c r="H975" s="379" t="s">
        <v>1488</v>
      </c>
      <c r="I975" s="379" t="s">
        <v>1487</v>
      </c>
      <c r="J975" s="379" t="s">
        <v>1486</v>
      </c>
      <c r="K975" s="272">
        <f>K976</f>
        <v>50</v>
      </c>
      <c r="M975" s="272">
        <v>50</v>
      </c>
    </row>
    <row r="976" spans="1:13" s="294" customFormat="1">
      <c r="A976" s="231"/>
      <c r="B976" s="232"/>
      <c r="C976" s="232"/>
      <c r="D976" s="232"/>
      <c r="E976" s="372" t="s">
        <v>1491</v>
      </c>
      <c r="F976" s="232"/>
      <c r="G976" s="52"/>
      <c r="H976" s="52"/>
      <c r="I976" s="52"/>
      <c r="J976" s="52">
        <v>50</v>
      </c>
      <c r="K976" s="52">
        <f>J976</f>
        <v>50</v>
      </c>
      <c r="M976"/>
    </row>
    <row r="977" spans="1:13" s="294" customFormat="1" ht="25.5">
      <c r="A977" s="311"/>
      <c r="B977" s="276" t="s">
        <v>943</v>
      </c>
      <c r="C977" s="269" t="s">
        <v>944</v>
      </c>
      <c r="D977" s="269" t="s">
        <v>25</v>
      </c>
      <c r="E977" s="360" t="s">
        <v>945</v>
      </c>
      <c r="F977" s="313" t="s">
        <v>31</v>
      </c>
      <c r="G977" s="378" t="s">
        <v>13</v>
      </c>
      <c r="H977" s="379" t="s">
        <v>1488</v>
      </c>
      <c r="I977" s="379" t="s">
        <v>1487</v>
      </c>
      <c r="J977" s="379" t="s">
        <v>1486</v>
      </c>
      <c r="K977" s="272">
        <f>K978</f>
        <v>51.18</v>
      </c>
      <c r="M977" s="272">
        <v>51.18</v>
      </c>
    </row>
    <row r="978" spans="1:13" s="294" customFormat="1">
      <c r="A978" s="231"/>
      <c r="B978" s="232"/>
      <c r="C978" s="232"/>
      <c r="D978" s="232"/>
      <c r="E978" s="372" t="s">
        <v>1491</v>
      </c>
      <c r="F978" s="232"/>
      <c r="G978" s="52"/>
      <c r="H978" s="52"/>
      <c r="I978" s="52"/>
      <c r="J978" s="52">
        <v>51.18</v>
      </c>
      <c r="K978" s="52">
        <f>J978</f>
        <v>51.18</v>
      </c>
      <c r="M978"/>
    </row>
    <row r="979" spans="1:13" s="294" customFormat="1" ht="25.5">
      <c r="A979" s="311"/>
      <c r="B979" s="276" t="s">
        <v>946</v>
      </c>
      <c r="C979" s="269" t="s">
        <v>947</v>
      </c>
      <c r="D979" s="313" t="s">
        <v>25</v>
      </c>
      <c r="E979" s="360" t="s">
        <v>948</v>
      </c>
      <c r="F979" s="313" t="s">
        <v>31</v>
      </c>
      <c r="G979" s="378" t="s">
        <v>13</v>
      </c>
      <c r="H979" s="379" t="s">
        <v>1488</v>
      </c>
      <c r="I979" s="379" t="s">
        <v>1487</v>
      </c>
      <c r="J979" s="379" t="s">
        <v>1486</v>
      </c>
      <c r="K979" s="272">
        <f>K980</f>
        <v>8.64</v>
      </c>
      <c r="M979" s="272">
        <v>8.64</v>
      </c>
    </row>
    <row r="980" spans="1:13" s="294" customFormat="1">
      <c r="A980" s="231"/>
      <c r="B980" s="232"/>
      <c r="C980" s="232"/>
      <c r="D980" s="232"/>
      <c r="E980" s="372" t="s">
        <v>1491</v>
      </c>
      <c r="F980" s="232"/>
      <c r="G980" s="52"/>
      <c r="H980" s="52"/>
      <c r="I980" s="52"/>
      <c r="J980" s="52">
        <v>8.64</v>
      </c>
      <c r="K980" s="52">
        <f>J980</f>
        <v>8.64</v>
      </c>
      <c r="M980"/>
    </row>
    <row r="981" spans="1:13" s="294" customFormat="1" ht="25.5">
      <c r="A981" s="311"/>
      <c r="B981" s="276" t="s">
        <v>949</v>
      </c>
      <c r="C981" s="269" t="s">
        <v>950</v>
      </c>
      <c r="D981" s="276" t="s">
        <v>25</v>
      </c>
      <c r="E981" s="284" t="s">
        <v>951</v>
      </c>
      <c r="F981" s="276" t="s">
        <v>53</v>
      </c>
      <c r="G981" s="378" t="s">
        <v>13</v>
      </c>
      <c r="H981" s="379" t="s">
        <v>1488</v>
      </c>
      <c r="I981" s="379" t="s">
        <v>1487</v>
      </c>
      <c r="J981" s="379" t="s">
        <v>1486</v>
      </c>
      <c r="K981" s="272">
        <f>K982</f>
        <v>144.94999999999999</v>
      </c>
      <c r="M981" s="272">
        <v>144.94999999999999</v>
      </c>
    </row>
    <row r="982" spans="1:13" s="294" customFormat="1">
      <c r="A982" s="231"/>
      <c r="B982" s="232"/>
      <c r="C982" s="232"/>
      <c r="D982" s="232"/>
      <c r="E982" s="372" t="s">
        <v>1491</v>
      </c>
      <c r="F982" s="232"/>
      <c r="G982" s="52"/>
      <c r="H982" s="52"/>
      <c r="I982" s="52">
        <v>144.94999999999999</v>
      </c>
      <c r="J982" s="52"/>
      <c r="K982" s="52">
        <f>I982</f>
        <v>144.94999999999999</v>
      </c>
      <c r="M982"/>
    </row>
    <row r="983" spans="1:13" s="294" customFormat="1" ht="25.5">
      <c r="A983" s="311"/>
      <c r="B983" s="276" t="s">
        <v>952</v>
      </c>
      <c r="C983" s="269">
        <v>100861</v>
      </c>
      <c r="D983" s="269" t="s">
        <v>21</v>
      </c>
      <c r="E983" s="284" t="s">
        <v>953</v>
      </c>
      <c r="F983" s="276" t="s">
        <v>26</v>
      </c>
      <c r="G983" s="378" t="s">
        <v>13</v>
      </c>
      <c r="H983" s="379" t="s">
        <v>1488</v>
      </c>
      <c r="I983" s="379" t="s">
        <v>1487</v>
      </c>
      <c r="J983" s="379" t="s">
        <v>1486</v>
      </c>
      <c r="K983" s="272">
        <f>K984</f>
        <v>223</v>
      </c>
      <c r="M983" s="272">
        <v>223</v>
      </c>
    </row>
    <row r="984" spans="1:13" s="294" customFormat="1">
      <c r="A984" s="231"/>
      <c r="B984" s="232"/>
      <c r="C984" s="232"/>
      <c r="D984" s="232"/>
      <c r="E984" s="372" t="s">
        <v>1491</v>
      </c>
      <c r="F984" s="232"/>
      <c r="G984" s="52">
        <v>223</v>
      </c>
      <c r="H984" s="52"/>
      <c r="I984" s="52"/>
      <c r="J984" s="52"/>
      <c r="K984" s="52">
        <f>G984</f>
        <v>223</v>
      </c>
      <c r="M984"/>
    </row>
    <row r="985" spans="1:13" s="294" customFormat="1" ht="25.5">
      <c r="A985" s="311"/>
      <c r="B985" s="276" t="s">
        <v>954</v>
      </c>
      <c r="C985" s="269" t="s">
        <v>955</v>
      </c>
      <c r="D985" s="276" t="s">
        <v>25</v>
      </c>
      <c r="E985" s="284" t="s">
        <v>956</v>
      </c>
      <c r="F985" s="269" t="s">
        <v>26</v>
      </c>
      <c r="G985" s="378" t="s">
        <v>13</v>
      </c>
      <c r="H985" s="379" t="s">
        <v>1488</v>
      </c>
      <c r="I985" s="379" t="s">
        <v>1487</v>
      </c>
      <c r="J985" s="379" t="s">
        <v>1486</v>
      </c>
      <c r="K985" s="272">
        <f>K986</f>
        <v>2</v>
      </c>
      <c r="M985" s="272">
        <v>2</v>
      </c>
    </row>
    <row r="986" spans="1:13" s="294" customFormat="1">
      <c r="A986" s="231"/>
      <c r="B986" s="232"/>
      <c r="C986" s="232"/>
      <c r="D986" s="232"/>
      <c r="E986" s="372" t="s">
        <v>1491</v>
      </c>
      <c r="F986" s="232"/>
      <c r="G986" s="52">
        <v>2</v>
      </c>
      <c r="H986" s="52"/>
      <c r="I986" s="52"/>
      <c r="J986" s="52"/>
      <c r="K986" s="52">
        <f>G986</f>
        <v>2</v>
      </c>
      <c r="M986"/>
    </row>
    <row r="987" spans="1:13" s="294" customFormat="1" ht="25.5">
      <c r="A987" s="311"/>
      <c r="B987" s="276" t="s">
        <v>957</v>
      </c>
      <c r="C987" s="269" t="s">
        <v>958</v>
      </c>
      <c r="D987" s="276" t="s">
        <v>25</v>
      </c>
      <c r="E987" s="284" t="s">
        <v>959</v>
      </c>
      <c r="F987" s="269" t="s">
        <v>53</v>
      </c>
      <c r="G987" s="378" t="s">
        <v>13</v>
      </c>
      <c r="H987" s="379" t="s">
        <v>1488</v>
      </c>
      <c r="I987" s="379" t="s">
        <v>1487</v>
      </c>
      <c r="J987" s="379" t="s">
        <v>1486</v>
      </c>
      <c r="K987" s="272">
        <f>K988</f>
        <v>57</v>
      </c>
      <c r="M987" s="272">
        <f>6.4+50.6</f>
        <v>57</v>
      </c>
    </row>
    <row r="988" spans="1:13" s="294" customFormat="1">
      <c r="A988" s="231"/>
      <c r="B988" s="232"/>
      <c r="C988" s="232"/>
      <c r="D988" s="232"/>
      <c r="E988" s="372" t="s">
        <v>1491</v>
      </c>
      <c r="F988" s="232"/>
      <c r="G988" s="52"/>
      <c r="H988" s="52"/>
      <c r="I988" s="52">
        <v>57</v>
      </c>
      <c r="J988" s="52"/>
      <c r="K988" s="52">
        <f>I988</f>
        <v>57</v>
      </c>
      <c r="M988"/>
    </row>
    <row r="989" spans="1:13" s="294" customFormat="1">
      <c r="A989" s="311"/>
      <c r="B989" s="286" t="s">
        <v>960</v>
      </c>
      <c r="C989" s="286"/>
      <c r="D989" s="286"/>
      <c r="E989" s="293" t="s">
        <v>961</v>
      </c>
      <c r="F989" s="293"/>
      <c r="G989" s="272"/>
      <c r="H989" s="273"/>
      <c r="I989" s="273"/>
      <c r="J989" s="274"/>
      <c r="K989" s="274"/>
      <c r="M989"/>
    </row>
    <row r="990" spans="1:13" s="294" customFormat="1" ht="25.5">
      <c r="A990" s="311"/>
      <c r="B990" s="276" t="s">
        <v>962</v>
      </c>
      <c r="C990" s="361" t="s">
        <v>963</v>
      </c>
      <c r="D990" s="361" t="s">
        <v>25</v>
      </c>
      <c r="E990" s="362" t="s">
        <v>964</v>
      </c>
      <c r="F990" s="269" t="s">
        <v>26</v>
      </c>
      <c r="G990" s="378" t="s">
        <v>13</v>
      </c>
      <c r="H990" s="379" t="s">
        <v>1488</v>
      </c>
      <c r="I990" s="379" t="s">
        <v>1487</v>
      </c>
      <c r="J990" s="379" t="s">
        <v>1486</v>
      </c>
      <c r="K990" s="272">
        <f>K991</f>
        <v>1</v>
      </c>
      <c r="M990" s="272">
        <v>1</v>
      </c>
    </row>
    <row r="991" spans="1:13" s="294" customFormat="1">
      <c r="A991" s="231"/>
      <c r="B991" s="232"/>
      <c r="C991" s="232"/>
      <c r="D991" s="232"/>
      <c r="E991" s="372" t="s">
        <v>1491</v>
      </c>
      <c r="F991" s="232"/>
      <c r="G991" s="52">
        <v>1</v>
      </c>
      <c r="H991" s="52"/>
      <c r="I991" s="52"/>
      <c r="J991" s="52"/>
      <c r="K991" s="52">
        <f>G991</f>
        <v>1</v>
      </c>
      <c r="M991" s="52"/>
    </row>
    <row r="992" spans="1:13" s="294" customFormat="1" ht="26.25" customHeight="1">
      <c r="A992" s="311"/>
      <c r="B992" s="276" t="s">
        <v>965</v>
      </c>
      <c r="C992" s="363">
        <v>180701</v>
      </c>
      <c r="D992" s="269" t="s">
        <v>105</v>
      </c>
      <c r="E992" s="362" t="s">
        <v>1050</v>
      </c>
      <c r="F992" s="276" t="s">
        <v>53</v>
      </c>
      <c r="G992" s="378" t="s">
        <v>13</v>
      </c>
      <c r="H992" s="379" t="s">
        <v>1488</v>
      </c>
      <c r="I992" s="379" t="s">
        <v>1487</v>
      </c>
      <c r="J992" s="379" t="s">
        <v>1486</v>
      </c>
      <c r="K992" s="272">
        <f>K993</f>
        <v>18</v>
      </c>
      <c r="M992" s="272">
        <v>18</v>
      </c>
    </row>
    <row r="993" spans="1:13" s="294" customFormat="1">
      <c r="A993" s="231"/>
      <c r="B993" s="232"/>
      <c r="C993" s="232"/>
      <c r="D993" s="232"/>
      <c r="E993" s="372" t="s">
        <v>1491</v>
      </c>
      <c r="F993" s="232"/>
      <c r="G993" s="52"/>
      <c r="H993" s="52"/>
      <c r="I993" s="52">
        <v>18</v>
      </c>
      <c r="J993" s="52"/>
      <c r="K993" s="52">
        <f>I993</f>
        <v>18</v>
      </c>
      <c r="M993" s="52"/>
    </row>
    <row r="994" spans="1:13" s="294" customFormat="1" ht="25.5">
      <c r="A994" s="311"/>
      <c r="B994" s="276" t="s">
        <v>966</v>
      </c>
      <c r="C994" s="363" t="s">
        <v>967</v>
      </c>
      <c r="D994" s="276" t="s">
        <v>25</v>
      </c>
      <c r="E994" s="362" t="s">
        <v>968</v>
      </c>
      <c r="F994" s="269" t="s">
        <v>53</v>
      </c>
      <c r="G994" s="378" t="s">
        <v>13</v>
      </c>
      <c r="H994" s="379" t="s">
        <v>1488</v>
      </c>
      <c r="I994" s="379" t="s">
        <v>1487</v>
      </c>
      <c r="J994" s="379" t="s">
        <v>1486</v>
      </c>
      <c r="K994" s="272">
        <f>K995</f>
        <v>6.97</v>
      </c>
      <c r="M994" s="272">
        <v>6.97</v>
      </c>
    </row>
    <row r="995" spans="1:13" s="294" customFormat="1">
      <c r="A995" s="231"/>
      <c r="B995" s="232"/>
      <c r="C995" s="232"/>
      <c r="D995" s="232"/>
      <c r="E995" s="372" t="s">
        <v>1491</v>
      </c>
      <c r="F995" s="232"/>
      <c r="G995" s="52"/>
      <c r="H995" s="52"/>
      <c r="I995" s="52">
        <v>6.97</v>
      </c>
      <c r="J995" s="52"/>
      <c r="K995" s="52">
        <f>I995</f>
        <v>6.97</v>
      </c>
      <c r="M995" s="52"/>
    </row>
    <row r="996" spans="1:13" s="294" customFormat="1" ht="25.5">
      <c r="A996" s="311"/>
      <c r="B996" s="276" t="s">
        <v>969</v>
      </c>
      <c r="C996" s="276" t="s">
        <v>970</v>
      </c>
      <c r="D996" s="276" t="s">
        <v>25</v>
      </c>
      <c r="E996" s="284" t="s">
        <v>971</v>
      </c>
      <c r="F996" s="276" t="s">
        <v>31</v>
      </c>
      <c r="G996" s="378" t="s">
        <v>13</v>
      </c>
      <c r="H996" s="379" t="s">
        <v>1488</v>
      </c>
      <c r="I996" s="379" t="s">
        <v>1487</v>
      </c>
      <c r="J996" s="379" t="s">
        <v>1486</v>
      </c>
      <c r="K996" s="272">
        <f>K997</f>
        <v>145.76</v>
      </c>
      <c r="M996" s="272">
        <v>145.76</v>
      </c>
    </row>
    <row r="997" spans="1:13" s="294" customFormat="1">
      <c r="A997" s="231"/>
      <c r="B997" s="232"/>
      <c r="C997" s="232"/>
      <c r="D997" s="232"/>
      <c r="E997" s="372" t="s">
        <v>1491</v>
      </c>
      <c r="F997" s="232"/>
      <c r="G997" s="52"/>
      <c r="H997" s="52"/>
      <c r="I997" s="52"/>
      <c r="J997" s="52">
        <v>145.76</v>
      </c>
      <c r="K997" s="52">
        <f>J997</f>
        <v>145.76</v>
      </c>
      <c r="M997" s="52"/>
    </row>
    <row r="998" spans="1:13" s="294" customFormat="1" ht="25.5">
      <c r="A998" s="311"/>
      <c r="B998" s="276" t="s">
        <v>972</v>
      </c>
      <c r="C998" s="363" t="s">
        <v>1063</v>
      </c>
      <c r="D998" s="276" t="s">
        <v>25</v>
      </c>
      <c r="E998" s="362" t="s">
        <v>1062</v>
      </c>
      <c r="F998" s="269" t="s">
        <v>31</v>
      </c>
      <c r="G998" s="378" t="s">
        <v>13</v>
      </c>
      <c r="H998" s="379" t="s">
        <v>1488</v>
      </c>
      <c r="I998" s="379" t="s">
        <v>1487</v>
      </c>
      <c r="J998" s="379" t="s">
        <v>1486</v>
      </c>
      <c r="K998" s="272">
        <f>K999</f>
        <v>69.08</v>
      </c>
      <c r="M998" s="272">
        <v>69.08</v>
      </c>
    </row>
    <row r="999" spans="1:13" s="294" customFormat="1">
      <c r="A999" s="231"/>
      <c r="B999" s="232"/>
      <c r="C999" s="232"/>
      <c r="D999" s="232"/>
      <c r="E999" s="372" t="s">
        <v>1491</v>
      </c>
      <c r="F999" s="232"/>
      <c r="G999" s="52"/>
      <c r="H999" s="52"/>
      <c r="I999" s="52"/>
      <c r="J999" s="52">
        <v>69.08</v>
      </c>
      <c r="K999" s="52">
        <f>J999</f>
        <v>69.08</v>
      </c>
      <c r="M999" s="52"/>
    </row>
    <row r="1000" spans="1:13" s="294" customFormat="1" ht="25.5">
      <c r="A1000" s="311"/>
      <c r="B1000" s="276" t="s">
        <v>973</v>
      </c>
      <c r="C1000" s="363" t="s">
        <v>1063</v>
      </c>
      <c r="D1000" s="276" t="s">
        <v>25</v>
      </c>
      <c r="E1000" s="362" t="s">
        <v>1064</v>
      </c>
      <c r="F1000" s="269" t="s">
        <v>31</v>
      </c>
      <c r="G1000" s="378" t="s">
        <v>13</v>
      </c>
      <c r="H1000" s="379" t="s">
        <v>1488</v>
      </c>
      <c r="I1000" s="379" t="s">
        <v>1487</v>
      </c>
      <c r="J1000" s="379" t="s">
        <v>1486</v>
      </c>
      <c r="K1000" s="272">
        <f>K1001</f>
        <v>69.08</v>
      </c>
      <c r="M1000" s="272">
        <v>69.08</v>
      </c>
    </row>
    <row r="1001" spans="1:13" s="294" customFormat="1">
      <c r="A1001" s="231"/>
      <c r="B1001" s="232"/>
      <c r="C1001" s="232"/>
      <c r="D1001" s="232"/>
      <c r="E1001" s="372" t="s">
        <v>1491</v>
      </c>
      <c r="F1001" s="232"/>
      <c r="G1001" s="52"/>
      <c r="H1001" s="52"/>
      <c r="I1001" s="52"/>
      <c r="J1001" s="52">
        <v>69.08</v>
      </c>
      <c r="K1001" s="52">
        <f>J1001</f>
        <v>69.08</v>
      </c>
      <c r="M1001" s="52"/>
    </row>
    <row r="1002" spans="1:13" s="294" customFormat="1" ht="25.5">
      <c r="A1002" s="311"/>
      <c r="B1002" s="276" t="s">
        <v>974</v>
      </c>
      <c r="C1002" s="276" t="s">
        <v>975</v>
      </c>
      <c r="D1002" s="276" t="s">
        <v>25</v>
      </c>
      <c r="E1002" s="284" t="s">
        <v>976</v>
      </c>
      <c r="F1002" s="276" t="s">
        <v>31</v>
      </c>
      <c r="G1002" s="378" t="s">
        <v>13</v>
      </c>
      <c r="H1002" s="379" t="s">
        <v>1488</v>
      </c>
      <c r="I1002" s="379" t="s">
        <v>1487</v>
      </c>
      <c r="J1002" s="379" t="s">
        <v>1486</v>
      </c>
      <c r="K1002" s="272">
        <f>K1003</f>
        <v>69.08</v>
      </c>
      <c r="M1002" s="272">
        <v>69.08</v>
      </c>
    </row>
    <row r="1003" spans="1:13" s="294" customFormat="1">
      <c r="A1003" s="231"/>
      <c r="B1003" s="232"/>
      <c r="C1003" s="232"/>
      <c r="D1003" s="232"/>
      <c r="E1003" s="372" t="s">
        <v>1491</v>
      </c>
      <c r="F1003" s="232"/>
      <c r="G1003" s="52"/>
      <c r="H1003" s="52"/>
      <c r="I1003" s="52"/>
      <c r="J1003" s="52">
        <v>69.08</v>
      </c>
      <c r="K1003" s="52">
        <f>J1003</f>
        <v>69.08</v>
      </c>
      <c r="M1003" s="52"/>
    </row>
    <row r="1004" spans="1:13" s="294" customFormat="1">
      <c r="A1004" s="311"/>
      <c r="B1004" s="279" t="s">
        <v>1468</v>
      </c>
      <c r="C1004" s="276"/>
      <c r="D1004" s="269"/>
      <c r="E1004" s="280" t="s">
        <v>1467</v>
      </c>
      <c r="F1004" s="276"/>
      <c r="G1004" s="272"/>
      <c r="H1004" s="273"/>
      <c r="I1004" s="273"/>
      <c r="J1004" s="274"/>
      <c r="K1004" s="274"/>
      <c r="M1004" s="272"/>
    </row>
    <row r="1005" spans="1:13" s="294" customFormat="1" ht="30">
      <c r="A1005" s="311"/>
      <c r="B1005" s="296" t="s">
        <v>1469</v>
      </c>
      <c r="C1005" s="288">
        <v>180340</v>
      </c>
      <c r="D1005" s="276" t="s">
        <v>105</v>
      </c>
      <c r="E1005" s="275" t="s">
        <v>1466</v>
      </c>
      <c r="F1005" s="269" t="s">
        <v>31</v>
      </c>
      <c r="G1005" s="378" t="s">
        <v>13</v>
      </c>
      <c r="H1005" s="379" t="s">
        <v>1488</v>
      </c>
      <c r="I1005" s="379" t="s">
        <v>1487</v>
      </c>
      <c r="J1005" s="379" t="s">
        <v>1486</v>
      </c>
      <c r="K1005" s="272">
        <f>K1006</f>
        <v>62.7</v>
      </c>
      <c r="M1005" s="272">
        <f>57*1.1</f>
        <v>62.7</v>
      </c>
    </row>
    <row r="1006" spans="1:13" s="294" customFormat="1">
      <c r="A1006" s="231"/>
      <c r="B1006" s="232"/>
      <c r="C1006" s="232"/>
      <c r="D1006" s="232"/>
      <c r="E1006" s="372" t="s">
        <v>1491</v>
      </c>
      <c r="F1006" s="232"/>
      <c r="G1006" s="52"/>
      <c r="H1006" s="52"/>
      <c r="I1006" s="52"/>
      <c r="J1006" s="52">
        <v>62.7</v>
      </c>
      <c r="K1006" s="52">
        <f>J1006</f>
        <v>62.7</v>
      </c>
      <c r="M1006" s="52"/>
    </row>
    <row r="1007" spans="1:13" s="294" customFormat="1">
      <c r="A1007" s="311"/>
      <c r="B1007" s="279" t="s">
        <v>1470</v>
      </c>
      <c r="C1007" s="276"/>
      <c r="D1007" s="269"/>
      <c r="E1007" s="280" t="s">
        <v>1451</v>
      </c>
      <c r="F1007" s="276"/>
      <c r="G1007" s="272"/>
      <c r="H1007" s="273"/>
      <c r="I1007" s="273"/>
      <c r="J1007" s="274"/>
      <c r="K1007" s="274"/>
      <c r="M1007" s="272"/>
    </row>
    <row r="1008" spans="1:13" s="294" customFormat="1" ht="25.5">
      <c r="A1008" s="311"/>
      <c r="B1008" s="296" t="s">
        <v>1471</v>
      </c>
      <c r="C1008" s="288">
        <v>220104</v>
      </c>
      <c r="D1008" s="276" t="s">
        <v>105</v>
      </c>
      <c r="E1008" s="294" t="s">
        <v>1452</v>
      </c>
      <c r="F1008" s="269" t="s">
        <v>31</v>
      </c>
      <c r="G1008" s="378" t="s">
        <v>13</v>
      </c>
      <c r="H1008" s="379" t="s">
        <v>1488</v>
      </c>
      <c r="I1008" s="379" t="s">
        <v>1487</v>
      </c>
      <c r="J1008" s="379" t="s">
        <v>1486</v>
      </c>
      <c r="K1008" s="272">
        <f>K1009</f>
        <v>137.5</v>
      </c>
      <c r="M1008" s="272">
        <v>137.5</v>
      </c>
    </row>
    <row r="1009" spans="1:13" s="294" customFormat="1">
      <c r="A1009" s="231"/>
      <c r="B1009" s="232"/>
      <c r="C1009" s="232"/>
      <c r="D1009" s="232"/>
      <c r="E1009" s="372" t="s">
        <v>1491</v>
      </c>
      <c r="F1009" s="232"/>
      <c r="G1009" s="52"/>
      <c r="H1009" s="52"/>
      <c r="I1009" s="52"/>
      <c r="J1009" s="52">
        <v>137.5</v>
      </c>
      <c r="K1009" s="52">
        <f>J1009</f>
        <v>137.5</v>
      </c>
      <c r="M1009" s="52"/>
    </row>
    <row r="1010" spans="1:13" s="294" customFormat="1" ht="25.5">
      <c r="A1010" s="311"/>
      <c r="B1010" s="296" t="s">
        <v>1472</v>
      </c>
      <c r="C1010" s="276">
        <v>98504</v>
      </c>
      <c r="D1010" s="276" t="s">
        <v>21</v>
      </c>
      <c r="E1010" s="284" t="s">
        <v>303</v>
      </c>
      <c r="F1010" s="276" t="s">
        <v>31</v>
      </c>
      <c r="G1010" s="378" t="s">
        <v>13</v>
      </c>
      <c r="H1010" s="379" t="s">
        <v>1488</v>
      </c>
      <c r="I1010" s="379" t="s">
        <v>1487</v>
      </c>
      <c r="J1010" s="379" t="s">
        <v>1486</v>
      </c>
      <c r="K1010" s="272">
        <f>K1011</f>
        <v>970.5</v>
      </c>
      <c r="M1010" s="272">
        <v>970.5</v>
      </c>
    </row>
    <row r="1011" spans="1:13" s="294" customFormat="1">
      <c r="A1011" s="231"/>
      <c r="B1011" s="232"/>
      <c r="C1011" s="232"/>
      <c r="D1011" s="232"/>
      <c r="E1011" s="372" t="s">
        <v>1491</v>
      </c>
      <c r="F1011" s="232"/>
      <c r="G1011" s="52"/>
      <c r="H1011" s="52"/>
      <c r="I1011" s="52"/>
      <c r="J1011" s="52">
        <v>970.5</v>
      </c>
      <c r="K1011" s="52">
        <f>J1011</f>
        <v>970.5</v>
      </c>
      <c r="M1011" s="52"/>
    </row>
    <row r="1012" spans="1:13" s="294" customFormat="1" ht="25.5">
      <c r="A1012" s="311"/>
      <c r="B1012" s="296" t="s">
        <v>1473</v>
      </c>
      <c r="C1012" s="288">
        <v>270702</v>
      </c>
      <c r="D1012" s="276" t="s">
        <v>105</v>
      </c>
      <c r="E1012" s="289" t="s">
        <v>1027</v>
      </c>
      <c r="F1012" s="269" t="s">
        <v>53</v>
      </c>
      <c r="G1012" s="378" t="s">
        <v>13</v>
      </c>
      <c r="H1012" s="379" t="s">
        <v>1488</v>
      </c>
      <c r="I1012" s="379" t="s">
        <v>1487</v>
      </c>
      <c r="J1012" s="379" t="s">
        <v>1486</v>
      </c>
      <c r="K1012" s="272">
        <f>K1013</f>
        <v>60</v>
      </c>
      <c r="M1012" s="272">
        <v>60</v>
      </c>
    </row>
    <row r="1013" spans="1:13" s="294" customFormat="1">
      <c r="A1013" s="231"/>
      <c r="B1013" s="232"/>
      <c r="C1013" s="232"/>
      <c r="D1013" s="232"/>
      <c r="E1013" s="372" t="s">
        <v>1491</v>
      </c>
      <c r="F1013" s="232"/>
      <c r="G1013" s="52"/>
      <c r="H1013" s="52"/>
      <c r="I1013" s="52">
        <v>60</v>
      </c>
      <c r="J1013" s="52"/>
      <c r="K1013" s="52">
        <f>I1013</f>
        <v>60</v>
      </c>
      <c r="M1013" s="52"/>
    </row>
    <row r="1014" spans="1:13">
      <c r="A1014" s="17"/>
      <c r="B1014" s="129"/>
      <c r="C1014" s="130"/>
      <c r="D1014" s="130"/>
      <c r="E1014" s="130"/>
      <c r="F1014" s="130"/>
      <c r="G1014" s="131" t="s">
        <v>32</v>
      </c>
      <c r="H1014" s="132"/>
      <c r="I1014" s="132"/>
      <c r="J1014" s="133"/>
      <c r="K1014" s="133"/>
    </row>
    <row r="1015" spans="1:13">
      <c r="A1015" s="17"/>
      <c r="B1015" s="63"/>
      <c r="C1015" s="64"/>
      <c r="D1015" s="64"/>
      <c r="E1015" s="64"/>
      <c r="F1015" s="64"/>
      <c r="G1015" s="134"/>
      <c r="H1015" s="135"/>
      <c r="I1015" s="135"/>
      <c r="J1015" s="136"/>
      <c r="K1015" s="136"/>
    </row>
    <row r="1016" spans="1:13">
      <c r="A1016" s="17"/>
      <c r="B1016" s="138">
        <v>24</v>
      </c>
      <c r="C1016" s="138"/>
      <c r="D1016" s="138"/>
      <c r="E1016" s="139" t="s">
        <v>982</v>
      </c>
      <c r="F1016" s="139"/>
      <c r="G1016" s="140"/>
      <c r="H1016" s="141"/>
      <c r="I1016" s="141"/>
      <c r="J1016" s="141"/>
      <c r="K1016" s="141"/>
    </row>
    <row r="1017" spans="1:13" s="294" customFormat="1" ht="25.5">
      <c r="B1017" s="269" t="s">
        <v>983</v>
      </c>
      <c r="C1017" s="276">
        <v>90778</v>
      </c>
      <c r="D1017" s="276" t="s">
        <v>21</v>
      </c>
      <c r="E1017" s="364" t="s">
        <v>984</v>
      </c>
      <c r="F1017" s="276" t="s">
        <v>985</v>
      </c>
      <c r="G1017" s="378" t="s">
        <v>13</v>
      </c>
      <c r="H1017" s="379" t="s">
        <v>1488</v>
      </c>
      <c r="I1017" s="379" t="s">
        <v>1487</v>
      </c>
      <c r="J1017" s="379" t="s">
        <v>1486</v>
      </c>
      <c r="K1017" s="272">
        <f>K1018</f>
        <v>447.55</v>
      </c>
      <c r="M1017"/>
    </row>
    <row r="1018" spans="1:13" s="294" customFormat="1">
      <c r="A1018" s="231"/>
      <c r="B1018" s="232"/>
      <c r="C1018" s="232"/>
      <c r="D1018" s="232"/>
      <c r="E1018" s="372" t="s">
        <v>1491</v>
      </c>
      <c r="F1018" s="232"/>
      <c r="G1018" s="52">
        <v>447.55</v>
      </c>
      <c r="H1018" s="52"/>
      <c r="I1018" s="52"/>
      <c r="J1018" s="52"/>
      <c r="K1018" s="52">
        <f>G1018</f>
        <v>447.55</v>
      </c>
      <c r="M1018" s="52"/>
    </row>
    <row r="1019" spans="1:13" s="294" customFormat="1" ht="25.5">
      <c r="A1019" s="311"/>
      <c r="B1019" s="269" t="s">
        <v>986</v>
      </c>
      <c r="C1019" s="276">
        <v>250103</v>
      </c>
      <c r="D1019" s="276" t="s">
        <v>105</v>
      </c>
      <c r="E1019" s="364" t="s">
        <v>987</v>
      </c>
      <c r="F1019" s="276" t="s">
        <v>985</v>
      </c>
      <c r="G1019" s="378" t="s">
        <v>13</v>
      </c>
      <c r="H1019" s="379" t="s">
        <v>1488</v>
      </c>
      <c r="I1019" s="379" t="s">
        <v>1487</v>
      </c>
      <c r="J1019" s="379" t="s">
        <v>1486</v>
      </c>
      <c r="K1019" s="272">
        <f>K1020</f>
        <v>894.51</v>
      </c>
      <c r="M1019"/>
    </row>
    <row r="1020" spans="1:13" s="294" customFormat="1">
      <c r="A1020" s="231"/>
      <c r="B1020" s="232"/>
      <c r="C1020" s="232"/>
      <c r="D1020" s="232"/>
      <c r="E1020" s="372" t="s">
        <v>1491</v>
      </c>
      <c r="F1020" s="232"/>
      <c r="G1020" s="52">
        <v>894.51</v>
      </c>
      <c r="H1020" s="52"/>
      <c r="I1020" s="52"/>
      <c r="J1020" s="52"/>
      <c r="K1020" s="52">
        <f>G1020</f>
        <v>894.51</v>
      </c>
      <c r="M1020" s="52"/>
    </row>
    <row r="1021" spans="1:13">
      <c r="A1021" s="17"/>
      <c r="B1021" s="63"/>
      <c r="C1021" s="64"/>
      <c r="D1021" s="64"/>
      <c r="E1021" s="64"/>
      <c r="F1021" s="64"/>
      <c r="G1021" s="65" t="s">
        <v>32</v>
      </c>
      <c r="H1021" s="66"/>
      <c r="I1021" s="66"/>
      <c r="J1021" s="67"/>
      <c r="K1021" s="67"/>
    </row>
    <row r="1022" spans="1:13">
      <c r="A1022" s="17"/>
      <c r="B1022" s="17"/>
      <c r="C1022" s="17"/>
      <c r="D1022" s="17"/>
      <c r="E1022" s="44"/>
      <c r="F1022" s="17"/>
      <c r="G1022" s="45"/>
      <c r="H1022" s="19"/>
      <c r="I1022" s="19"/>
      <c r="J1022" s="19"/>
      <c r="K1022" s="19"/>
    </row>
    <row r="1023" spans="1:13">
      <c r="A1023" s="17"/>
      <c r="B1023" s="46">
        <v>25</v>
      </c>
      <c r="C1023" s="46"/>
      <c r="D1023" s="46"/>
      <c r="E1023" s="47" t="s">
        <v>988</v>
      </c>
      <c r="F1023" s="47"/>
      <c r="G1023" s="82"/>
      <c r="H1023" s="49"/>
      <c r="I1023" s="49"/>
      <c r="J1023" s="49"/>
      <c r="K1023" s="49"/>
    </row>
    <row r="1024" spans="1:13" s="294" customFormat="1" ht="25.5">
      <c r="A1024" s="311"/>
      <c r="B1024" s="269" t="s">
        <v>989</v>
      </c>
      <c r="C1024" s="365">
        <v>99803</v>
      </c>
      <c r="D1024" s="269" t="s">
        <v>21</v>
      </c>
      <c r="E1024" s="366" t="s">
        <v>990</v>
      </c>
      <c r="F1024" s="276" t="s">
        <v>31</v>
      </c>
      <c r="G1024" s="378" t="s">
        <v>13</v>
      </c>
      <c r="H1024" s="379" t="s">
        <v>1488</v>
      </c>
      <c r="I1024" s="379" t="s">
        <v>1487</v>
      </c>
      <c r="J1024" s="379" t="s">
        <v>1486</v>
      </c>
      <c r="K1024" s="272">
        <f>K1025</f>
        <v>1514.3</v>
      </c>
      <c r="M1024" s="272">
        <v>1514.3</v>
      </c>
    </row>
    <row r="1025" spans="1:13" s="294" customFormat="1">
      <c r="A1025" s="231"/>
      <c r="B1025" s="232"/>
      <c r="C1025" s="232"/>
      <c r="D1025" s="232"/>
      <c r="E1025" s="372" t="s">
        <v>1491</v>
      </c>
      <c r="F1025" s="232"/>
      <c r="G1025" s="52"/>
      <c r="H1025" s="52"/>
      <c r="I1025" s="52"/>
      <c r="J1025" s="52">
        <v>1514.3</v>
      </c>
      <c r="K1025" s="52">
        <f>J1025</f>
        <v>1514.3</v>
      </c>
      <c r="M1025" s="52"/>
    </row>
    <row r="1026" spans="1:13" s="294" customFormat="1" ht="24.75" customHeight="1">
      <c r="A1026" s="311"/>
      <c r="B1026" s="269" t="s">
        <v>991</v>
      </c>
      <c r="C1026" s="367">
        <v>103689</v>
      </c>
      <c r="D1026" s="269" t="s">
        <v>21</v>
      </c>
      <c r="E1026" s="368" t="s">
        <v>1154</v>
      </c>
      <c r="F1026" s="269" t="s">
        <v>31</v>
      </c>
      <c r="G1026" s="378" t="s">
        <v>13</v>
      </c>
      <c r="H1026" s="379" t="s">
        <v>1488</v>
      </c>
      <c r="I1026" s="379" t="s">
        <v>1487</v>
      </c>
      <c r="J1026" s="379" t="s">
        <v>1486</v>
      </c>
      <c r="K1026" s="272">
        <f>K1027</f>
        <v>2</v>
      </c>
      <c r="M1026" s="272">
        <v>2</v>
      </c>
    </row>
    <row r="1027" spans="1:13" s="294" customFormat="1">
      <c r="A1027" s="231"/>
      <c r="B1027" s="232"/>
      <c r="C1027" s="232"/>
      <c r="D1027" s="232"/>
      <c r="E1027" s="372" t="s">
        <v>1491</v>
      </c>
      <c r="F1027" s="232"/>
      <c r="G1027" s="52"/>
      <c r="H1027" s="52"/>
      <c r="I1027" s="52"/>
      <c r="J1027" s="52">
        <v>2</v>
      </c>
      <c r="K1027" s="52">
        <f>J1027</f>
        <v>2</v>
      </c>
      <c r="M1027" s="52"/>
    </row>
    <row r="1028" spans="1:13">
      <c r="A1028" s="17"/>
      <c r="B1028" s="63"/>
      <c r="C1028" s="64"/>
      <c r="D1028" s="64"/>
      <c r="E1028" s="64"/>
      <c r="F1028" s="64"/>
      <c r="G1028" s="65" t="s">
        <v>32</v>
      </c>
      <c r="H1028" s="66"/>
      <c r="I1028" s="66"/>
      <c r="J1028" s="67"/>
      <c r="K1028" s="67"/>
    </row>
    <row r="1029" spans="1:13">
      <c r="A1029" s="17"/>
      <c r="B1029" s="17"/>
      <c r="C1029" s="17"/>
      <c r="D1029" s="17"/>
      <c r="E1029" s="44"/>
      <c r="F1029" s="17"/>
      <c r="G1029" s="45"/>
      <c r="H1029" s="19"/>
      <c r="I1029" s="19"/>
      <c r="J1029" s="19"/>
      <c r="K1029" s="19"/>
    </row>
    <row r="1030" spans="1:13">
      <c r="A1030" s="17"/>
      <c r="B1030" s="149"/>
      <c r="C1030" s="149"/>
      <c r="D1030" s="149"/>
      <c r="E1030" s="44"/>
      <c r="F1030" s="17"/>
      <c r="G1030" s="45"/>
      <c r="H1030" s="19"/>
      <c r="I1030" s="19"/>
      <c r="J1030" s="36"/>
      <c r="K1030" s="36"/>
    </row>
    <row r="1031" spans="1:13" ht="15" customHeight="1"/>
    <row r="1032" spans="1:13" ht="37.5" customHeight="1"/>
    <row r="1037" spans="1:13">
      <c r="A1037" s="17"/>
      <c r="B1037" s="149"/>
      <c r="C1037" s="149"/>
      <c r="D1037" s="149"/>
      <c r="E1037" s="44"/>
      <c r="F1037" s="17"/>
      <c r="G1037" s="156"/>
      <c r="H1037" s="150"/>
      <c r="I1037" s="150"/>
      <c r="J1037" s="150"/>
      <c r="K1037" s="150"/>
    </row>
  </sheetData>
  <protectedRanges>
    <protectedRange sqref="H1:K258 I259:K259 H260:K1037" name="Intervalo1"/>
  </protectedRanges>
  <mergeCells count="2">
    <mergeCell ref="B1:K3"/>
    <mergeCell ref="B12:K12"/>
  </mergeCells>
  <conditionalFormatting sqref="J25:K25 G1023:K1023">
    <cfRule type="cellIs" dxfId="1781" priority="1770" stopIfTrue="1" operator="equal">
      <formula>0</formula>
    </cfRule>
  </conditionalFormatting>
  <conditionalFormatting sqref="J33:K33">
    <cfRule type="cellIs" dxfId="1780" priority="1769" stopIfTrue="1" operator="equal">
      <formula>0</formula>
    </cfRule>
  </conditionalFormatting>
  <conditionalFormatting sqref="J75:K75">
    <cfRule type="cellIs" dxfId="1779" priority="1768" stopIfTrue="1" operator="equal">
      <formula>0</formula>
    </cfRule>
  </conditionalFormatting>
  <conditionalFormatting sqref="J130:K130">
    <cfRule type="cellIs" dxfId="1778" priority="1767" stopIfTrue="1" operator="equal">
      <formula>0</formula>
    </cfRule>
  </conditionalFormatting>
  <conditionalFormatting sqref="J236:K236">
    <cfRule type="cellIs" dxfId="1777" priority="1766" stopIfTrue="1" operator="equal">
      <formula>0</formula>
    </cfRule>
  </conditionalFormatting>
  <conditionalFormatting sqref="J255:K255">
    <cfRule type="cellIs" dxfId="1776" priority="1765" stopIfTrue="1" operator="equal">
      <formula>0</formula>
    </cfRule>
  </conditionalFormatting>
  <conditionalFormatting sqref="J262:K262">
    <cfRule type="cellIs" dxfId="1775" priority="1764" stopIfTrue="1" operator="equal">
      <formula>0</formula>
    </cfRule>
  </conditionalFormatting>
  <conditionalFormatting sqref="J294:K294">
    <cfRule type="cellIs" dxfId="1774" priority="1763" stopIfTrue="1" operator="equal">
      <formula>0</formula>
    </cfRule>
  </conditionalFormatting>
  <conditionalFormatting sqref="J344:K344">
    <cfRule type="cellIs" dxfId="1773" priority="1762" stopIfTrue="1" operator="equal">
      <formula>0</formula>
    </cfRule>
  </conditionalFormatting>
  <conditionalFormatting sqref="J376:K376">
    <cfRule type="cellIs" dxfId="1772" priority="1761" stopIfTrue="1" operator="equal">
      <formula>0</formula>
    </cfRule>
  </conditionalFormatting>
  <conditionalFormatting sqref="J511:K511">
    <cfRule type="cellIs" dxfId="1771" priority="1760" stopIfTrue="1" operator="equal">
      <formula>0</formula>
    </cfRule>
  </conditionalFormatting>
  <conditionalFormatting sqref="J533:K533">
    <cfRule type="cellIs" dxfId="1770" priority="1759" stopIfTrue="1" operator="equal">
      <formula>0</formula>
    </cfRule>
  </conditionalFormatting>
  <conditionalFormatting sqref="J608:K608">
    <cfRule type="cellIs" dxfId="1769" priority="1758" stopIfTrue="1" operator="equal">
      <formula>0</formula>
    </cfRule>
  </conditionalFormatting>
  <conditionalFormatting sqref="J737:K737">
    <cfRule type="cellIs" dxfId="1768" priority="1757" stopIfTrue="1" operator="equal">
      <formula>0</formula>
    </cfRule>
  </conditionalFormatting>
  <conditionalFormatting sqref="J862:K862">
    <cfRule type="cellIs" dxfId="1767" priority="1756" stopIfTrue="1" operator="equal">
      <formula>0</formula>
    </cfRule>
  </conditionalFormatting>
  <conditionalFormatting sqref="J873:K873">
    <cfRule type="cellIs" dxfId="1766" priority="1755" stopIfTrue="1" operator="equal">
      <formula>0</formula>
    </cfRule>
  </conditionalFormatting>
  <conditionalFormatting sqref="J927:K928 J937:K937 J968:K968">
    <cfRule type="cellIs" dxfId="1765" priority="1754" stopIfTrue="1" operator="equal">
      <formula>0</formula>
    </cfRule>
  </conditionalFormatting>
  <conditionalFormatting sqref="J1028:K1028">
    <cfRule type="cellIs" dxfId="1764" priority="1753" stopIfTrue="1" operator="equal">
      <formula>0</formula>
    </cfRule>
  </conditionalFormatting>
  <conditionalFormatting sqref="G969:K969">
    <cfRule type="cellIs" dxfId="1763" priority="1752" stopIfTrue="1" operator="equal">
      <formula>0</formula>
    </cfRule>
  </conditionalFormatting>
  <conditionalFormatting sqref="J1014:K1015">
    <cfRule type="cellIs" dxfId="1762" priority="1751" stopIfTrue="1" operator="equal">
      <formula>0</formula>
    </cfRule>
  </conditionalFormatting>
  <conditionalFormatting sqref="J667:K668">
    <cfRule type="cellIs" dxfId="1761" priority="1750" stopIfTrue="1" operator="equal">
      <formula>0</formula>
    </cfRule>
  </conditionalFormatting>
  <conditionalFormatting sqref="G16">
    <cfRule type="cellIs" dxfId="1760" priority="1749" stopIfTrue="1" operator="equal">
      <formula>0</formula>
    </cfRule>
  </conditionalFormatting>
  <conditionalFormatting sqref="H16:K16">
    <cfRule type="cellIs" dxfId="1759" priority="1748" stopIfTrue="1" operator="equal">
      <formula>0</formula>
    </cfRule>
  </conditionalFormatting>
  <conditionalFormatting sqref="J700:K700">
    <cfRule type="cellIs" dxfId="1758" priority="1747" stopIfTrue="1" operator="equal">
      <formula>0</formula>
    </cfRule>
  </conditionalFormatting>
  <conditionalFormatting sqref="G929:K929">
    <cfRule type="cellIs" dxfId="1757" priority="1746" stopIfTrue="1" operator="equal">
      <formula>0</formula>
    </cfRule>
  </conditionalFormatting>
  <conditionalFormatting sqref="J936:K936">
    <cfRule type="cellIs" dxfId="1756" priority="1745" stopIfTrue="1" operator="equal">
      <formula>0</formula>
    </cfRule>
  </conditionalFormatting>
  <conditionalFormatting sqref="G938:K938">
    <cfRule type="cellIs" dxfId="1755" priority="1744" stopIfTrue="1" operator="equal">
      <formula>0</formula>
    </cfRule>
  </conditionalFormatting>
  <conditionalFormatting sqref="J967:K967">
    <cfRule type="cellIs" dxfId="1754" priority="1743" stopIfTrue="1" operator="equal">
      <formula>0</formula>
    </cfRule>
  </conditionalFormatting>
  <conditionalFormatting sqref="G1016:K1016">
    <cfRule type="cellIs" dxfId="1753" priority="1742" stopIfTrue="1" operator="equal">
      <formula>0</formula>
    </cfRule>
  </conditionalFormatting>
  <conditionalFormatting sqref="J1021:K1021">
    <cfRule type="cellIs" dxfId="1752" priority="1741" stopIfTrue="1" operator="equal">
      <formula>0</formula>
    </cfRule>
  </conditionalFormatting>
  <conditionalFormatting sqref="G18">
    <cfRule type="cellIs" dxfId="1751" priority="1735" stopIfTrue="1" operator="equal">
      <formula>0</formula>
    </cfRule>
  </conditionalFormatting>
  <conditionalFormatting sqref="H18:J18">
    <cfRule type="cellIs" dxfId="1750" priority="1734" stopIfTrue="1" operator="equal">
      <formula>0</formula>
    </cfRule>
  </conditionalFormatting>
  <conditionalFormatting sqref="G21">
    <cfRule type="cellIs" dxfId="1749" priority="1731" stopIfTrue="1" operator="equal">
      <formula>0</formula>
    </cfRule>
  </conditionalFormatting>
  <conditionalFormatting sqref="H21:J21">
    <cfRule type="cellIs" dxfId="1748" priority="1730" stopIfTrue="1" operator="equal">
      <formula>0</formula>
    </cfRule>
  </conditionalFormatting>
  <conditionalFormatting sqref="G23">
    <cfRule type="cellIs" dxfId="1747" priority="1729" stopIfTrue="1" operator="equal">
      <formula>0</formula>
    </cfRule>
  </conditionalFormatting>
  <conditionalFormatting sqref="H23:J23">
    <cfRule type="cellIs" dxfId="1746" priority="1728" stopIfTrue="1" operator="equal">
      <formula>0</formula>
    </cfRule>
  </conditionalFormatting>
  <conditionalFormatting sqref="G31">
    <cfRule type="cellIs" dxfId="1745" priority="1723" stopIfTrue="1" operator="equal">
      <formula>0</formula>
    </cfRule>
  </conditionalFormatting>
  <conditionalFormatting sqref="H31:J31">
    <cfRule type="cellIs" dxfId="1744" priority="1722" stopIfTrue="1" operator="equal">
      <formula>0</formula>
    </cfRule>
  </conditionalFormatting>
  <conditionalFormatting sqref="G29">
    <cfRule type="cellIs" dxfId="1743" priority="1727" stopIfTrue="1" operator="equal">
      <formula>0</formula>
    </cfRule>
  </conditionalFormatting>
  <conditionalFormatting sqref="H29:J29">
    <cfRule type="cellIs" dxfId="1742" priority="1726" stopIfTrue="1" operator="equal">
      <formula>0</formula>
    </cfRule>
  </conditionalFormatting>
  <conditionalFormatting sqref="J45">
    <cfRule type="cellIs" dxfId="1741" priority="1705" stopIfTrue="1" operator="equal">
      <formula>0</formula>
    </cfRule>
  </conditionalFormatting>
  <conditionalFormatting sqref="J43">
    <cfRule type="cellIs" dxfId="1740" priority="1706" stopIfTrue="1" operator="equal">
      <formula>0</formula>
    </cfRule>
  </conditionalFormatting>
  <conditionalFormatting sqref="G60">
    <cfRule type="cellIs" dxfId="1739" priority="1695" stopIfTrue="1" operator="equal">
      <formula>0</formula>
    </cfRule>
  </conditionalFormatting>
  <conditionalFormatting sqref="J47">
    <cfRule type="cellIs" dxfId="1738" priority="1704" stopIfTrue="1" operator="equal">
      <formula>0</formula>
    </cfRule>
  </conditionalFormatting>
  <conditionalFormatting sqref="H60:J60">
    <cfRule type="cellIs" dxfId="1737" priority="1694" stopIfTrue="1" operator="equal">
      <formula>0</formula>
    </cfRule>
  </conditionalFormatting>
  <conditionalFormatting sqref="J67">
    <cfRule type="cellIs" dxfId="1736" priority="1681" stopIfTrue="1" operator="equal">
      <formula>0</formula>
    </cfRule>
  </conditionalFormatting>
  <conditionalFormatting sqref="J83">
    <cfRule type="cellIs" dxfId="1735" priority="1645" stopIfTrue="1" operator="equal">
      <formula>0</formula>
    </cfRule>
  </conditionalFormatting>
  <conditionalFormatting sqref="J128">
    <cfRule type="cellIs" dxfId="1734" priority="1628" stopIfTrue="1" operator="equal">
      <formula>0</formula>
    </cfRule>
  </conditionalFormatting>
  <conditionalFormatting sqref="H180">
    <cfRule type="cellIs" dxfId="1733" priority="1495" stopIfTrue="1" operator="equal">
      <formula>0</formula>
    </cfRule>
  </conditionalFormatting>
  <conditionalFormatting sqref="H234">
    <cfRule type="cellIs" dxfId="1732" priority="1430" stopIfTrue="1" operator="equal">
      <formula>0</formula>
    </cfRule>
  </conditionalFormatting>
  <conditionalFormatting sqref="H253">
    <cfRule type="cellIs" dxfId="1731" priority="1398" stopIfTrue="1" operator="equal">
      <formula>0</formula>
    </cfRule>
  </conditionalFormatting>
  <conditionalFormatting sqref="H260">
    <cfRule type="cellIs" dxfId="1730" priority="1390" stopIfTrue="1" operator="equal">
      <formula>0</formula>
    </cfRule>
  </conditionalFormatting>
  <conditionalFormatting sqref="H292">
    <cfRule type="cellIs" dxfId="1729" priority="1338" stopIfTrue="1" operator="equal">
      <formula>0</formula>
    </cfRule>
  </conditionalFormatting>
  <conditionalFormatting sqref="G37">
    <cfRule type="cellIs" dxfId="1728" priority="1721" stopIfTrue="1" operator="equal">
      <formula>0</formula>
    </cfRule>
  </conditionalFormatting>
  <conditionalFormatting sqref="H37:J37">
    <cfRule type="cellIs" dxfId="1727" priority="1720" stopIfTrue="1" operator="equal">
      <formula>0</formula>
    </cfRule>
  </conditionalFormatting>
  <conditionalFormatting sqref="G39">
    <cfRule type="cellIs" dxfId="1726" priority="1719" stopIfTrue="1" operator="equal">
      <formula>0</formula>
    </cfRule>
  </conditionalFormatting>
  <conditionalFormatting sqref="H39:I39">
    <cfRule type="cellIs" dxfId="1725" priority="1718" stopIfTrue="1" operator="equal">
      <formula>0</formula>
    </cfRule>
  </conditionalFormatting>
  <conditionalFormatting sqref="G41">
    <cfRule type="cellIs" dxfId="1724" priority="1717" stopIfTrue="1" operator="equal">
      <formula>0</formula>
    </cfRule>
  </conditionalFormatting>
  <conditionalFormatting sqref="H41:J41">
    <cfRule type="cellIs" dxfId="1723" priority="1716" stopIfTrue="1" operator="equal">
      <formula>0</formula>
    </cfRule>
  </conditionalFormatting>
  <conditionalFormatting sqref="G43">
    <cfRule type="cellIs" dxfId="1722" priority="1715" stopIfTrue="1" operator="equal">
      <formula>0</formula>
    </cfRule>
  </conditionalFormatting>
  <conditionalFormatting sqref="H43:I43">
    <cfRule type="cellIs" dxfId="1721" priority="1714" stopIfTrue="1" operator="equal">
      <formula>0</formula>
    </cfRule>
  </conditionalFormatting>
  <conditionalFormatting sqref="G45">
    <cfRule type="cellIs" dxfId="1720" priority="1713" stopIfTrue="1" operator="equal">
      <formula>0</formula>
    </cfRule>
  </conditionalFormatting>
  <conditionalFormatting sqref="H45:I45">
    <cfRule type="cellIs" dxfId="1719" priority="1712" stopIfTrue="1" operator="equal">
      <formula>0</formula>
    </cfRule>
  </conditionalFormatting>
  <conditionalFormatting sqref="G47">
    <cfRule type="cellIs" dxfId="1718" priority="1711" stopIfTrue="1" operator="equal">
      <formula>0</formula>
    </cfRule>
  </conditionalFormatting>
  <conditionalFormatting sqref="H47:I47">
    <cfRule type="cellIs" dxfId="1717" priority="1710" stopIfTrue="1" operator="equal">
      <formula>0</formula>
    </cfRule>
  </conditionalFormatting>
  <conditionalFormatting sqref="G49">
    <cfRule type="cellIs" dxfId="1716" priority="1709" stopIfTrue="1" operator="equal">
      <formula>0</formula>
    </cfRule>
  </conditionalFormatting>
  <conditionalFormatting sqref="H49:J49">
    <cfRule type="cellIs" dxfId="1715" priority="1708" stopIfTrue="1" operator="equal">
      <formula>0</formula>
    </cfRule>
  </conditionalFormatting>
  <conditionalFormatting sqref="J39">
    <cfRule type="cellIs" dxfId="1714" priority="1707" stopIfTrue="1" operator="equal">
      <formula>0</formula>
    </cfRule>
  </conditionalFormatting>
  <conditionalFormatting sqref="H58:J58">
    <cfRule type="cellIs" dxfId="1713" priority="1696" stopIfTrue="1" operator="equal">
      <formula>0</formula>
    </cfRule>
  </conditionalFormatting>
  <conditionalFormatting sqref="H73:J73">
    <cfRule type="cellIs" dxfId="1712" priority="1682" stopIfTrue="1" operator="equal">
      <formula>0</formula>
    </cfRule>
  </conditionalFormatting>
  <conditionalFormatting sqref="G52">
    <cfRule type="cellIs" dxfId="1711" priority="1703" stopIfTrue="1" operator="equal">
      <formula>0</formula>
    </cfRule>
  </conditionalFormatting>
  <conditionalFormatting sqref="H52:J52">
    <cfRule type="cellIs" dxfId="1710" priority="1702" stopIfTrue="1" operator="equal">
      <formula>0</formula>
    </cfRule>
  </conditionalFormatting>
  <conditionalFormatting sqref="G54">
    <cfRule type="cellIs" dxfId="1709" priority="1701" stopIfTrue="1" operator="equal">
      <formula>0</formula>
    </cfRule>
  </conditionalFormatting>
  <conditionalFormatting sqref="H54:J54">
    <cfRule type="cellIs" dxfId="1708" priority="1700" stopIfTrue="1" operator="equal">
      <formula>0</formula>
    </cfRule>
  </conditionalFormatting>
  <conditionalFormatting sqref="G56">
    <cfRule type="cellIs" dxfId="1707" priority="1699" stopIfTrue="1" operator="equal">
      <formula>0</formula>
    </cfRule>
  </conditionalFormatting>
  <conditionalFormatting sqref="H56:J56">
    <cfRule type="cellIs" dxfId="1706" priority="1698" stopIfTrue="1" operator="equal">
      <formula>0</formula>
    </cfRule>
  </conditionalFormatting>
  <conditionalFormatting sqref="G58">
    <cfRule type="cellIs" dxfId="1705" priority="1697" stopIfTrue="1" operator="equal">
      <formula>0</formula>
    </cfRule>
  </conditionalFormatting>
  <conditionalFormatting sqref="G73">
    <cfRule type="cellIs" dxfId="1704" priority="1683" stopIfTrue="1" operator="equal">
      <formula>0</formula>
    </cfRule>
  </conditionalFormatting>
  <conditionalFormatting sqref="J105">
    <cfRule type="cellIs" dxfId="1703" priority="1646" stopIfTrue="1" operator="equal">
      <formula>0</formula>
    </cfRule>
  </conditionalFormatting>
  <conditionalFormatting sqref="G63">
    <cfRule type="cellIs" dxfId="1702" priority="1693" stopIfTrue="1" operator="equal">
      <formula>0</formula>
    </cfRule>
  </conditionalFormatting>
  <conditionalFormatting sqref="H63:J63">
    <cfRule type="cellIs" dxfId="1701" priority="1692" stopIfTrue="1" operator="equal">
      <formula>0</formula>
    </cfRule>
  </conditionalFormatting>
  <conditionalFormatting sqref="G65">
    <cfRule type="cellIs" dxfId="1700" priority="1691" stopIfTrue="1" operator="equal">
      <formula>0</formula>
    </cfRule>
  </conditionalFormatting>
  <conditionalFormatting sqref="H65:J65">
    <cfRule type="cellIs" dxfId="1699" priority="1690" stopIfTrue="1" operator="equal">
      <formula>0</formula>
    </cfRule>
  </conditionalFormatting>
  <conditionalFormatting sqref="G67">
    <cfRule type="cellIs" dxfId="1698" priority="1689" stopIfTrue="1" operator="equal">
      <formula>0</formula>
    </cfRule>
  </conditionalFormatting>
  <conditionalFormatting sqref="H67:I67">
    <cfRule type="cellIs" dxfId="1697" priority="1688" stopIfTrue="1" operator="equal">
      <formula>0</formula>
    </cfRule>
  </conditionalFormatting>
  <conditionalFormatting sqref="G69">
    <cfRule type="cellIs" dxfId="1696" priority="1687" stopIfTrue="1" operator="equal">
      <formula>0</formula>
    </cfRule>
  </conditionalFormatting>
  <conditionalFormatting sqref="H69:J69">
    <cfRule type="cellIs" dxfId="1695" priority="1686" stopIfTrue="1" operator="equal">
      <formula>0</formula>
    </cfRule>
  </conditionalFormatting>
  <conditionalFormatting sqref="G71">
    <cfRule type="cellIs" dxfId="1694" priority="1685" stopIfTrue="1" operator="equal">
      <formula>0</formula>
    </cfRule>
  </conditionalFormatting>
  <conditionalFormatting sqref="H71:J71">
    <cfRule type="cellIs" dxfId="1693" priority="1684" stopIfTrue="1" operator="equal">
      <formula>0</formula>
    </cfRule>
  </conditionalFormatting>
  <conditionalFormatting sqref="J103">
    <cfRule type="cellIs" dxfId="1692" priority="1647" stopIfTrue="1" operator="equal">
      <formula>0</formula>
    </cfRule>
  </conditionalFormatting>
  <conditionalFormatting sqref="J125">
    <cfRule type="cellIs" dxfId="1691" priority="1629" stopIfTrue="1" operator="equal">
      <formula>0</formula>
    </cfRule>
  </conditionalFormatting>
  <conditionalFormatting sqref="G79">
    <cfRule type="cellIs" dxfId="1690" priority="1680" stopIfTrue="1" operator="equal">
      <formula>0</formula>
    </cfRule>
  </conditionalFormatting>
  <conditionalFormatting sqref="H79:J79">
    <cfRule type="cellIs" dxfId="1689" priority="1679" stopIfTrue="1" operator="equal">
      <formula>0</formula>
    </cfRule>
  </conditionalFormatting>
  <conditionalFormatting sqref="G81">
    <cfRule type="cellIs" dxfId="1688" priority="1678" stopIfTrue="1" operator="equal">
      <formula>0</formula>
    </cfRule>
  </conditionalFormatting>
  <conditionalFormatting sqref="H81:J81">
    <cfRule type="cellIs" dxfId="1687" priority="1677" stopIfTrue="1" operator="equal">
      <formula>0</formula>
    </cfRule>
  </conditionalFormatting>
  <conditionalFormatting sqref="G83">
    <cfRule type="cellIs" dxfId="1686" priority="1676" stopIfTrue="1" operator="equal">
      <formula>0</formula>
    </cfRule>
  </conditionalFormatting>
  <conditionalFormatting sqref="H83:I83">
    <cfRule type="cellIs" dxfId="1685" priority="1675" stopIfTrue="1" operator="equal">
      <formula>0</formula>
    </cfRule>
  </conditionalFormatting>
  <conditionalFormatting sqref="G85">
    <cfRule type="cellIs" dxfId="1684" priority="1674" stopIfTrue="1" operator="equal">
      <formula>0</formula>
    </cfRule>
  </conditionalFormatting>
  <conditionalFormatting sqref="H85:J85">
    <cfRule type="cellIs" dxfId="1683" priority="1673" stopIfTrue="1" operator="equal">
      <formula>0</formula>
    </cfRule>
  </conditionalFormatting>
  <conditionalFormatting sqref="G88">
    <cfRule type="cellIs" dxfId="1682" priority="1672" stopIfTrue="1" operator="equal">
      <formula>0</formula>
    </cfRule>
  </conditionalFormatting>
  <conditionalFormatting sqref="H88:J88">
    <cfRule type="cellIs" dxfId="1681" priority="1671" stopIfTrue="1" operator="equal">
      <formula>0</formula>
    </cfRule>
  </conditionalFormatting>
  <conditionalFormatting sqref="G90">
    <cfRule type="cellIs" dxfId="1680" priority="1670" stopIfTrue="1" operator="equal">
      <formula>0</formula>
    </cfRule>
  </conditionalFormatting>
  <conditionalFormatting sqref="H90:J90">
    <cfRule type="cellIs" dxfId="1679" priority="1669" stopIfTrue="1" operator="equal">
      <formula>0</formula>
    </cfRule>
  </conditionalFormatting>
  <conditionalFormatting sqref="G92">
    <cfRule type="cellIs" dxfId="1678" priority="1668" stopIfTrue="1" operator="equal">
      <formula>0</formula>
    </cfRule>
  </conditionalFormatting>
  <conditionalFormatting sqref="H92:I92">
    <cfRule type="cellIs" dxfId="1677" priority="1667" stopIfTrue="1" operator="equal">
      <formula>0</formula>
    </cfRule>
  </conditionalFormatting>
  <conditionalFormatting sqref="G94">
    <cfRule type="cellIs" dxfId="1676" priority="1666" stopIfTrue="1" operator="equal">
      <formula>0</formula>
    </cfRule>
  </conditionalFormatting>
  <conditionalFormatting sqref="H94:I94">
    <cfRule type="cellIs" dxfId="1675" priority="1665" stopIfTrue="1" operator="equal">
      <formula>0</formula>
    </cfRule>
  </conditionalFormatting>
  <conditionalFormatting sqref="G96">
    <cfRule type="cellIs" dxfId="1674" priority="1664" stopIfTrue="1" operator="equal">
      <formula>0</formula>
    </cfRule>
  </conditionalFormatting>
  <conditionalFormatting sqref="H96:I96">
    <cfRule type="cellIs" dxfId="1673" priority="1663" stopIfTrue="1" operator="equal">
      <formula>0</formula>
    </cfRule>
  </conditionalFormatting>
  <conditionalFormatting sqref="G98">
    <cfRule type="cellIs" dxfId="1672" priority="1662" stopIfTrue="1" operator="equal">
      <formula>0</formula>
    </cfRule>
  </conditionalFormatting>
  <conditionalFormatting sqref="H98:J98">
    <cfRule type="cellIs" dxfId="1671" priority="1661" stopIfTrue="1" operator="equal">
      <formula>0</formula>
    </cfRule>
  </conditionalFormatting>
  <conditionalFormatting sqref="G101">
    <cfRule type="cellIs" dxfId="1670" priority="1660" stopIfTrue="1" operator="equal">
      <formula>0</formula>
    </cfRule>
  </conditionalFormatting>
  <conditionalFormatting sqref="H101:J101">
    <cfRule type="cellIs" dxfId="1669" priority="1659" stopIfTrue="1" operator="equal">
      <formula>0</formula>
    </cfRule>
  </conditionalFormatting>
  <conditionalFormatting sqref="G103">
    <cfRule type="cellIs" dxfId="1668" priority="1658" stopIfTrue="1" operator="equal">
      <formula>0</formula>
    </cfRule>
  </conditionalFormatting>
  <conditionalFormatting sqref="H103:I103">
    <cfRule type="cellIs" dxfId="1667" priority="1657" stopIfTrue="1" operator="equal">
      <formula>0</formula>
    </cfRule>
  </conditionalFormatting>
  <conditionalFormatting sqref="G105">
    <cfRule type="cellIs" dxfId="1666" priority="1656" stopIfTrue="1" operator="equal">
      <formula>0</formula>
    </cfRule>
  </conditionalFormatting>
  <conditionalFormatting sqref="H105:I105">
    <cfRule type="cellIs" dxfId="1665" priority="1655" stopIfTrue="1" operator="equal">
      <formula>0</formula>
    </cfRule>
  </conditionalFormatting>
  <conditionalFormatting sqref="G107">
    <cfRule type="cellIs" dxfId="1664" priority="1654" stopIfTrue="1" operator="equal">
      <formula>0</formula>
    </cfRule>
  </conditionalFormatting>
  <conditionalFormatting sqref="H107:J107">
    <cfRule type="cellIs" dxfId="1663" priority="1653" stopIfTrue="1" operator="equal">
      <formula>0</formula>
    </cfRule>
  </conditionalFormatting>
  <conditionalFormatting sqref="G109">
    <cfRule type="cellIs" dxfId="1662" priority="1652" stopIfTrue="1" operator="equal">
      <formula>0</formula>
    </cfRule>
  </conditionalFormatting>
  <conditionalFormatting sqref="H109:J109">
    <cfRule type="cellIs" dxfId="1661" priority="1651" stopIfTrue="1" operator="equal">
      <formula>0</formula>
    </cfRule>
  </conditionalFormatting>
  <conditionalFormatting sqref="J92">
    <cfRule type="cellIs" dxfId="1660" priority="1650" stopIfTrue="1" operator="equal">
      <formula>0</formula>
    </cfRule>
  </conditionalFormatting>
  <conditionalFormatting sqref="J94">
    <cfRule type="cellIs" dxfId="1659" priority="1649" stopIfTrue="1" operator="equal">
      <formula>0</formula>
    </cfRule>
  </conditionalFormatting>
  <conditionalFormatting sqref="J96">
    <cfRule type="cellIs" dxfId="1658" priority="1648" stopIfTrue="1" operator="equal">
      <formula>0</formula>
    </cfRule>
  </conditionalFormatting>
  <conditionalFormatting sqref="J122">
    <cfRule type="cellIs" dxfId="1657" priority="1630" stopIfTrue="1" operator="equal">
      <formula>0</formula>
    </cfRule>
  </conditionalFormatting>
  <conditionalFormatting sqref="I180">
    <cfRule type="cellIs" dxfId="1656" priority="1496" stopIfTrue="1" operator="equal">
      <formula>0</formula>
    </cfRule>
  </conditionalFormatting>
  <conditionalFormatting sqref="G115">
    <cfRule type="cellIs" dxfId="1655" priority="1644" stopIfTrue="1" operator="equal">
      <formula>0</formula>
    </cfRule>
  </conditionalFormatting>
  <conditionalFormatting sqref="H115:J115">
    <cfRule type="cellIs" dxfId="1654" priority="1643" stopIfTrue="1" operator="equal">
      <formula>0</formula>
    </cfRule>
  </conditionalFormatting>
  <conditionalFormatting sqref="G118">
    <cfRule type="cellIs" dxfId="1653" priority="1642" stopIfTrue="1" operator="equal">
      <formula>0</formula>
    </cfRule>
  </conditionalFormatting>
  <conditionalFormatting sqref="H118:I118">
    <cfRule type="cellIs" dxfId="1652" priority="1641" stopIfTrue="1" operator="equal">
      <formula>0</formula>
    </cfRule>
  </conditionalFormatting>
  <conditionalFormatting sqref="G120">
    <cfRule type="cellIs" dxfId="1651" priority="1640" stopIfTrue="1" operator="equal">
      <formula>0</formula>
    </cfRule>
  </conditionalFormatting>
  <conditionalFormatting sqref="H120:I120">
    <cfRule type="cellIs" dxfId="1650" priority="1639" stopIfTrue="1" operator="equal">
      <formula>0</formula>
    </cfRule>
  </conditionalFormatting>
  <conditionalFormatting sqref="G122">
    <cfRule type="cellIs" dxfId="1649" priority="1638" stopIfTrue="1" operator="equal">
      <formula>0</formula>
    </cfRule>
  </conditionalFormatting>
  <conditionalFormatting sqref="H122:I122">
    <cfRule type="cellIs" dxfId="1648" priority="1637" stopIfTrue="1" operator="equal">
      <formula>0</formula>
    </cfRule>
  </conditionalFormatting>
  <conditionalFormatting sqref="G125">
    <cfRule type="cellIs" dxfId="1647" priority="1636" stopIfTrue="1" operator="equal">
      <formula>0</formula>
    </cfRule>
  </conditionalFormatting>
  <conditionalFormatting sqref="H125:I125">
    <cfRule type="cellIs" dxfId="1646" priority="1635" stopIfTrue="1" operator="equal">
      <formula>0</formula>
    </cfRule>
  </conditionalFormatting>
  <conditionalFormatting sqref="G128">
    <cfRule type="cellIs" dxfId="1645" priority="1634" stopIfTrue="1" operator="equal">
      <formula>0</formula>
    </cfRule>
  </conditionalFormatting>
  <conditionalFormatting sqref="H128:I128">
    <cfRule type="cellIs" dxfId="1644" priority="1633" stopIfTrue="1" operator="equal">
      <formula>0</formula>
    </cfRule>
  </conditionalFormatting>
  <conditionalFormatting sqref="J118">
    <cfRule type="cellIs" dxfId="1643" priority="1632" stopIfTrue="1" operator="equal">
      <formula>0</formula>
    </cfRule>
  </conditionalFormatting>
  <conditionalFormatting sqref="J120">
    <cfRule type="cellIs" dxfId="1642" priority="1631" stopIfTrue="1" operator="equal">
      <formula>0</formula>
    </cfRule>
  </conditionalFormatting>
  <conditionalFormatting sqref="H178">
    <cfRule type="cellIs" dxfId="1641" priority="1497" stopIfTrue="1" operator="equal">
      <formula>0</formula>
    </cfRule>
  </conditionalFormatting>
  <conditionalFormatting sqref="J234">
    <cfRule type="cellIs" dxfId="1640" priority="1431" stopIfTrue="1" operator="equal">
      <formula>0</formula>
    </cfRule>
  </conditionalFormatting>
  <conditionalFormatting sqref="J133">
    <cfRule type="cellIs" dxfId="1639" priority="1625" stopIfTrue="1" operator="equal">
      <formula>0</formula>
    </cfRule>
  </conditionalFormatting>
  <conditionalFormatting sqref="G133">
    <cfRule type="cellIs" dxfId="1638" priority="1627" stopIfTrue="1" operator="equal">
      <formula>0</formula>
    </cfRule>
  </conditionalFormatting>
  <conditionalFormatting sqref="H133:I133">
    <cfRule type="cellIs" dxfId="1637" priority="1626" stopIfTrue="1" operator="equal">
      <formula>0</formula>
    </cfRule>
  </conditionalFormatting>
  <conditionalFormatting sqref="J134">
    <cfRule type="cellIs" dxfId="1636" priority="1622" stopIfTrue="1" operator="equal">
      <formula>0</formula>
    </cfRule>
  </conditionalFormatting>
  <conditionalFormatting sqref="G134">
    <cfRule type="cellIs" dxfId="1635" priority="1624" stopIfTrue="1" operator="equal">
      <formula>0</formula>
    </cfRule>
  </conditionalFormatting>
  <conditionalFormatting sqref="H134:I134">
    <cfRule type="cellIs" dxfId="1634" priority="1623" stopIfTrue="1" operator="equal">
      <formula>0</formula>
    </cfRule>
  </conditionalFormatting>
  <conditionalFormatting sqref="J136">
    <cfRule type="cellIs" dxfId="1633" priority="1619" stopIfTrue="1" operator="equal">
      <formula>0</formula>
    </cfRule>
  </conditionalFormatting>
  <conditionalFormatting sqref="G136">
    <cfRule type="cellIs" dxfId="1632" priority="1621" stopIfTrue="1" operator="equal">
      <formula>0</formula>
    </cfRule>
  </conditionalFormatting>
  <conditionalFormatting sqref="H136:I136">
    <cfRule type="cellIs" dxfId="1631" priority="1620" stopIfTrue="1" operator="equal">
      <formula>0</formula>
    </cfRule>
  </conditionalFormatting>
  <conditionalFormatting sqref="J138">
    <cfRule type="cellIs" dxfId="1630" priority="1616" stopIfTrue="1" operator="equal">
      <formula>0</formula>
    </cfRule>
  </conditionalFormatting>
  <conditionalFormatting sqref="G138">
    <cfRule type="cellIs" dxfId="1629" priority="1618" stopIfTrue="1" operator="equal">
      <formula>0</formula>
    </cfRule>
  </conditionalFormatting>
  <conditionalFormatting sqref="H138:I138">
    <cfRule type="cellIs" dxfId="1628" priority="1617" stopIfTrue="1" operator="equal">
      <formula>0</formula>
    </cfRule>
  </conditionalFormatting>
  <conditionalFormatting sqref="J140">
    <cfRule type="cellIs" dxfId="1627" priority="1613" stopIfTrue="1" operator="equal">
      <formula>0</formula>
    </cfRule>
  </conditionalFormatting>
  <conditionalFormatting sqref="G140">
    <cfRule type="cellIs" dxfId="1626" priority="1615" stopIfTrue="1" operator="equal">
      <formula>0</formula>
    </cfRule>
  </conditionalFormatting>
  <conditionalFormatting sqref="H140:I140">
    <cfRule type="cellIs" dxfId="1625" priority="1614" stopIfTrue="1" operator="equal">
      <formula>0</formula>
    </cfRule>
  </conditionalFormatting>
  <conditionalFormatting sqref="J142">
    <cfRule type="cellIs" dxfId="1624" priority="1610" stopIfTrue="1" operator="equal">
      <formula>0</formula>
    </cfRule>
  </conditionalFormatting>
  <conditionalFormatting sqref="G142">
    <cfRule type="cellIs" dxfId="1623" priority="1612" stopIfTrue="1" operator="equal">
      <formula>0</formula>
    </cfRule>
  </conditionalFormatting>
  <conditionalFormatting sqref="H142:I142">
    <cfRule type="cellIs" dxfId="1622" priority="1611" stopIfTrue="1" operator="equal">
      <formula>0</formula>
    </cfRule>
  </conditionalFormatting>
  <conditionalFormatting sqref="J144">
    <cfRule type="cellIs" dxfId="1621" priority="1607" stopIfTrue="1" operator="equal">
      <formula>0</formula>
    </cfRule>
  </conditionalFormatting>
  <conditionalFormatting sqref="G144">
    <cfRule type="cellIs" dxfId="1620" priority="1609" stopIfTrue="1" operator="equal">
      <formula>0</formula>
    </cfRule>
  </conditionalFormatting>
  <conditionalFormatting sqref="H144:I144">
    <cfRule type="cellIs" dxfId="1619" priority="1608" stopIfTrue="1" operator="equal">
      <formula>0</formula>
    </cfRule>
  </conditionalFormatting>
  <conditionalFormatting sqref="J147">
    <cfRule type="cellIs" dxfId="1618" priority="1604" stopIfTrue="1" operator="equal">
      <formula>0</formula>
    </cfRule>
  </conditionalFormatting>
  <conditionalFormatting sqref="G147">
    <cfRule type="cellIs" dxfId="1617" priority="1606" stopIfTrue="1" operator="equal">
      <formula>0</formula>
    </cfRule>
  </conditionalFormatting>
  <conditionalFormatting sqref="H147:I147">
    <cfRule type="cellIs" dxfId="1616" priority="1605" stopIfTrue="1" operator="equal">
      <formula>0</formula>
    </cfRule>
  </conditionalFormatting>
  <conditionalFormatting sqref="J149">
    <cfRule type="cellIs" dxfId="1615" priority="1601" stopIfTrue="1" operator="equal">
      <formula>0</formula>
    </cfRule>
  </conditionalFormatting>
  <conditionalFormatting sqref="G149">
    <cfRule type="cellIs" dxfId="1614" priority="1603" stopIfTrue="1" operator="equal">
      <formula>0</formula>
    </cfRule>
  </conditionalFormatting>
  <conditionalFormatting sqref="H149:I149">
    <cfRule type="cellIs" dxfId="1613" priority="1602" stopIfTrue="1" operator="equal">
      <formula>0</formula>
    </cfRule>
  </conditionalFormatting>
  <conditionalFormatting sqref="J151">
    <cfRule type="cellIs" dxfId="1612" priority="1598" stopIfTrue="1" operator="equal">
      <formula>0</formula>
    </cfRule>
  </conditionalFormatting>
  <conditionalFormatting sqref="G151">
    <cfRule type="cellIs" dxfId="1611" priority="1600" stopIfTrue="1" operator="equal">
      <formula>0</formula>
    </cfRule>
  </conditionalFormatting>
  <conditionalFormatting sqref="H151:I151">
    <cfRule type="cellIs" dxfId="1610" priority="1599" stopIfTrue="1" operator="equal">
      <formula>0</formula>
    </cfRule>
  </conditionalFormatting>
  <conditionalFormatting sqref="J154">
    <cfRule type="cellIs" dxfId="1609" priority="1595" stopIfTrue="1" operator="equal">
      <formula>0</formula>
    </cfRule>
  </conditionalFormatting>
  <conditionalFormatting sqref="G154">
    <cfRule type="cellIs" dxfId="1608" priority="1597" stopIfTrue="1" operator="equal">
      <formula>0</formula>
    </cfRule>
  </conditionalFormatting>
  <conditionalFormatting sqref="H154:I154">
    <cfRule type="cellIs" dxfId="1607" priority="1596" stopIfTrue="1" operator="equal">
      <formula>0</formula>
    </cfRule>
  </conditionalFormatting>
  <conditionalFormatting sqref="J156">
    <cfRule type="cellIs" dxfId="1606" priority="1592" stopIfTrue="1" operator="equal">
      <formula>0</formula>
    </cfRule>
  </conditionalFormatting>
  <conditionalFormatting sqref="G156">
    <cfRule type="cellIs" dxfId="1605" priority="1594" stopIfTrue="1" operator="equal">
      <formula>0</formula>
    </cfRule>
  </conditionalFormatting>
  <conditionalFormatting sqref="H156:I156">
    <cfRule type="cellIs" dxfId="1604" priority="1593" stopIfTrue="1" operator="equal">
      <formula>0</formula>
    </cfRule>
  </conditionalFormatting>
  <conditionalFormatting sqref="J158">
    <cfRule type="cellIs" dxfId="1603" priority="1589" stopIfTrue="1" operator="equal">
      <formula>0</formula>
    </cfRule>
  </conditionalFormatting>
  <conditionalFormatting sqref="G158">
    <cfRule type="cellIs" dxfId="1602" priority="1591" stopIfTrue="1" operator="equal">
      <formula>0</formula>
    </cfRule>
  </conditionalFormatting>
  <conditionalFormatting sqref="I158">
    <cfRule type="cellIs" dxfId="1601" priority="1590" stopIfTrue="1" operator="equal">
      <formula>0</formula>
    </cfRule>
  </conditionalFormatting>
  <conditionalFormatting sqref="J160">
    <cfRule type="cellIs" dxfId="1600" priority="1586" stopIfTrue="1" operator="equal">
      <formula>0</formula>
    </cfRule>
  </conditionalFormatting>
  <conditionalFormatting sqref="G160">
    <cfRule type="cellIs" dxfId="1599" priority="1588" stopIfTrue="1" operator="equal">
      <formula>0</formula>
    </cfRule>
  </conditionalFormatting>
  <conditionalFormatting sqref="I160">
    <cfRule type="cellIs" dxfId="1598" priority="1587" stopIfTrue="1" operator="equal">
      <formula>0</formula>
    </cfRule>
  </conditionalFormatting>
  <conditionalFormatting sqref="J162">
    <cfRule type="cellIs" dxfId="1597" priority="1583" stopIfTrue="1" operator="equal">
      <formula>0</formula>
    </cfRule>
  </conditionalFormatting>
  <conditionalFormatting sqref="G162">
    <cfRule type="cellIs" dxfId="1596" priority="1585" stopIfTrue="1" operator="equal">
      <formula>0</formula>
    </cfRule>
  </conditionalFormatting>
  <conditionalFormatting sqref="H174">
    <cfRule type="cellIs" dxfId="1595" priority="1501" stopIfTrue="1" operator="equal">
      <formula>0</formula>
    </cfRule>
  </conditionalFormatting>
  <conditionalFormatting sqref="J164">
    <cfRule type="cellIs" dxfId="1594" priority="1580" stopIfTrue="1" operator="equal">
      <formula>0</formula>
    </cfRule>
  </conditionalFormatting>
  <conditionalFormatting sqref="G164">
    <cfRule type="cellIs" dxfId="1593" priority="1582" stopIfTrue="1" operator="equal">
      <formula>0</formula>
    </cfRule>
  </conditionalFormatting>
  <conditionalFormatting sqref="J176">
    <cfRule type="cellIs" dxfId="1592" priority="1565" stopIfTrue="1" operator="equal">
      <formula>0</formula>
    </cfRule>
  </conditionalFormatting>
  <conditionalFormatting sqref="J166">
    <cfRule type="cellIs" dxfId="1591" priority="1577" stopIfTrue="1" operator="equal">
      <formula>0</formula>
    </cfRule>
  </conditionalFormatting>
  <conditionalFormatting sqref="G166">
    <cfRule type="cellIs" dxfId="1590" priority="1579" stopIfTrue="1" operator="equal">
      <formula>0</formula>
    </cfRule>
  </conditionalFormatting>
  <conditionalFormatting sqref="G178">
    <cfRule type="cellIs" dxfId="1589" priority="1564" stopIfTrue="1" operator="equal">
      <formula>0</formula>
    </cfRule>
  </conditionalFormatting>
  <conditionalFormatting sqref="J169">
    <cfRule type="cellIs" dxfId="1588" priority="1574" stopIfTrue="1" operator="equal">
      <formula>0</formula>
    </cfRule>
  </conditionalFormatting>
  <conditionalFormatting sqref="G169">
    <cfRule type="cellIs" dxfId="1587" priority="1576" stopIfTrue="1" operator="equal">
      <formula>0</formula>
    </cfRule>
  </conditionalFormatting>
  <conditionalFormatting sqref="I178">
    <cfRule type="cellIs" dxfId="1586" priority="1498" stopIfTrue="1" operator="equal">
      <formula>0</formula>
    </cfRule>
  </conditionalFormatting>
  <conditionalFormatting sqref="J171">
    <cfRule type="cellIs" dxfId="1585" priority="1571" stopIfTrue="1" operator="equal">
      <formula>0</formula>
    </cfRule>
  </conditionalFormatting>
  <conditionalFormatting sqref="G171">
    <cfRule type="cellIs" dxfId="1584" priority="1573" stopIfTrue="1" operator="equal">
      <formula>0</formula>
    </cfRule>
  </conditionalFormatting>
  <conditionalFormatting sqref="J178">
    <cfRule type="cellIs" dxfId="1583" priority="1562" stopIfTrue="1" operator="equal">
      <formula>0</formula>
    </cfRule>
  </conditionalFormatting>
  <conditionalFormatting sqref="J174">
    <cfRule type="cellIs" dxfId="1582" priority="1568" stopIfTrue="1" operator="equal">
      <formula>0</formula>
    </cfRule>
  </conditionalFormatting>
  <conditionalFormatting sqref="G174">
    <cfRule type="cellIs" dxfId="1581" priority="1570" stopIfTrue="1" operator="equal">
      <formula>0</formula>
    </cfRule>
  </conditionalFormatting>
  <conditionalFormatting sqref="G180">
    <cfRule type="cellIs" dxfId="1580" priority="1561" stopIfTrue="1" operator="equal">
      <formula>0</formula>
    </cfRule>
  </conditionalFormatting>
  <conditionalFormatting sqref="I176">
    <cfRule type="cellIs" dxfId="1579" priority="1500" stopIfTrue="1" operator="equal">
      <formula>0</formula>
    </cfRule>
  </conditionalFormatting>
  <conditionalFormatting sqref="G176">
    <cfRule type="cellIs" dxfId="1578" priority="1567" stopIfTrue="1" operator="equal">
      <formula>0</formula>
    </cfRule>
  </conditionalFormatting>
  <conditionalFormatting sqref="J218">
    <cfRule type="cellIs" dxfId="1577" priority="1463" stopIfTrue="1" operator="equal">
      <formula>0</formula>
    </cfRule>
  </conditionalFormatting>
  <conditionalFormatting sqref="G218">
    <cfRule type="cellIs" dxfId="1576" priority="1465" stopIfTrue="1" operator="equal">
      <formula>0</formula>
    </cfRule>
  </conditionalFormatting>
  <conditionalFormatting sqref="H176">
    <cfRule type="cellIs" dxfId="1575" priority="1499" stopIfTrue="1" operator="equal">
      <formula>0</formula>
    </cfRule>
  </conditionalFormatting>
  <conditionalFormatting sqref="J180">
    <cfRule type="cellIs" dxfId="1574" priority="1559" stopIfTrue="1" operator="equal">
      <formula>0</formula>
    </cfRule>
  </conditionalFormatting>
  <conditionalFormatting sqref="H182">
    <cfRule type="cellIs" dxfId="1573" priority="1494" stopIfTrue="1" operator="equal">
      <formula>0</formula>
    </cfRule>
  </conditionalFormatting>
  <conditionalFormatting sqref="I218">
    <cfRule type="cellIs" dxfId="1572" priority="1464" stopIfTrue="1" operator="equal">
      <formula>0</formula>
    </cfRule>
  </conditionalFormatting>
  <conditionalFormatting sqref="G182">
    <cfRule type="cellIs" dxfId="1571" priority="1558" stopIfTrue="1" operator="equal">
      <formula>0</formula>
    </cfRule>
  </conditionalFormatting>
  <conditionalFormatting sqref="J182">
    <cfRule type="cellIs" dxfId="1570" priority="1556" stopIfTrue="1" operator="equal">
      <formula>0</formula>
    </cfRule>
  </conditionalFormatting>
  <conditionalFormatting sqref="H184">
    <cfRule type="cellIs" dxfId="1569" priority="1493" stopIfTrue="1" operator="equal">
      <formula>0</formula>
    </cfRule>
  </conditionalFormatting>
  <conditionalFormatting sqref="I182">
    <cfRule type="cellIs" dxfId="1568" priority="1557" stopIfTrue="1" operator="equal">
      <formula>0</formula>
    </cfRule>
  </conditionalFormatting>
  <conditionalFormatting sqref="J184">
    <cfRule type="cellIs" dxfId="1567" priority="1553" stopIfTrue="1" operator="equal">
      <formula>0</formula>
    </cfRule>
  </conditionalFormatting>
  <conditionalFormatting sqref="G184">
    <cfRule type="cellIs" dxfId="1566" priority="1555" stopIfTrue="1" operator="equal">
      <formula>0</formula>
    </cfRule>
  </conditionalFormatting>
  <conditionalFormatting sqref="I184">
    <cfRule type="cellIs" dxfId="1565" priority="1554" stopIfTrue="1" operator="equal">
      <formula>0</formula>
    </cfRule>
  </conditionalFormatting>
  <conditionalFormatting sqref="J186">
    <cfRule type="cellIs" dxfId="1564" priority="1550" stopIfTrue="1" operator="equal">
      <formula>0</formula>
    </cfRule>
  </conditionalFormatting>
  <conditionalFormatting sqref="G186">
    <cfRule type="cellIs" dxfId="1563" priority="1552" stopIfTrue="1" operator="equal">
      <formula>0</formula>
    </cfRule>
  </conditionalFormatting>
  <conditionalFormatting sqref="I186">
    <cfRule type="cellIs" dxfId="1562" priority="1551" stopIfTrue="1" operator="equal">
      <formula>0</formula>
    </cfRule>
  </conditionalFormatting>
  <conditionalFormatting sqref="J188">
    <cfRule type="cellIs" dxfId="1561" priority="1547" stopIfTrue="1" operator="equal">
      <formula>0</formula>
    </cfRule>
  </conditionalFormatting>
  <conditionalFormatting sqref="G188">
    <cfRule type="cellIs" dxfId="1560" priority="1549" stopIfTrue="1" operator="equal">
      <formula>0</formula>
    </cfRule>
  </conditionalFormatting>
  <conditionalFormatting sqref="I188">
    <cfRule type="cellIs" dxfId="1559" priority="1548" stopIfTrue="1" operator="equal">
      <formula>0</formula>
    </cfRule>
  </conditionalFormatting>
  <conditionalFormatting sqref="J190">
    <cfRule type="cellIs" dxfId="1558" priority="1544" stopIfTrue="1" operator="equal">
      <formula>0</formula>
    </cfRule>
  </conditionalFormatting>
  <conditionalFormatting sqref="G190">
    <cfRule type="cellIs" dxfId="1557" priority="1546" stopIfTrue="1" operator="equal">
      <formula>0</formula>
    </cfRule>
  </conditionalFormatting>
  <conditionalFormatting sqref="I190">
    <cfRule type="cellIs" dxfId="1556" priority="1545" stopIfTrue="1" operator="equal">
      <formula>0</formula>
    </cfRule>
  </conditionalFormatting>
  <conditionalFormatting sqref="J192">
    <cfRule type="cellIs" dxfId="1555" priority="1541" stopIfTrue="1" operator="equal">
      <formula>0</formula>
    </cfRule>
  </conditionalFormatting>
  <conditionalFormatting sqref="G192">
    <cfRule type="cellIs" dxfId="1554" priority="1543" stopIfTrue="1" operator="equal">
      <formula>0</formula>
    </cfRule>
  </conditionalFormatting>
  <conditionalFormatting sqref="I192">
    <cfRule type="cellIs" dxfId="1553" priority="1542" stopIfTrue="1" operator="equal">
      <formula>0</formula>
    </cfRule>
  </conditionalFormatting>
  <conditionalFormatting sqref="J194">
    <cfRule type="cellIs" dxfId="1552" priority="1538" stopIfTrue="1" operator="equal">
      <formula>0</formula>
    </cfRule>
  </conditionalFormatting>
  <conditionalFormatting sqref="G194">
    <cfRule type="cellIs" dxfId="1551" priority="1540" stopIfTrue="1" operator="equal">
      <formula>0</formula>
    </cfRule>
  </conditionalFormatting>
  <conditionalFormatting sqref="I194">
    <cfRule type="cellIs" dxfId="1550" priority="1539" stopIfTrue="1" operator="equal">
      <formula>0</formula>
    </cfRule>
  </conditionalFormatting>
  <conditionalFormatting sqref="J196">
    <cfRule type="cellIs" dxfId="1549" priority="1535" stopIfTrue="1" operator="equal">
      <formula>0</formula>
    </cfRule>
  </conditionalFormatting>
  <conditionalFormatting sqref="G196">
    <cfRule type="cellIs" dxfId="1548" priority="1537" stopIfTrue="1" operator="equal">
      <formula>0</formula>
    </cfRule>
  </conditionalFormatting>
  <conditionalFormatting sqref="I196">
    <cfRule type="cellIs" dxfId="1547" priority="1536" stopIfTrue="1" operator="equal">
      <formula>0</formula>
    </cfRule>
  </conditionalFormatting>
  <conditionalFormatting sqref="J198">
    <cfRule type="cellIs" dxfId="1546" priority="1532" stopIfTrue="1" operator="equal">
      <formula>0</formula>
    </cfRule>
  </conditionalFormatting>
  <conditionalFormatting sqref="G198">
    <cfRule type="cellIs" dxfId="1545" priority="1534" stopIfTrue="1" operator="equal">
      <formula>0</formula>
    </cfRule>
  </conditionalFormatting>
  <conditionalFormatting sqref="I198">
    <cfRule type="cellIs" dxfId="1544" priority="1533" stopIfTrue="1" operator="equal">
      <formula>0</formula>
    </cfRule>
  </conditionalFormatting>
  <conditionalFormatting sqref="J200">
    <cfRule type="cellIs" dxfId="1543" priority="1529" stopIfTrue="1" operator="equal">
      <formula>0</formula>
    </cfRule>
  </conditionalFormatting>
  <conditionalFormatting sqref="G200">
    <cfRule type="cellIs" dxfId="1542" priority="1531" stopIfTrue="1" operator="equal">
      <formula>0</formula>
    </cfRule>
  </conditionalFormatting>
  <conditionalFormatting sqref="I200">
    <cfRule type="cellIs" dxfId="1541" priority="1530" stopIfTrue="1" operator="equal">
      <formula>0</formula>
    </cfRule>
  </conditionalFormatting>
  <conditionalFormatting sqref="J202">
    <cfRule type="cellIs" dxfId="1540" priority="1526" stopIfTrue="1" operator="equal">
      <formula>0</formula>
    </cfRule>
  </conditionalFormatting>
  <conditionalFormatting sqref="G202">
    <cfRule type="cellIs" dxfId="1539" priority="1528" stopIfTrue="1" operator="equal">
      <formula>0</formula>
    </cfRule>
  </conditionalFormatting>
  <conditionalFormatting sqref="I202">
    <cfRule type="cellIs" dxfId="1538" priority="1527" stopIfTrue="1" operator="equal">
      <formula>0</formula>
    </cfRule>
  </conditionalFormatting>
  <conditionalFormatting sqref="J204">
    <cfRule type="cellIs" dxfId="1537" priority="1523" stopIfTrue="1" operator="equal">
      <formula>0</formula>
    </cfRule>
  </conditionalFormatting>
  <conditionalFormatting sqref="G204">
    <cfRule type="cellIs" dxfId="1536" priority="1525" stopIfTrue="1" operator="equal">
      <formula>0</formula>
    </cfRule>
  </conditionalFormatting>
  <conditionalFormatting sqref="I204">
    <cfRule type="cellIs" dxfId="1535" priority="1524" stopIfTrue="1" operator="equal">
      <formula>0</formula>
    </cfRule>
  </conditionalFormatting>
  <conditionalFormatting sqref="J206">
    <cfRule type="cellIs" dxfId="1534" priority="1520" stopIfTrue="1" operator="equal">
      <formula>0</formula>
    </cfRule>
  </conditionalFormatting>
  <conditionalFormatting sqref="G206">
    <cfRule type="cellIs" dxfId="1533" priority="1522" stopIfTrue="1" operator="equal">
      <formula>0</formula>
    </cfRule>
  </conditionalFormatting>
  <conditionalFormatting sqref="I206">
    <cfRule type="cellIs" dxfId="1532" priority="1521" stopIfTrue="1" operator="equal">
      <formula>0</formula>
    </cfRule>
  </conditionalFormatting>
  <conditionalFormatting sqref="I234">
    <cfRule type="cellIs" dxfId="1531" priority="1432" stopIfTrue="1" operator="equal">
      <formula>0</formula>
    </cfRule>
  </conditionalFormatting>
  <conditionalFormatting sqref="I253">
    <cfRule type="cellIs" dxfId="1530" priority="1400" stopIfTrue="1" operator="equal">
      <formula>0</formula>
    </cfRule>
  </conditionalFormatting>
  <conditionalFormatting sqref="I260">
    <cfRule type="cellIs" dxfId="1529" priority="1392" stopIfTrue="1" operator="equal">
      <formula>0</formula>
    </cfRule>
  </conditionalFormatting>
  <conditionalFormatting sqref="K18">
    <cfRule type="cellIs" dxfId="1528" priority="1516" stopIfTrue="1" operator="equal">
      <formula>0</formula>
    </cfRule>
  </conditionalFormatting>
  <conditionalFormatting sqref="H158">
    <cfRule type="cellIs" dxfId="1527" priority="1514" stopIfTrue="1" operator="equal">
      <formula>0</formula>
    </cfRule>
  </conditionalFormatting>
  <conditionalFormatting sqref="H160">
    <cfRule type="cellIs" dxfId="1526" priority="1513" stopIfTrue="1" operator="equal">
      <formula>0</formula>
    </cfRule>
  </conditionalFormatting>
  <conditionalFormatting sqref="I162">
    <cfRule type="cellIs" dxfId="1525" priority="1512" stopIfTrue="1" operator="equal">
      <formula>0</formula>
    </cfRule>
  </conditionalFormatting>
  <conditionalFormatting sqref="H162">
    <cfRule type="cellIs" dxfId="1524" priority="1511" stopIfTrue="1" operator="equal">
      <formula>0</formula>
    </cfRule>
  </conditionalFormatting>
  <conditionalFormatting sqref="I164">
    <cfRule type="cellIs" dxfId="1523" priority="1510" stopIfTrue="1" operator="equal">
      <formula>0</formula>
    </cfRule>
  </conditionalFormatting>
  <conditionalFormatting sqref="H164">
    <cfRule type="cellIs" dxfId="1522" priority="1509" stopIfTrue="1" operator="equal">
      <formula>0</formula>
    </cfRule>
  </conditionalFormatting>
  <conditionalFormatting sqref="I166">
    <cfRule type="cellIs" dxfId="1521" priority="1508" stopIfTrue="1" operator="equal">
      <formula>0</formula>
    </cfRule>
  </conditionalFormatting>
  <conditionalFormatting sqref="H166">
    <cfRule type="cellIs" dxfId="1520" priority="1507" stopIfTrue="1" operator="equal">
      <formula>0</formula>
    </cfRule>
  </conditionalFormatting>
  <conditionalFormatting sqref="I169">
    <cfRule type="cellIs" dxfId="1519" priority="1506" stopIfTrue="1" operator="equal">
      <formula>0</formula>
    </cfRule>
  </conditionalFormatting>
  <conditionalFormatting sqref="H169">
    <cfRule type="cellIs" dxfId="1518" priority="1505" stopIfTrue="1" operator="equal">
      <formula>0</formula>
    </cfRule>
  </conditionalFormatting>
  <conditionalFormatting sqref="I171">
    <cfRule type="cellIs" dxfId="1517" priority="1504" stopIfTrue="1" operator="equal">
      <formula>0</formula>
    </cfRule>
  </conditionalFormatting>
  <conditionalFormatting sqref="H171">
    <cfRule type="cellIs" dxfId="1516" priority="1503" stopIfTrue="1" operator="equal">
      <formula>0</formula>
    </cfRule>
  </conditionalFormatting>
  <conditionalFormatting sqref="I174">
    <cfRule type="cellIs" dxfId="1515" priority="1502" stopIfTrue="1" operator="equal">
      <formula>0</formula>
    </cfRule>
  </conditionalFormatting>
  <conditionalFormatting sqref="G215">
    <cfRule type="cellIs" dxfId="1514" priority="1469" stopIfTrue="1" operator="equal">
      <formula>0</formula>
    </cfRule>
  </conditionalFormatting>
  <conditionalFormatting sqref="I215">
    <cfRule type="cellIs" dxfId="1513" priority="1468" stopIfTrue="1" operator="equal">
      <formula>0</formula>
    </cfRule>
  </conditionalFormatting>
  <conditionalFormatting sqref="J215">
    <cfRule type="cellIs" dxfId="1512" priority="1467" stopIfTrue="1" operator="equal">
      <formula>0</formula>
    </cfRule>
  </conditionalFormatting>
  <conditionalFormatting sqref="H215">
    <cfRule type="cellIs" dxfId="1511" priority="1466" stopIfTrue="1" operator="equal">
      <formula>0</formula>
    </cfRule>
  </conditionalFormatting>
  <conditionalFormatting sqref="I292">
    <cfRule type="cellIs" dxfId="1510" priority="1340" stopIfTrue="1" operator="equal">
      <formula>0</formula>
    </cfRule>
  </conditionalFormatting>
  <conditionalFormatting sqref="J253">
    <cfRule type="cellIs" dxfId="1509" priority="1399" stopIfTrue="1" operator="equal">
      <formula>0</formula>
    </cfRule>
  </conditionalFormatting>
  <conditionalFormatting sqref="H218">
    <cfRule type="cellIs" dxfId="1508" priority="1462" stopIfTrue="1" operator="equal">
      <formula>0</formula>
    </cfRule>
  </conditionalFormatting>
  <conditionalFormatting sqref="G220">
    <cfRule type="cellIs" dxfId="1507" priority="1461" stopIfTrue="1" operator="equal">
      <formula>0</formula>
    </cfRule>
  </conditionalFormatting>
  <conditionalFormatting sqref="H186">
    <cfRule type="cellIs" dxfId="1506" priority="1492" stopIfTrue="1" operator="equal">
      <formula>0</formula>
    </cfRule>
  </conditionalFormatting>
  <conditionalFormatting sqref="H188">
    <cfRule type="cellIs" dxfId="1505" priority="1491" stopIfTrue="1" operator="equal">
      <formula>0</formula>
    </cfRule>
  </conditionalFormatting>
  <conditionalFormatting sqref="H190">
    <cfRule type="cellIs" dxfId="1504" priority="1490" stopIfTrue="1" operator="equal">
      <formula>0</formula>
    </cfRule>
  </conditionalFormatting>
  <conditionalFormatting sqref="H192">
    <cfRule type="cellIs" dxfId="1503" priority="1489" stopIfTrue="1" operator="equal">
      <formula>0</formula>
    </cfRule>
  </conditionalFormatting>
  <conditionalFormatting sqref="H194">
    <cfRule type="cellIs" dxfId="1502" priority="1488" stopIfTrue="1" operator="equal">
      <formula>0</formula>
    </cfRule>
  </conditionalFormatting>
  <conditionalFormatting sqref="H196">
    <cfRule type="cellIs" dxfId="1501" priority="1487" stopIfTrue="1" operator="equal">
      <formula>0</formula>
    </cfRule>
  </conditionalFormatting>
  <conditionalFormatting sqref="H198">
    <cfRule type="cellIs" dxfId="1500" priority="1486" stopIfTrue="1" operator="equal">
      <formula>0</formula>
    </cfRule>
  </conditionalFormatting>
  <conditionalFormatting sqref="H200">
    <cfRule type="cellIs" dxfId="1499" priority="1485" stopIfTrue="1" operator="equal">
      <formula>0</formula>
    </cfRule>
  </conditionalFormatting>
  <conditionalFormatting sqref="H202">
    <cfRule type="cellIs" dxfId="1498" priority="1484" stopIfTrue="1" operator="equal">
      <formula>0</formula>
    </cfRule>
  </conditionalFormatting>
  <conditionalFormatting sqref="H204">
    <cfRule type="cellIs" dxfId="1497" priority="1483" stopIfTrue="1" operator="equal">
      <formula>0</formula>
    </cfRule>
  </conditionalFormatting>
  <conditionalFormatting sqref="H206">
    <cfRule type="cellIs" dxfId="1496" priority="1482" stopIfTrue="1" operator="equal">
      <formula>0</formula>
    </cfRule>
  </conditionalFormatting>
  <conditionalFormatting sqref="J209">
    <cfRule type="cellIs" dxfId="1495" priority="1479" stopIfTrue="1" operator="equal">
      <formula>0</formula>
    </cfRule>
  </conditionalFormatting>
  <conditionalFormatting sqref="G209">
    <cfRule type="cellIs" dxfId="1494" priority="1481" stopIfTrue="1" operator="equal">
      <formula>0</formula>
    </cfRule>
  </conditionalFormatting>
  <conditionalFormatting sqref="I209">
    <cfRule type="cellIs" dxfId="1493" priority="1480" stopIfTrue="1" operator="equal">
      <formula>0</formula>
    </cfRule>
  </conditionalFormatting>
  <conditionalFormatting sqref="H209">
    <cfRule type="cellIs" dxfId="1492" priority="1478" stopIfTrue="1" operator="equal">
      <formula>0</formula>
    </cfRule>
  </conditionalFormatting>
  <conditionalFormatting sqref="J211">
    <cfRule type="cellIs" dxfId="1491" priority="1475" stopIfTrue="1" operator="equal">
      <formula>0</formula>
    </cfRule>
  </conditionalFormatting>
  <conditionalFormatting sqref="G211">
    <cfRule type="cellIs" dxfId="1490" priority="1477" stopIfTrue="1" operator="equal">
      <formula>0</formula>
    </cfRule>
  </conditionalFormatting>
  <conditionalFormatting sqref="I211">
    <cfRule type="cellIs" dxfId="1489" priority="1476" stopIfTrue="1" operator="equal">
      <formula>0</formula>
    </cfRule>
  </conditionalFormatting>
  <conditionalFormatting sqref="H211">
    <cfRule type="cellIs" dxfId="1488" priority="1474" stopIfTrue="1" operator="equal">
      <formula>0</formula>
    </cfRule>
  </conditionalFormatting>
  <conditionalFormatting sqref="J213">
    <cfRule type="cellIs" dxfId="1487" priority="1471" stopIfTrue="1" operator="equal">
      <formula>0</formula>
    </cfRule>
  </conditionalFormatting>
  <conditionalFormatting sqref="G213">
    <cfRule type="cellIs" dxfId="1486" priority="1473" stopIfTrue="1" operator="equal">
      <formula>0</formula>
    </cfRule>
  </conditionalFormatting>
  <conditionalFormatting sqref="I213">
    <cfRule type="cellIs" dxfId="1485" priority="1472" stopIfTrue="1" operator="equal">
      <formula>0</formula>
    </cfRule>
  </conditionalFormatting>
  <conditionalFormatting sqref="H213">
    <cfRule type="cellIs" dxfId="1484" priority="1470" stopIfTrue="1" operator="equal">
      <formula>0</formula>
    </cfRule>
  </conditionalFormatting>
  <conditionalFormatting sqref="J220">
    <cfRule type="cellIs" dxfId="1483" priority="1459" stopIfTrue="1" operator="equal">
      <formula>0</formula>
    </cfRule>
  </conditionalFormatting>
  <conditionalFormatting sqref="G249">
    <cfRule type="cellIs" dxfId="1482" priority="1409" stopIfTrue="1" operator="equal">
      <formula>0</formula>
    </cfRule>
  </conditionalFormatting>
  <conditionalFormatting sqref="I220">
    <cfRule type="cellIs" dxfId="1481" priority="1460" stopIfTrue="1" operator="equal">
      <formula>0</formula>
    </cfRule>
  </conditionalFormatting>
  <conditionalFormatting sqref="H220">
    <cfRule type="cellIs" dxfId="1480" priority="1458" stopIfTrue="1" operator="equal">
      <formula>0</formula>
    </cfRule>
  </conditionalFormatting>
  <conditionalFormatting sqref="J222">
    <cfRule type="cellIs" dxfId="1479" priority="1455" stopIfTrue="1" operator="equal">
      <formula>0</formula>
    </cfRule>
  </conditionalFormatting>
  <conditionalFormatting sqref="G222">
    <cfRule type="cellIs" dxfId="1478" priority="1457" stopIfTrue="1" operator="equal">
      <formula>0</formula>
    </cfRule>
  </conditionalFormatting>
  <conditionalFormatting sqref="I222">
    <cfRule type="cellIs" dxfId="1477" priority="1456" stopIfTrue="1" operator="equal">
      <formula>0</formula>
    </cfRule>
  </conditionalFormatting>
  <conditionalFormatting sqref="H222">
    <cfRule type="cellIs" dxfId="1476" priority="1454" stopIfTrue="1" operator="equal">
      <formula>0</formula>
    </cfRule>
  </conditionalFormatting>
  <conditionalFormatting sqref="J249">
    <cfRule type="cellIs" dxfId="1475" priority="1407" stopIfTrue="1" operator="equal">
      <formula>0</formula>
    </cfRule>
  </conditionalFormatting>
  <conditionalFormatting sqref="G224">
    <cfRule type="cellIs" dxfId="1474" priority="1453" stopIfTrue="1" operator="equal">
      <formula>0</formula>
    </cfRule>
  </conditionalFormatting>
  <conditionalFormatting sqref="I249">
    <cfRule type="cellIs" dxfId="1473" priority="1408" stopIfTrue="1" operator="equal">
      <formula>0</formula>
    </cfRule>
  </conditionalFormatting>
  <conditionalFormatting sqref="H249">
    <cfRule type="cellIs" dxfId="1472" priority="1406" stopIfTrue="1" operator="equal">
      <formula>0</formula>
    </cfRule>
  </conditionalFormatting>
  <conditionalFormatting sqref="J251">
    <cfRule type="cellIs" dxfId="1471" priority="1403" stopIfTrue="1" operator="equal">
      <formula>0</formula>
    </cfRule>
  </conditionalFormatting>
  <conditionalFormatting sqref="G251">
    <cfRule type="cellIs" dxfId="1470" priority="1405" stopIfTrue="1" operator="equal">
      <formula>0</formula>
    </cfRule>
  </conditionalFormatting>
  <conditionalFormatting sqref="I251">
    <cfRule type="cellIs" dxfId="1469" priority="1404" stopIfTrue="1" operator="equal">
      <formula>0</formula>
    </cfRule>
  </conditionalFormatting>
  <conditionalFormatting sqref="H251">
    <cfRule type="cellIs" dxfId="1468" priority="1402" stopIfTrue="1" operator="equal">
      <formula>0</formula>
    </cfRule>
  </conditionalFormatting>
  <conditionalFormatting sqref="J224">
    <cfRule type="cellIs" dxfId="1467" priority="1451" stopIfTrue="1" operator="equal">
      <formula>0</formula>
    </cfRule>
  </conditionalFormatting>
  <conditionalFormatting sqref="G253">
    <cfRule type="cellIs" dxfId="1466" priority="1401" stopIfTrue="1" operator="equal">
      <formula>0</formula>
    </cfRule>
  </conditionalFormatting>
  <conditionalFormatting sqref="I224">
    <cfRule type="cellIs" dxfId="1465" priority="1452" stopIfTrue="1" operator="equal">
      <formula>0</formula>
    </cfRule>
  </conditionalFormatting>
  <conditionalFormatting sqref="H224">
    <cfRule type="cellIs" dxfId="1464" priority="1450" stopIfTrue="1" operator="equal">
      <formula>0</formula>
    </cfRule>
  </conditionalFormatting>
  <conditionalFormatting sqref="J226">
    <cfRule type="cellIs" dxfId="1463" priority="1447" stopIfTrue="1" operator="equal">
      <formula>0</formula>
    </cfRule>
  </conditionalFormatting>
  <conditionalFormatting sqref="G226">
    <cfRule type="cellIs" dxfId="1462" priority="1449" stopIfTrue="1" operator="equal">
      <formula>0</formula>
    </cfRule>
  </conditionalFormatting>
  <conditionalFormatting sqref="I226">
    <cfRule type="cellIs" dxfId="1461" priority="1448" stopIfTrue="1" operator="equal">
      <formula>0</formula>
    </cfRule>
  </conditionalFormatting>
  <conditionalFormatting sqref="H226">
    <cfRule type="cellIs" dxfId="1460" priority="1446" stopIfTrue="1" operator="equal">
      <formula>0</formula>
    </cfRule>
  </conditionalFormatting>
  <conditionalFormatting sqref="J228">
    <cfRule type="cellIs" dxfId="1459" priority="1443" stopIfTrue="1" operator="equal">
      <formula>0</formula>
    </cfRule>
  </conditionalFormatting>
  <conditionalFormatting sqref="G228">
    <cfRule type="cellIs" dxfId="1458" priority="1445" stopIfTrue="1" operator="equal">
      <formula>0</formula>
    </cfRule>
  </conditionalFormatting>
  <conditionalFormatting sqref="I228">
    <cfRule type="cellIs" dxfId="1457" priority="1444" stopIfTrue="1" operator="equal">
      <formula>0</formula>
    </cfRule>
  </conditionalFormatting>
  <conditionalFormatting sqref="H228">
    <cfRule type="cellIs" dxfId="1456" priority="1442" stopIfTrue="1" operator="equal">
      <formula>0</formula>
    </cfRule>
  </conditionalFormatting>
  <conditionalFormatting sqref="J230">
    <cfRule type="cellIs" dxfId="1455" priority="1439" stopIfTrue="1" operator="equal">
      <formula>0</formula>
    </cfRule>
  </conditionalFormatting>
  <conditionalFormatting sqref="G230">
    <cfRule type="cellIs" dxfId="1454" priority="1441" stopIfTrue="1" operator="equal">
      <formula>0</formula>
    </cfRule>
  </conditionalFormatting>
  <conditionalFormatting sqref="I230">
    <cfRule type="cellIs" dxfId="1453" priority="1440" stopIfTrue="1" operator="equal">
      <formula>0</formula>
    </cfRule>
  </conditionalFormatting>
  <conditionalFormatting sqref="H230">
    <cfRule type="cellIs" dxfId="1452" priority="1438" stopIfTrue="1" operator="equal">
      <formula>0</formula>
    </cfRule>
  </conditionalFormatting>
  <conditionalFormatting sqref="J232">
    <cfRule type="cellIs" dxfId="1451" priority="1435" stopIfTrue="1" operator="equal">
      <formula>0</formula>
    </cfRule>
  </conditionalFormatting>
  <conditionalFormatting sqref="G232">
    <cfRule type="cellIs" dxfId="1450" priority="1437" stopIfTrue="1" operator="equal">
      <formula>0</formula>
    </cfRule>
  </conditionalFormatting>
  <conditionalFormatting sqref="I232">
    <cfRule type="cellIs" dxfId="1449" priority="1436" stopIfTrue="1" operator="equal">
      <formula>0</formula>
    </cfRule>
  </conditionalFormatting>
  <conditionalFormatting sqref="H232">
    <cfRule type="cellIs" dxfId="1448" priority="1434" stopIfTrue="1" operator="equal">
      <formula>0</formula>
    </cfRule>
  </conditionalFormatting>
  <conditionalFormatting sqref="J260">
    <cfRule type="cellIs" dxfId="1447" priority="1391" stopIfTrue="1" operator="equal">
      <formula>0</formula>
    </cfRule>
  </conditionalFormatting>
  <conditionalFormatting sqref="G234">
    <cfRule type="cellIs" dxfId="1446" priority="1433" stopIfTrue="1" operator="equal">
      <formula>0</formula>
    </cfRule>
  </conditionalFormatting>
  <conditionalFormatting sqref="H239">
    <cfRule type="cellIs" dxfId="1445" priority="1426" stopIfTrue="1" operator="equal">
      <formula>0</formula>
    </cfRule>
  </conditionalFormatting>
  <conditionalFormatting sqref="J239">
    <cfRule type="cellIs" dxfId="1444" priority="1427" stopIfTrue="1" operator="equal">
      <formula>0</formula>
    </cfRule>
  </conditionalFormatting>
  <conditionalFormatting sqref="I239">
    <cfRule type="cellIs" dxfId="1443" priority="1428" stopIfTrue="1" operator="equal">
      <formula>0</formula>
    </cfRule>
  </conditionalFormatting>
  <conditionalFormatting sqref="G239">
    <cfRule type="cellIs" dxfId="1442" priority="1429" stopIfTrue="1" operator="equal">
      <formula>0</formula>
    </cfRule>
  </conditionalFormatting>
  <conditionalFormatting sqref="H241">
    <cfRule type="cellIs" dxfId="1441" priority="1422" stopIfTrue="1" operator="equal">
      <formula>0</formula>
    </cfRule>
  </conditionalFormatting>
  <conditionalFormatting sqref="J241">
    <cfRule type="cellIs" dxfId="1440" priority="1423" stopIfTrue="1" operator="equal">
      <formula>0</formula>
    </cfRule>
  </conditionalFormatting>
  <conditionalFormatting sqref="I241">
    <cfRule type="cellIs" dxfId="1439" priority="1424" stopIfTrue="1" operator="equal">
      <formula>0</formula>
    </cfRule>
  </conditionalFormatting>
  <conditionalFormatting sqref="G241">
    <cfRule type="cellIs" dxfId="1438" priority="1425" stopIfTrue="1" operator="equal">
      <formula>0</formula>
    </cfRule>
  </conditionalFormatting>
  <conditionalFormatting sqref="H243">
    <cfRule type="cellIs" dxfId="1437" priority="1418" stopIfTrue="1" operator="equal">
      <formula>0</formula>
    </cfRule>
  </conditionalFormatting>
  <conditionalFormatting sqref="J243">
    <cfRule type="cellIs" dxfId="1436" priority="1419" stopIfTrue="1" operator="equal">
      <formula>0</formula>
    </cfRule>
  </conditionalFormatting>
  <conditionalFormatting sqref="I243">
    <cfRule type="cellIs" dxfId="1435" priority="1420" stopIfTrue="1" operator="equal">
      <formula>0</formula>
    </cfRule>
  </conditionalFormatting>
  <conditionalFormatting sqref="G243">
    <cfRule type="cellIs" dxfId="1434" priority="1421" stopIfTrue="1" operator="equal">
      <formula>0</formula>
    </cfRule>
  </conditionalFormatting>
  <conditionalFormatting sqref="H245">
    <cfRule type="cellIs" dxfId="1433" priority="1414" stopIfTrue="1" operator="equal">
      <formula>0</formula>
    </cfRule>
  </conditionalFormatting>
  <conditionalFormatting sqref="J245">
    <cfRule type="cellIs" dxfId="1432" priority="1415" stopIfTrue="1" operator="equal">
      <formula>0</formula>
    </cfRule>
  </conditionalFormatting>
  <conditionalFormatting sqref="I245">
    <cfRule type="cellIs" dxfId="1431" priority="1416" stopIfTrue="1" operator="equal">
      <formula>0</formula>
    </cfRule>
  </conditionalFormatting>
  <conditionalFormatting sqref="G245">
    <cfRule type="cellIs" dxfId="1430" priority="1417" stopIfTrue="1" operator="equal">
      <formula>0</formula>
    </cfRule>
  </conditionalFormatting>
  <conditionalFormatting sqref="H247">
    <cfRule type="cellIs" dxfId="1429" priority="1410" stopIfTrue="1" operator="equal">
      <formula>0</formula>
    </cfRule>
  </conditionalFormatting>
  <conditionalFormatting sqref="J247">
    <cfRule type="cellIs" dxfId="1428" priority="1411" stopIfTrue="1" operator="equal">
      <formula>0</formula>
    </cfRule>
  </conditionalFormatting>
  <conditionalFormatting sqref="I247">
    <cfRule type="cellIs" dxfId="1427" priority="1412" stopIfTrue="1" operator="equal">
      <formula>0</formula>
    </cfRule>
  </conditionalFormatting>
  <conditionalFormatting sqref="G247">
    <cfRule type="cellIs" dxfId="1426" priority="1413" stopIfTrue="1" operator="equal">
      <formula>0</formula>
    </cfRule>
  </conditionalFormatting>
  <conditionalFormatting sqref="J292">
    <cfRule type="cellIs" dxfId="1425" priority="1339" stopIfTrue="1" operator="equal">
      <formula>0</formula>
    </cfRule>
  </conditionalFormatting>
  <conditionalFormatting sqref="H258">
    <cfRule type="cellIs" dxfId="1424" priority="1394" stopIfTrue="1" operator="equal">
      <formula>0</formula>
    </cfRule>
  </conditionalFormatting>
  <conditionalFormatting sqref="J258">
    <cfRule type="cellIs" dxfId="1423" priority="1395" stopIfTrue="1" operator="equal">
      <formula>0</formula>
    </cfRule>
  </conditionalFormatting>
  <conditionalFormatting sqref="I258">
    <cfRule type="cellIs" dxfId="1422" priority="1396" stopIfTrue="1" operator="equal">
      <formula>0</formula>
    </cfRule>
  </conditionalFormatting>
  <conditionalFormatting sqref="G258">
    <cfRule type="cellIs" dxfId="1421" priority="1397" stopIfTrue="1" operator="equal">
      <formula>0</formula>
    </cfRule>
  </conditionalFormatting>
  <conditionalFormatting sqref="G260">
    <cfRule type="cellIs" dxfId="1420" priority="1393" stopIfTrue="1" operator="equal">
      <formula>0</formula>
    </cfRule>
  </conditionalFormatting>
  <conditionalFormatting sqref="H266">
    <cfRule type="cellIs" dxfId="1419" priority="1386" stopIfTrue="1" operator="equal">
      <formula>0</formula>
    </cfRule>
  </conditionalFormatting>
  <conditionalFormatting sqref="I266">
    <cfRule type="cellIs" dxfId="1418" priority="1388" stopIfTrue="1" operator="equal">
      <formula>0</formula>
    </cfRule>
  </conditionalFormatting>
  <conditionalFormatting sqref="J266">
    <cfRule type="cellIs" dxfId="1417" priority="1387" stopIfTrue="1" operator="equal">
      <formula>0</formula>
    </cfRule>
  </conditionalFormatting>
  <conditionalFormatting sqref="G266">
    <cfRule type="cellIs" dxfId="1416" priority="1389" stopIfTrue="1" operator="equal">
      <formula>0</formula>
    </cfRule>
  </conditionalFormatting>
  <conditionalFormatting sqref="H268">
    <cfRule type="cellIs" dxfId="1415" priority="1382" stopIfTrue="1" operator="equal">
      <formula>0</formula>
    </cfRule>
  </conditionalFormatting>
  <conditionalFormatting sqref="I268">
    <cfRule type="cellIs" dxfId="1414" priority="1384" stopIfTrue="1" operator="equal">
      <formula>0</formula>
    </cfRule>
  </conditionalFormatting>
  <conditionalFormatting sqref="J268">
    <cfRule type="cellIs" dxfId="1413" priority="1383" stopIfTrue="1" operator="equal">
      <formula>0</formula>
    </cfRule>
  </conditionalFormatting>
  <conditionalFormatting sqref="G268">
    <cfRule type="cellIs" dxfId="1412" priority="1385" stopIfTrue="1" operator="equal">
      <formula>0</formula>
    </cfRule>
  </conditionalFormatting>
  <conditionalFormatting sqref="H270">
    <cfRule type="cellIs" dxfId="1411" priority="1378" stopIfTrue="1" operator="equal">
      <formula>0</formula>
    </cfRule>
  </conditionalFormatting>
  <conditionalFormatting sqref="I270">
    <cfRule type="cellIs" dxfId="1410" priority="1380" stopIfTrue="1" operator="equal">
      <formula>0</formula>
    </cfRule>
  </conditionalFormatting>
  <conditionalFormatting sqref="J270">
    <cfRule type="cellIs" dxfId="1409" priority="1379" stopIfTrue="1" operator="equal">
      <formula>0</formula>
    </cfRule>
  </conditionalFormatting>
  <conditionalFormatting sqref="G270">
    <cfRule type="cellIs" dxfId="1408" priority="1381" stopIfTrue="1" operator="equal">
      <formula>0</formula>
    </cfRule>
  </conditionalFormatting>
  <conditionalFormatting sqref="H272">
    <cfRule type="cellIs" dxfId="1407" priority="1374" stopIfTrue="1" operator="equal">
      <formula>0</formula>
    </cfRule>
  </conditionalFormatting>
  <conditionalFormatting sqref="I272">
    <cfRule type="cellIs" dxfId="1406" priority="1376" stopIfTrue="1" operator="equal">
      <formula>0</formula>
    </cfRule>
  </conditionalFormatting>
  <conditionalFormatting sqref="J272">
    <cfRule type="cellIs" dxfId="1405" priority="1375" stopIfTrue="1" operator="equal">
      <formula>0</formula>
    </cfRule>
  </conditionalFormatting>
  <conditionalFormatting sqref="G272">
    <cfRule type="cellIs" dxfId="1404" priority="1377" stopIfTrue="1" operator="equal">
      <formula>0</formula>
    </cfRule>
  </conditionalFormatting>
  <conditionalFormatting sqref="H274">
    <cfRule type="cellIs" dxfId="1403" priority="1370" stopIfTrue="1" operator="equal">
      <formula>0</formula>
    </cfRule>
  </conditionalFormatting>
  <conditionalFormatting sqref="I274">
    <cfRule type="cellIs" dxfId="1402" priority="1372" stopIfTrue="1" operator="equal">
      <formula>0</formula>
    </cfRule>
  </conditionalFormatting>
  <conditionalFormatting sqref="J274">
    <cfRule type="cellIs" dxfId="1401" priority="1371" stopIfTrue="1" operator="equal">
      <formula>0</formula>
    </cfRule>
  </conditionalFormatting>
  <conditionalFormatting sqref="G274">
    <cfRule type="cellIs" dxfId="1400" priority="1373" stopIfTrue="1" operator="equal">
      <formula>0</formula>
    </cfRule>
  </conditionalFormatting>
  <conditionalFormatting sqref="H276">
    <cfRule type="cellIs" dxfId="1399" priority="1366" stopIfTrue="1" operator="equal">
      <formula>0</formula>
    </cfRule>
  </conditionalFormatting>
  <conditionalFormatting sqref="I276">
    <cfRule type="cellIs" dxfId="1398" priority="1368" stopIfTrue="1" operator="equal">
      <formula>0</formula>
    </cfRule>
  </conditionalFormatting>
  <conditionalFormatting sqref="J276">
    <cfRule type="cellIs" dxfId="1397" priority="1367" stopIfTrue="1" operator="equal">
      <formula>0</formula>
    </cfRule>
  </conditionalFormatting>
  <conditionalFormatting sqref="G276">
    <cfRule type="cellIs" dxfId="1396" priority="1369" stopIfTrue="1" operator="equal">
      <formula>0</formula>
    </cfRule>
  </conditionalFormatting>
  <conditionalFormatting sqref="H278">
    <cfRule type="cellIs" dxfId="1395" priority="1362" stopIfTrue="1" operator="equal">
      <formula>0</formula>
    </cfRule>
  </conditionalFormatting>
  <conditionalFormatting sqref="I278">
    <cfRule type="cellIs" dxfId="1394" priority="1364" stopIfTrue="1" operator="equal">
      <formula>0</formula>
    </cfRule>
  </conditionalFormatting>
  <conditionalFormatting sqref="J278">
    <cfRule type="cellIs" dxfId="1393" priority="1363" stopIfTrue="1" operator="equal">
      <formula>0</formula>
    </cfRule>
  </conditionalFormatting>
  <conditionalFormatting sqref="G278">
    <cfRule type="cellIs" dxfId="1392" priority="1365" stopIfTrue="1" operator="equal">
      <formula>0</formula>
    </cfRule>
  </conditionalFormatting>
  <conditionalFormatting sqref="H280">
    <cfRule type="cellIs" dxfId="1391" priority="1358" stopIfTrue="1" operator="equal">
      <formula>0</formula>
    </cfRule>
  </conditionalFormatting>
  <conditionalFormatting sqref="I280">
    <cfRule type="cellIs" dxfId="1390" priority="1360" stopIfTrue="1" operator="equal">
      <formula>0</formula>
    </cfRule>
  </conditionalFormatting>
  <conditionalFormatting sqref="J280">
    <cfRule type="cellIs" dxfId="1389" priority="1359" stopIfTrue="1" operator="equal">
      <formula>0</formula>
    </cfRule>
  </conditionalFormatting>
  <conditionalFormatting sqref="G280">
    <cfRule type="cellIs" dxfId="1388" priority="1361" stopIfTrue="1" operator="equal">
      <formula>0</formula>
    </cfRule>
  </conditionalFormatting>
  <conditionalFormatting sqref="H282">
    <cfRule type="cellIs" dxfId="1387" priority="1354" stopIfTrue="1" operator="equal">
      <formula>0</formula>
    </cfRule>
  </conditionalFormatting>
  <conditionalFormatting sqref="I282">
    <cfRule type="cellIs" dxfId="1386" priority="1356" stopIfTrue="1" operator="equal">
      <formula>0</formula>
    </cfRule>
  </conditionalFormatting>
  <conditionalFormatting sqref="J282">
    <cfRule type="cellIs" dxfId="1385" priority="1355" stopIfTrue="1" operator="equal">
      <formula>0</formula>
    </cfRule>
  </conditionalFormatting>
  <conditionalFormatting sqref="G282">
    <cfRule type="cellIs" dxfId="1384" priority="1357" stopIfTrue="1" operator="equal">
      <formula>0</formula>
    </cfRule>
  </conditionalFormatting>
  <conditionalFormatting sqref="H285">
    <cfRule type="cellIs" dxfId="1383" priority="1350" stopIfTrue="1" operator="equal">
      <formula>0</formula>
    </cfRule>
  </conditionalFormatting>
  <conditionalFormatting sqref="I285">
    <cfRule type="cellIs" dxfId="1382" priority="1352" stopIfTrue="1" operator="equal">
      <formula>0</formula>
    </cfRule>
  </conditionalFormatting>
  <conditionalFormatting sqref="J285">
    <cfRule type="cellIs" dxfId="1381" priority="1351" stopIfTrue="1" operator="equal">
      <formula>0</formula>
    </cfRule>
  </conditionalFormatting>
  <conditionalFormatting sqref="G285">
    <cfRule type="cellIs" dxfId="1380" priority="1353" stopIfTrue="1" operator="equal">
      <formula>0</formula>
    </cfRule>
  </conditionalFormatting>
  <conditionalFormatting sqref="H287">
    <cfRule type="cellIs" dxfId="1379" priority="1346" stopIfTrue="1" operator="equal">
      <formula>0</formula>
    </cfRule>
  </conditionalFormatting>
  <conditionalFormatting sqref="I287">
    <cfRule type="cellIs" dxfId="1378" priority="1348" stopIfTrue="1" operator="equal">
      <formula>0</formula>
    </cfRule>
  </conditionalFormatting>
  <conditionalFormatting sqref="J287">
    <cfRule type="cellIs" dxfId="1377" priority="1347" stopIfTrue="1" operator="equal">
      <formula>0</formula>
    </cfRule>
  </conditionalFormatting>
  <conditionalFormatting sqref="G287">
    <cfRule type="cellIs" dxfId="1376" priority="1349" stopIfTrue="1" operator="equal">
      <formula>0</formula>
    </cfRule>
  </conditionalFormatting>
  <conditionalFormatting sqref="H290">
    <cfRule type="cellIs" dxfId="1375" priority="1342" stopIfTrue="1" operator="equal">
      <formula>0</formula>
    </cfRule>
  </conditionalFormatting>
  <conditionalFormatting sqref="I290">
    <cfRule type="cellIs" dxfId="1374" priority="1344" stopIfTrue="1" operator="equal">
      <formula>0</formula>
    </cfRule>
  </conditionalFormatting>
  <conditionalFormatting sqref="J290">
    <cfRule type="cellIs" dxfId="1373" priority="1343" stopIfTrue="1" operator="equal">
      <formula>0</formula>
    </cfRule>
  </conditionalFormatting>
  <conditionalFormatting sqref="G290">
    <cfRule type="cellIs" dxfId="1372" priority="1345" stopIfTrue="1" operator="equal">
      <formula>0</formula>
    </cfRule>
  </conditionalFormatting>
  <conditionalFormatting sqref="G292">
    <cfRule type="cellIs" dxfId="1371" priority="1341" stopIfTrue="1" operator="equal">
      <formula>0</formula>
    </cfRule>
  </conditionalFormatting>
  <conditionalFormatting sqref="H298">
    <cfRule type="cellIs" dxfId="1370" priority="1334" stopIfTrue="1" operator="equal">
      <formula>0</formula>
    </cfRule>
  </conditionalFormatting>
  <conditionalFormatting sqref="I298">
    <cfRule type="cellIs" dxfId="1369" priority="1336" stopIfTrue="1" operator="equal">
      <formula>0</formula>
    </cfRule>
  </conditionalFormatting>
  <conditionalFormatting sqref="J298">
    <cfRule type="cellIs" dxfId="1368" priority="1335" stopIfTrue="1" operator="equal">
      <formula>0</formula>
    </cfRule>
  </conditionalFormatting>
  <conditionalFormatting sqref="G298">
    <cfRule type="cellIs" dxfId="1367" priority="1337" stopIfTrue="1" operator="equal">
      <formula>0</formula>
    </cfRule>
  </conditionalFormatting>
  <conditionalFormatting sqref="H300">
    <cfRule type="cellIs" dxfId="1366" priority="1330" stopIfTrue="1" operator="equal">
      <formula>0</formula>
    </cfRule>
  </conditionalFormatting>
  <conditionalFormatting sqref="I300">
    <cfRule type="cellIs" dxfId="1365" priority="1332" stopIfTrue="1" operator="equal">
      <formula>0</formula>
    </cfRule>
  </conditionalFormatting>
  <conditionalFormatting sqref="J300">
    <cfRule type="cellIs" dxfId="1364" priority="1331" stopIfTrue="1" operator="equal">
      <formula>0</formula>
    </cfRule>
  </conditionalFormatting>
  <conditionalFormatting sqref="G300">
    <cfRule type="cellIs" dxfId="1363" priority="1333" stopIfTrue="1" operator="equal">
      <formula>0</formula>
    </cfRule>
  </conditionalFormatting>
  <conditionalFormatting sqref="H302">
    <cfRule type="cellIs" dxfId="1362" priority="1326" stopIfTrue="1" operator="equal">
      <formula>0</formula>
    </cfRule>
  </conditionalFormatting>
  <conditionalFormatting sqref="I302">
    <cfRule type="cellIs" dxfId="1361" priority="1328" stopIfTrue="1" operator="equal">
      <formula>0</formula>
    </cfRule>
  </conditionalFormatting>
  <conditionalFormatting sqref="J302">
    <cfRule type="cellIs" dxfId="1360" priority="1327" stopIfTrue="1" operator="equal">
      <formula>0</formula>
    </cfRule>
  </conditionalFormatting>
  <conditionalFormatting sqref="G302">
    <cfRule type="cellIs" dxfId="1359" priority="1329" stopIfTrue="1" operator="equal">
      <formula>0</formula>
    </cfRule>
  </conditionalFormatting>
  <conditionalFormatting sqref="H304">
    <cfRule type="cellIs" dxfId="1358" priority="1322" stopIfTrue="1" operator="equal">
      <formula>0</formula>
    </cfRule>
  </conditionalFormatting>
  <conditionalFormatting sqref="I304">
    <cfRule type="cellIs" dxfId="1357" priority="1324" stopIfTrue="1" operator="equal">
      <formula>0</formula>
    </cfRule>
  </conditionalFormatting>
  <conditionalFormatting sqref="J304">
    <cfRule type="cellIs" dxfId="1356" priority="1323" stopIfTrue="1" operator="equal">
      <formula>0</formula>
    </cfRule>
  </conditionalFormatting>
  <conditionalFormatting sqref="G304">
    <cfRule type="cellIs" dxfId="1355" priority="1325" stopIfTrue="1" operator="equal">
      <formula>0</formula>
    </cfRule>
  </conditionalFormatting>
  <conditionalFormatting sqref="H306">
    <cfRule type="cellIs" dxfId="1354" priority="1318" stopIfTrue="1" operator="equal">
      <formula>0</formula>
    </cfRule>
  </conditionalFormatting>
  <conditionalFormatting sqref="I306">
    <cfRule type="cellIs" dxfId="1353" priority="1320" stopIfTrue="1" operator="equal">
      <formula>0</formula>
    </cfRule>
  </conditionalFormatting>
  <conditionalFormatting sqref="J306">
    <cfRule type="cellIs" dxfId="1352" priority="1319" stopIfTrue="1" operator="equal">
      <formula>0</formula>
    </cfRule>
  </conditionalFormatting>
  <conditionalFormatting sqref="G306">
    <cfRule type="cellIs" dxfId="1351" priority="1321" stopIfTrue="1" operator="equal">
      <formula>0</formula>
    </cfRule>
  </conditionalFormatting>
  <conditionalFormatting sqref="H308">
    <cfRule type="cellIs" dxfId="1350" priority="1314" stopIfTrue="1" operator="equal">
      <formula>0</formula>
    </cfRule>
  </conditionalFormatting>
  <conditionalFormatting sqref="I308">
    <cfRule type="cellIs" dxfId="1349" priority="1316" stopIfTrue="1" operator="equal">
      <formula>0</formula>
    </cfRule>
  </conditionalFormatting>
  <conditionalFormatting sqref="J308">
    <cfRule type="cellIs" dxfId="1348" priority="1315" stopIfTrue="1" operator="equal">
      <formula>0</formula>
    </cfRule>
  </conditionalFormatting>
  <conditionalFormatting sqref="G308">
    <cfRule type="cellIs" dxfId="1347" priority="1317" stopIfTrue="1" operator="equal">
      <formula>0</formula>
    </cfRule>
  </conditionalFormatting>
  <conditionalFormatting sqref="H310">
    <cfRule type="cellIs" dxfId="1346" priority="1310" stopIfTrue="1" operator="equal">
      <formula>0</formula>
    </cfRule>
  </conditionalFormatting>
  <conditionalFormatting sqref="I310">
    <cfRule type="cellIs" dxfId="1345" priority="1312" stopIfTrue="1" operator="equal">
      <formula>0</formula>
    </cfRule>
  </conditionalFormatting>
  <conditionalFormatting sqref="J310">
    <cfRule type="cellIs" dxfId="1344" priority="1311" stopIfTrue="1" operator="equal">
      <formula>0</formula>
    </cfRule>
  </conditionalFormatting>
  <conditionalFormatting sqref="G310">
    <cfRule type="cellIs" dxfId="1343" priority="1313" stopIfTrue="1" operator="equal">
      <formula>0</formula>
    </cfRule>
  </conditionalFormatting>
  <conditionalFormatting sqref="H312">
    <cfRule type="cellIs" dxfId="1342" priority="1306" stopIfTrue="1" operator="equal">
      <formula>0</formula>
    </cfRule>
  </conditionalFormatting>
  <conditionalFormatting sqref="I312">
    <cfRule type="cellIs" dxfId="1341" priority="1308" stopIfTrue="1" operator="equal">
      <formula>0</formula>
    </cfRule>
  </conditionalFormatting>
  <conditionalFormatting sqref="J312">
    <cfRule type="cellIs" dxfId="1340" priority="1307" stopIfTrue="1" operator="equal">
      <formula>0</formula>
    </cfRule>
  </conditionalFormatting>
  <conditionalFormatting sqref="G312">
    <cfRule type="cellIs" dxfId="1339" priority="1309" stopIfTrue="1" operator="equal">
      <formula>0</formula>
    </cfRule>
  </conditionalFormatting>
  <conditionalFormatting sqref="H314">
    <cfRule type="cellIs" dxfId="1338" priority="1302" stopIfTrue="1" operator="equal">
      <formula>0</formula>
    </cfRule>
  </conditionalFormatting>
  <conditionalFormatting sqref="I314">
    <cfRule type="cellIs" dxfId="1337" priority="1304" stopIfTrue="1" operator="equal">
      <formula>0</formula>
    </cfRule>
  </conditionalFormatting>
  <conditionalFormatting sqref="J314">
    <cfRule type="cellIs" dxfId="1336" priority="1303" stopIfTrue="1" operator="equal">
      <formula>0</formula>
    </cfRule>
  </conditionalFormatting>
  <conditionalFormatting sqref="G314">
    <cfRule type="cellIs" dxfId="1335" priority="1305" stopIfTrue="1" operator="equal">
      <formula>0</formula>
    </cfRule>
  </conditionalFormatting>
  <conditionalFormatting sqref="H318">
    <cfRule type="cellIs" dxfId="1334" priority="1294" stopIfTrue="1" operator="equal">
      <formula>0</formula>
    </cfRule>
  </conditionalFormatting>
  <conditionalFormatting sqref="I318">
    <cfRule type="cellIs" dxfId="1333" priority="1296" stopIfTrue="1" operator="equal">
      <formula>0</formula>
    </cfRule>
  </conditionalFormatting>
  <conditionalFormatting sqref="J318">
    <cfRule type="cellIs" dxfId="1332" priority="1295" stopIfTrue="1" operator="equal">
      <formula>0</formula>
    </cfRule>
  </conditionalFormatting>
  <conditionalFormatting sqref="G318">
    <cfRule type="cellIs" dxfId="1331" priority="1297" stopIfTrue="1" operator="equal">
      <formula>0</formula>
    </cfRule>
  </conditionalFormatting>
  <conditionalFormatting sqref="H320">
    <cfRule type="cellIs" dxfId="1330" priority="1290" stopIfTrue="1" operator="equal">
      <formula>0</formula>
    </cfRule>
  </conditionalFormatting>
  <conditionalFormatting sqref="I320">
    <cfRule type="cellIs" dxfId="1329" priority="1292" stopIfTrue="1" operator="equal">
      <formula>0</formula>
    </cfRule>
  </conditionalFormatting>
  <conditionalFormatting sqref="J320">
    <cfRule type="cellIs" dxfId="1328" priority="1291" stopIfTrue="1" operator="equal">
      <formula>0</formula>
    </cfRule>
  </conditionalFormatting>
  <conditionalFormatting sqref="G320">
    <cfRule type="cellIs" dxfId="1327" priority="1293" stopIfTrue="1" operator="equal">
      <formula>0</formula>
    </cfRule>
  </conditionalFormatting>
  <conditionalFormatting sqref="H323">
    <cfRule type="cellIs" dxfId="1326" priority="1286" stopIfTrue="1" operator="equal">
      <formula>0</formula>
    </cfRule>
  </conditionalFormatting>
  <conditionalFormatting sqref="I323">
    <cfRule type="cellIs" dxfId="1325" priority="1288" stopIfTrue="1" operator="equal">
      <formula>0</formula>
    </cfRule>
  </conditionalFormatting>
  <conditionalFormatting sqref="J323">
    <cfRule type="cellIs" dxfId="1324" priority="1287" stopIfTrue="1" operator="equal">
      <formula>0</formula>
    </cfRule>
  </conditionalFormatting>
  <conditionalFormatting sqref="G323">
    <cfRule type="cellIs" dxfId="1323" priority="1289" stopIfTrue="1" operator="equal">
      <formula>0</formula>
    </cfRule>
  </conditionalFormatting>
  <conditionalFormatting sqref="H325">
    <cfRule type="cellIs" dxfId="1322" priority="1282" stopIfTrue="1" operator="equal">
      <formula>0</formula>
    </cfRule>
  </conditionalFormatting>
  <conditionalFormatting sqref="I325">
    <cfRule type="cellIs" dxfId="1321" priority="1284" stopIfTrue="1" operator="equal">
      <formula>0</formula>
    </cfRule>
  </conditionalFormatting>
  <conditionalFormatting sqref="J325">
    <cfRule type="cellIs" dxfId="1320" priority="1283" stopIfTrue="1" operator="equal">
      <formula>0</formula>
    </cfRule>
  </conditionalFormatting>
  <conditionalFormatting sqref="G325">
    <cfRule type="cellIs" dxfId="1319" priority="1285" stopIfTrue="1" operator="equal">
      <formula>0</formula>
    </cfRule>
  </conditionalFormatting>
  <conditionalFormatting sqref="H327">
    <cfRule type="cellIs" dxfId="1318" priority="1278" stopIfTrue="1" operator="equal">
      <formula>0</formula>
    </cfRule>
  </conditionalFormatting>
  <conditionalFormatting sqref="I327">
    <cfRule type="cellIs" dxfId="1317" priority="1280" stopIfTrue="1" operator="equal">
      <formula>0</formula>
    </cfRule>
  </conditionalFormatting>
  <conditionalFormatting sqref="J327">
    <cfRule type="cellIs" dxfId="1316" priority="1279" stopIfTrue="1" operator="equal">
      <formula>0</formula>
    </cfRule>
  </conditionalFormatting>
  <conditionalFormatting sqref="G327">
    <cfRule type="cellIs" dxfId="1315" priority="1281" stopIfTrue="1" operator="equal">
      <formula>0</formula>
    </cfRule>
  </conditionalFormatting>
  <conditionalFormatting sqref="H329">
    <cfRule type="cellIs" dxfId="1314" priority="1274" stopIfTrue="1" operator="equal">
      <formula>0</formula>
    </cfRule>
  </conditionalFormatting>
  <conditionalFormatting sqref="I329">
    <cfRule type="cellIs" dxfId="1313" priority="1276" stopIfTrue="1" operator="equal">
      <formula>0</formula>
    </cfRule>
  </conditionalFormatting>
  <conditionalFormatting sqref="J329">
    <cfRule type="cellIs" dxfId="1312" priority="1275" stopIfTrue="1" operator="equal">
      <formula>0</formula>
    </cfRule>
  </conditionalFormatting>
  <conditionalFormatting sqref="G329">
    <cfRule type="cellIs" dxfId="1311" priority="1277" stopIfTrue="1" operator="equal">
      <formula>0</formula>
    </cfRule>
  </conditionalFormatting>
  <conditionalFormatting sqref="H331">
    <cfRule type="cellIs" dxfId="1310" priority="1270" stopIfTrue="1" operator="equal">
      <formula>0</formula>
    </cfRule>
  </conditionalFormatting>
  <conditionalFormatting sqref="I331">
    <cfRule type="cellIs" dxfId="1309" priority="1272" stopIfTrue="1" operator="equal">
      <formula>0</formula>
    </cfRule>
  </conditionalFormatting>
  <conditionalFormatting sqref="J331">
    <cfRule type="cellIs" dxfId="1308" priority="1271" stopIfTrue="1" operator="equal">
      <formula>0</formula>
    </cfRule>
  </conditionalFormatting>
  <conditionalFormatting sqref="G331">
    <cfRule type="cellIs" dxfId="1307" priority="1273" stopIfTrue="1" operator="equal">
      <formula>0</formula>
    </cfRule>
  </conditionalFormatting>
  <conditionalFormatting sqref="H333">
    <cfRule type="cellIs" dxfId="1306" priority="1266" stopIfTrue="1" operator="equal">
      <formula>0</formula>
    </cfRule>
  </conditionalFormatting>
  <conditionalFormatting sqref="I333">
    <cfRule type="cellIs" dxfId="1305" priority="1268" stopIfTrue="1" operator="equal">
      <formula>0</formula>
    </cfRule>
  </conditionalFormatting>
  <conditionalFormatting sqref="J333">
    <cfRule type="cellIs" dxfId="1304" priority="1267" stopIfTrue="1" operator="equal">
      <formula>0</formula>
    </cfRule>
  </conditionalFormatting>
  <conditionalFormatting sqref="G333">
    <cfRule type="cellIs" dxfId="1303" priority="1269" stopIfTrue="1" operator="equal">
      <formula>0</formula>
    </cfRule>
  </conditionalFormatting>
  <conditionalFormatting sqref="H335">
    <cfRule type="cellIs" dxfId="1302" priority="1262" stopIfTrue="1" operator="equal">
      <formula>0</formula>
    </cfRule>
  </conditionalFormatting>
  <conditionalFormatting sqref="I335">
    <cfRule type="cellIs" dxfId="1301" priority="1264" stopIfTrue="1" operator="equal">
      <formula>0</formula>
    </cfRule>
  </conditionalFormatting>
  <conditionalFormatting sqref="J335">
    <cfRule type="cellIs" dxfId="1300" priority="1263" stopIfTrue="1" operator="equal">
      <formula>0</formula>
    </cfRule>
  </conditionalFormatting>
  <conditionalFormatting sqref="G335">
    <cfRule type="cellIs" dxfId="1299" priority="1265" stopIfTrue="1" operator="equal">
      <formula>0</formula>
    </cfRule>
  </conditionalFormatting>
  <conditionalFormatting sqref="H337">
    <cfRule type="cellIs" dxfId="1298" priority="1258" stopIfTrue="1" operator="equal">
      <formula>0</formula>
    </cfRule>
  </conditionalFormatting>
  <conditionalFormatting sqref="I337">
    <cfRule type="cellIs" dxfId="1297" priority="1260" stopIfTrue="1" operator="equal">
      <formula>0</formula>
    </cfRule>
  </conditionalFormatting>
  <conditionalFormatting sqref="J337">
    <cfRule type="cellIs" dxfId="1296" priority="1259" stopIfTrue="1" operator="equal">
      <formula>0</formula>
    </cfRule>
  </conditionalFormatting>
  <conditionalFormatting sqref="G337">
    <cfRule type="cellIs" dxfId="1295" priority="1261" stopIfTrue="1" operator="equal">
      <formula>0</formula>
    </cfRule>
  </conditionalFormatting>
  <conditionalFormatting sqref="H340">
    <cfRule type="cellIs" dxfId="1294" priority="1254" stopIfTrue="1" operator="equal">
      <formula>0</formula>
    </cfRule>
  </conditionalFormatting>
  <conditionalFormatting sqref="I340">
    <cfRule type="cellIs" dxfId="1293" priority="1256" stopIfTrue="1" operator="equal">
      <formula>0</formula>
    </cfRule>
  </conditionalFormatting>
  <conditionalFormatting sqref="J340">
    <cfRule type="cellIs" dxfId="1292" priority="1255" stopIfTrue="1" operator="equal">
      <formula>0</formula>
    </cfRule>
  </conditionalFormatting>
  <conditionalFormatting sqref="G340">
    <cfRule type="cellIs" dxfId="1291" priority="1257" stopIfTrue="1" operator="equal">
      <formula>0</formula>
    </cfRule>
  </conditionalFormatting>
  <conditionalFormatting sqref="H342">
    <cfRule type="cellIs" dxfId="1290" priority="1250" stopIfTrue="1" operator="equal">
      <formula>0</formula>
    </cfRule>
  </conditionalFormatting>
  <conditionalFormatting sqref="I342">
    <cfRule type="cellIs" dxfId="1289" priority="1252" stopIfTrue="1" operator="equal">
      <formula>0</formula>
    </cfRule>
  </conditionalFormatting>
  <conditionalFormatting sqref="J342">
    <cfRule type="cellIs" dxfId="1288" priority="1251" stopIfTrue="1" operator="equal">
      <formula>0</formula>
    </cfRule>
  </conditionalFormatting>
  <conditionalFormatting sqref="G342">
    <cfRule type="cellIs" dxfId="1287" priority="1253" stopIfTrue="1" operator="equal">
      <formula>0</formula>
    </cfRule>
  </conditionalFormatting>
  <conditionalFormatting sqref="H348">
    <cfRule type="cellIs" dxfId="1286" priority="1246" stopIfTrue="1" operator="equal">
      <formula>0</formula>
    </cfRule>
  </conditionalFormatting>
  <conditionalFormatting sqref="I348">
    <cfRule type="cellIs" dxfId="1285" priority="1248" stopIfTrue="1" operator="equal">
      <formula>0</formula>
    </cfRule>
  </conditionalFormatting>
  <conditionalFormatting sqref="J348">
    <cfRule type="cellIs" dxfId="1284" priority="1247" stopIfTrue="1" operator="equal">
      <formula>0</formula>
    </cfRule>
  </conditionalFormatting>
  <conditionalFormatting sqref="G348">
    <cfRule type="cellIs" dxfId="1283" priority="1249" stopIfTrue="1" operator="equal">
      <formula>0</formula>
    </cfRule>
  </conditionalFormatting>
  <conditionalFormatting sqref="H350">
    <cfRule type="cellIs" dxfId="1282" priority="1242" stopIfTrue="1" operator="equal">
      <formula>0</formula>
    </cfRule>
  </conditionalFormatting>
  <conditionalFormatting sqref="I350">
    <cfRule type="cellIs" dxfId="1281" priority="1244" stopIfTrue="1" operator="equal">
      <formula>0</formula>
    </cfRule>
  </conditionalFormatting>
  <conditionalFormatting sqref="J350">
    <cfRule type="cellIs" dxfId="1280" priority="1243" stopIfTrue="1" operator="equal">
      <formula>0</formula>
    </cfRule>
  </conditionalFormatting>
  <conditionalFormatting sqref="G350">
    <cfRule type="cellIs" dxfId="1279" priority="1245" stopIfTrue="1" operator="equal">
      <formula>0</formula>
    </cfRule>
  </conditionalFormatting>
  <conditionalFormatting sqref="H352">
    <cfRule type="cellIs" dxfId="1278" priority="1238" stopIfTrue="1" operator="equal">
      <formula>0</formula>
    </cfRule>
  </conditionalFormatting>
  <conditionalFormatting sqref="I352">
    <cfRule type="cellIs" dxfId="1277" priority="1240" stopIfTrue="1" operator="equal">
      <formula>0</formula>
    </cfRule>
  </conditionalFormatting>
  <conditionalFormatting sqref="J352">
    <cfRule type="cellIs" dxfId="1276" priority="1239" stopIfTrue="1" operator="equal">
      <formula>0</formula>
    </cfRule>
  </conditionalFormatting>
  <conditionalFormatting sqref="G352">
    <cfRule type="cellIs" dxfId="1275" priority="1241" stopIfTrue="1" operator="equal">
      <formula>0</formula>
    </cfRule>
  </conditionalFormatting>
  <conditionalFormatting sqref="H354">
    <cfRule type="cellIs" dxfId="1274" priority="1234" stopIfTrue="1" operator="equal">
      <formula>0</formula>
    </cfRule>
  </conditionalFormatting>
  <conditionalFormatting sqref="I354">
    <cfRule type="cellIs" dxfId="1273" priority="1236" stopIfTrue="1" operator="equal">
      <formula>0</formula>
    </cfRule>
  </conditionalFormatting>
  <conditionalFormatting sqref="J354">
    <cfRule type="cellIs" dxfId="1272" priority="1235" stopIfTrue="1" operator="equal">
      <formula>0</formula>
    </cfRule>
  </conditionalFormatting>
  <conditionalFormatting sqref="G354">
    <cfRule type="cellIs" dxfId="1271" priority="1237" stopIfTrue="1" operator="equal">
      <formula>0</formula>
    </cfRule>
  </conditionalFormatting>
  <conditionalFormatting sqref="H356">
    <cfRule type="cellIs" dxfId="1270" priority="1230" stopIfTrue="1" operator="equal">
      <formula>0</formula>
    </cfRule>
  </conditionalFormatting>
  <conditionalFormatting sqref="I356">
    <cfRule type="cellIs" dxfId="1269" priority="1232" stopIfTrue="1" operator="equal">
      <formula>0</formula>
    </cfRule>
  </conditionalFormatting>
  <conditionalFormatting sqref="J356">
    <cfRule type="cellIs" dxfId="1268" priority="1231" stopIfTrue="1" operator="equal">
      <formula>0</formula>
    </cfRule>
  </conditionalFormatting>
  <conditionalFormatting sqref="G356">
    <cfRule type="cellIs" dxfId="1267" priority="1233" stopIfTrue="1" operator="equal">
      <formula>0</formula>
    </cfRule>
  </conditionalFormatting>
  <conditionalFormatting sqref="H358">
    <cfRule type="cellIs" dxfId="1266" priority="1226" stopIfTrue="1" operator="equal">
      <formula>0</formula>
    </cfRule>
  </conditionalFormatting>
  <conditionalFormatting sqref="I358">
    <cfRule type="cellIs" dxfId="1265" priority="1228" stopIfTrue="1" operator="equal">
      <formula>0</formula>
    </cfRule>
  </conditionalFormatting>
  <conditionalFormatting sqref="J358">
    <cfRule type="cellIs" dxfId="1264" priority="1227" stopIfTrue="1" operator="equal">
      <formula>0</formula>
    </cfRule>
  </conditionalFormatting>
  <conditionalFormatting sqref="G358">
    <cfRule type="cellIs" dxfId="1263" priority="1229" stopIfTrue="1" operator="equal">
      <formula>0</formula>
    </cfRule>
  </conditionalFormatting>
  <conditionalFormatting sqref="H360">
    <cfRule type="cellIs" dxfId="1262" priority="1222" stopIfTrue="1" operator="equal">
      <formula>0</formula>
    </cfRule>
  </conditionalFormatting>
  <conditionalFormatting sqref="I360">
    <cfRule type="cellIs" dxfId="1261" priority="1224" stopIfTrue="1" operator="equal">
      <formula>0</formula>
    </cfRule>
  </conditionalFormatting>
  <conditionalFormatting sqref="J360">
    <cfRule type="cellIs" dxfId="1260" priority="1223" stopIfTrue="1" operator="equal">
      <formula>0</formula>
    </cfRule>
  </conditionalFormatting>
  <conditionalFormatting sqref="G360">
    <cfRule type="cellIs" dxfId="1259" priority="1225" stopIfTrue="1" operator="equal">
      <formula>0</formula>
    </cfRule>
  </conditionalFormatting>
  <conditionalFormatting sqref="H362">
    <cfRule type="cellIs" dxfId="1258" priority="1218" stopIfTrue="1" operator="equal">
      <formula>0</formula>
    </cfRule>
  </conditionalFormatting>
  <conditionalFormatting sqref="I362">
    <cfRule type="cellIs" dxfId="1257" priority="1220" stopIfTrue="1" operator="equal">
      <formula>0</formula>
    </cfRule>
  </conditionalFormatting>
  <conditionalFormatting sqref="J362">
    <cfRule type="cellIs" dxfId="1256" priority="1219" stopIfTrue="1" operator="equal">
      <formula>0</formula>
    </cfRule>
  </conditionalFormatting>
  <conditionalFormatting sqref="G362">
    <cfRule type="cellIs" dxfId="1255" priority="1221" stopIfTrue="1" operator="equal">
      <formula>0</formula>
    </cfRule>
  </conditionalFormatting>
  <conditionalFormatting sqref="H364">
    <cfRule type="cellIs" dxfId="1254" priority="1214" stopIfTrue="1" operator="equal">
      <formula>0</formula>
    </cfRule>
  </conditionalFormatting>
  <conditionalFormatting sqref="I364">
    <cfRule type="cellIs" dxfId="1253" priority="1216" stopIfTrue="1" operator="equal">
      <formula>0</formula>
    </cfRule>
  </conditionalFormatting>
  <conditionalFormatting sqref="J364">
    <cfRule type="cellIs" dxfId="1252" priority="1215" stopIfTrue="1" operator="equal">
      <formula>0</formula>
    </cfRule>
  </conditionalFormatting>
  <conditionalFormatting sqref="G364">
    <cfRule type="cellIs" dxfId="1251" priority="1217" stopIfTrue="1" operator="equal">
      <formula>0</formula>
    </cfRule>
  </conditionalFormatting>
  <conditionalFormatting sqref="H367">
    <cfRule type="cellIs" dxfId="1250" priority="1210" stopIfTrue="1" operator="equal">
      <formula>0</formula>
    </cfRule>
  </conditionalFormatting>
  <conditionalFormatting sqref="I367">
    <cfRule type="cellIs" dxfId="1249" priority="1212" stopIfTrue="1" operator="equal">
      <formula>0</formula>
    </cfRule>
  </conditionalFormatting>
  <conditionalFormatting sqref="J367">
    <cfRule type="cellIs" dxfId="1248" priority="1211" stopIfTrue="1" operator="equal">
      <formula>0</formula>
    </cfRule>
  </conditionalFormatting>
  <conditionalFormatting sqref="G367">
    <cfRule type="cellIs" dxfId="1247" priority="1213" stopIfTrue="1" operator="equal">
      <formula>0</formula>
    </cfRule>
  </conditionalFormatting>
  <conditionalFormatting sqref="H369">
    <cfRule type="cellIs" dxfId="1246" priority="1206" stopIfTrue="1" operator="equal">
      <formula>0</formula>
    </cfRule>
  </conditionalFormatting>
  <conditionalFormatting sqref="I369">
    <cfRule type="cellIs" dxfId="1245" priority="1208" stopIfTrue="1" operator="equal">
      <formula>0</formula>
    </cfRule>
  </conditionalFormatting>
  <conditionalFormatting sqref="J369">
    <cfRule type="cellIs" dxfId="1244" priority="1207" stopIfTrue="1" operator="equal">
      <formula>0</formula>
    </cfRule>
  </conditionalFormatting>
  <conditionalFormatting sqref="G369">
    <cfRule type="cellIs" dxfId="1243" priority="1209" stopIfTrue="1" operator="equal">
      <formula>0</formula>
    </cfRule>
  </conditionalFormatting>
  <conditionalFormatting sqref="H371">
    <cfRule type="cellIs" dxfId="1242" priority="1202" stopIfTrue="1" operator="equal">
      <formula>0</formula>
    </cfRule>
  </conditionalFormatting>
  <conditionalFormatting sqref="I371">
    <cfRule type="cellIs" dxfId="1241" priority="1204" stopIfTrue="1" operator="equal">
      <formula>0</formula>
    </cfRule>
  </conditionalFormatting>
  <conditionalFormatting sqref="J371">
    <cfRule type="cellIs" dxfId="1240" priority="1203" stopIfTrue="1" operator="equal">
      <formula>0</formula>
    </cfRule>
  </conditionalFormatting>
  <conditionalFormatting sqref="G371">
    <cfRule type="cellIs" dxfId="1239" priority="1205" stopIfTrue="1" operator="equal">
      <formula>0</formula>
    </cfRule>
  </conditionalFormatting>
  <conditionalFormatting sqref="H372">
    <cfRule type="cellIs" dxfId="1238" priority="1198" stopIfTrue="1" operator="equal">
      <formula>0</formula>
    </cfRule>
  </conditionalFormatting>
  <conditionalFormatting sqref="I372">
    <cfRule type="cellIs" dxfId="1237" priority="1200" stopIfTrue="1" operator="equal">
      <formula>0</formula>
    </cfRule>
  </conditionalFormatting>
  <conditionalFormatting sqref="J372">
    <cfRule type="cellIs" dxfId="1236" priority="1199" stopIfTrue="1" operator="equal">
      <formula>0</formula>
    </cfRule>
  </conditionalFormatting>
  <conditionalFormatting sqref="G372">
    <cfRule type="cellIs" dxfId="1235" priority="1201" stopIfTrue="1" operator="equal">
      <formula>0</formula>
    </cfRule>
  </conditionalFormatting>
  <conditionalFormatting sqref="H374">
    <cfRule type="cellIs" dxfId="1234" priority="1194" stopIfTrue="1" operator="equal">
      <formula>0</formula>
    </cfRule>
  </conditionalFormatting>
  <conditionalFormatting sqref="I374">
    <cfRule type="cellIs" dxfId="1233" priority="1196" stopIfTrue="1" operator="equal">
      <formula>0</formula>
    </cfRule>
  </conditionalFormatting>
  <conditionalFormatting sqref="J374">
    <cfRule type="cellIs" dxfId="1232" priority="1195" stopIfTrue="1" operator="equal">
      <formula>0</formula>
    </cfRule>
  </conditionalFormatting>
  <conditionalFormatting sqref="G374">
    <cfRule type="cellIs" dxfId="1231" priority="1197" stopIfTrue="1" operator="equal">
      <formula>0</formula>
    </cfRule>
  </conditionalFormatting>
  <conditionalFormatting sqref="H380">
    <cfRule type="cellIs" dxfId="1230" priority="1190" stopIfTrue="1" operator="equal">
      <formula>0</formula>
    </cfRule>
  </conditionalFormatting>
  <conditionalFormatting sqref="I380">
    <cfRule type="cellIs" dxfId="1229" priority="1192" stopIfTrue="1" operator="equal">
      <formula>0</formula>
    </cfRule>
  </conditionalFormatting>
  <conditionalFormatting sqref="J380">
    <cfRule type="cellIs" dxfId="1228" priority="1191" stopIfTrue="1" operator="equal">
      <formula>0</formula>
    </cfRule>
  </conditionalFormatting>
  <conditionalFormatting sqref="G380">
    <cfRule type="cellIs" dxfId="1227" priority="1193" stopIfTrue="1" operator="equal">
      <formula>0</formula>
    </cfRule>
  </conditionalFormatting>
  <conditionalFormatting sqref="H382">
    <cfRule type="cellIs" dxfId="1226" priority="1186" stopIfTrue="1" operator="equal">
      <formula>0</formula>
    </cfRule>
  </conditionalFormatting>
  <conditionalFormatting sqref="I382">
    <cfRule type="cellIs" dxfId="1225" priority="1188" stopIfTrue="1" operator="equal">
      <formula>0</formula>
    </cfRule>
  </conditionalFormatting>
  <conditionalFormatting sqref="J382">
    <cfRule type="cellIs" dxfId="1224" priority="1187" stopIfTrue="1" operator="equal">
      <formula>0</formula>
    </cfRule>
  </conditionalFormatting>
  <conditionalFormatting sqref="G382">
    <cfRule type="cellIs" dxfId="1223" priority="1189" stopIfTrue="1" operator="equal">
      <formula>0</formula>
    </cfRule>
  </conditionalFormatting>
  <conditionalFormatting sqref="H384">
    <cfRule type="cellIs" dxfId="1222" priority="1182" stopIfTrue="1" operator="equal">
      <formula>0</formula>
    </cfRule>
  </conditionalFormatting>
  <conditionalFormatting sqref="I384">
    <cfRule type="cellIs" dxfId="1221" priority="1184" stopIfTrue="1" operator="equal">
      <formula>0</formula>
    </cfRule>
  </conditionalFormatting>
  <conditionalFormatting sqref="J384">
    <cfRule type="cellIs" dxfId="1220" priority="1183" stopIfTrue="1" operator="equal">
      <formula>0</formula>
    </cfRule>
  </conditionalFormatting>
  <conditionalFormatting sqref="G384">
    <cfRule type="cellIs" dxfId="1219" priority="1185" stopIfTrue="1" operator="equal">
      <formula>0</formula>
    </cfRule>
  </conditionalFormatting>
  <conditionalFormatting sqref="H386">
    <cfRule type="cellIs" dxfId="1218" priority="1178" stopIfTrue="1" operator="equal">
      <formula>0</formula>
    </cfRule>
  </conditionalFormatting>
  <conditionalFormatting sqref="I386">
    <cfRule type="cellIs" dxfId="1217" priority="1180" stopIfTrue="1" operator="equal">
      <formula>0</formula>
    </cfRule>
  </conditionalFormatting>
  <conditionalFormatting sqref="J386">
    <cfRule type="cellIs" dxfId="1216" priority="1179" stopIfTrue="1" operator="equal">
      <formula>0</formula>
    </cfRule>
  </conditionalFormatting>
  <conditionalFormatting sqref="G386">
    <cfRule type="cellIs" dxfId="1215" priority="1181" stopIfTrue="1" operator="equal">
      <formula>0</formula>
    </cfRule>
  </conditionalFormatting>
  <conditionalFormatting sqref="H388">
    <cfRule type="cellIs" dxfId="1214" priority="1174" stopIfTrue="1" operator="equal">
      <formula>0</formula>
    </cfRule>
  </conditionalFormatting>
  <conditionalFormatting sqref="I388">
    <cfRule type="cellIs" dxfId="1213" priority="1176" stopIfTrue="1" operator="equal">
      <formula>0</formula>
    </cfRule>
  </conditionalFormatting>
  <conditionalFormatting sqref="J388">
    <cfRule type="cellIs" dxfId="1212" priority="1175" stopIfTrue="1" operator="equal">
      <formula>0</formula>
    </cfRule>
  </conditionalFormatting>
  <conditionalFormatting sqref="G388">
    <cfRule type="cellIs" dxfId="1211" priority="1177" stopIfTrue="1" operator="equal">
      <formula>0</formula>
    </cfRule>
  </conditionalFormatting>
  <conditionalFormatting sqref="H390">
    <cfRule type="cellIs" dxfId="1210" priority="1170" stopIfTrue="1" operator="equal">
      <formula>0</formula>
    </cfRule>
  </conditionalFormatting>
  <conditionalFormatting sqref="I390">
    <cfRule type="cellIs" dxfId="1209" priority="1172" stopIfTrue="1" operator="equal">
      <formula>0</formula>
    </cfRule>
  </conditionalFormatting>
  <conditionalFormatting sqref="J390">
    <cfRule type="cellIs" dxfId="1208" priority="1171" stopIfTrue="1" operator="equal">
      <formula>0</formula>
    </cfRule>
  </conditionalFormatting>
  <conditionalFormatting sqref="G390">
    <cfRule type="cellIs" dxfId="1207" priority="1173" stopIfTrue="1" operator="equal">
      <formula>0</formula>
    </cfRule>
  </conditionalFormatting>
  <conditionalFormatting sqref="H392">
    <cfRule type="cellIs" dxfId="1206" priority="1166" stopIfTrue="1" operator="equal">
      <formula>0</formula>
    </cfRule>
  </conditionalFormatting>
  <conditionalFormatting sqref="I392">
    <cfRule type="cellIs" dxfId="1205" priority="1168" stopIfTrue="1" operator="equal">
      <formula>0</formula>
    </cfRule>
  </conditionalFormatting>
  <conditionalFormatting sqref="J392">
    <cfRule type="cellIs" dxfId="1204" priority="1167" stopIfTrue="1" operator="equal">
      <formula>0</formula>
    </cfRule>
  </conditionalFormatting>
  <conditionalFormatting sqref="G392">
    <cfRule type="cellIs" dxfId="1203" priority="1169" stopIfTrue="1" operator="equal">
      <formula>0</formula>
    </cfRule>
  </conditionalFormatting>
  <conditionalFormatting sqref="H394">
    <cfRule type="cellIs" dxfId="1202" priority="1162" stopIfTrue="1" operator="equal">
      <formula>0</formula>
    </cfRule>
  </conditionalFormatting>
  <conditionalFormatting sqref="I394">
    <cfRule type="cellIs" dxfId="1201" priority="1164" stopIfTrue="1" operator="equal">
      <formula>0</formula>
    </cfRule>
  </conditionalFormatting>
  <conditionalFormatting sqref="J394">
    <cfRule type="cellIs" dxfId="1200" priority="1163" stopIfTrue="1" operator="equal">
      <formula>0</formula>
    </cfRule>
  </conditionalFormatting>
  <conditionalFormatting sqref="G394">
    <cfRule type="cellIs" dxfId="1199" priority="1165" stopIfTrue="1" operator="equal">
      <formula>0</formula>
    </cfRule>
  </conditionalFormatting>
  <conditionalFormatting sqref="H396">
    <cfRule type="cellIs" dxfId="1198" priority="1158" stopIfTrue="1" operator="equal">
      <formula>0</formula>
    </cfRule>
  </conditionalFormatting>
  <conditionalFormatting sqref="I396">
    <cfRule type="cellIs" dxfId="1197" priority="1160" stopIfTrue="1" operator="equal">
      <formula>0</formula>
    </cfRule>
  </conditionalFormatting>
  <conditionalFormatting sqref="J396">
    <cfRule type="cellIs" dxfId="1196" priority="1159" stopIfTrue="1" operator="equal">
      <formula>0</formula>
    </cfRule>
  </conditionalFormatting>
  <conditionalFormatting sqref="G396">
    <cfRule type="cellIs" dxfId="1195" priority="1161" stopIfTrue="1" operator="equal">
      <formula>0</formula>
    </cfRule>
  </conditionalFormatting>
  <conditionalFormatting sqref="H398">
    <cfRule type="cellIs" dxfId="1194" priority="1154" stopIfTrue="1" operator="equal">
      <formula>0</formula>
    </cfRule>
  </conditionalFormatting>
  <conditionalFormatting sqref="I398">
    <cfRule type="cellIs" dxfId="1193" priority="1156" stopIfTrue="1" operator="equal">
      <formula>0</formula>
    </cfRule>
  </conditionalFormatting>
  <conditionalFormatting sqref="J398">
    <cfRule type="cellIs" dxfId="1192" priority="1155" stopIfTrue="1" operator="equal">
      <formula>0</formula>
    </cfRule>
  </conditionalFormatting>
  <conditionalFormatting sqref="G398">
    <cfRule type="cellIs" dxfId="1191" priority="1157" stopIfTrue="1" operator="equal">
      <formula>0</formula>
    </cfRule>
  </conditionalFormatting>
  <conditionalFormatting sqref="H400">
    <cfRule type="cellIs" dxfId="1190" priority="1150" stopIfTrue="1" operator="equal">
      <formula>0</formula>
    </cfRule>
  </conditionalFormatting>
  <conditionalFormatting sqref="I400">
    <cfRule type="cellIs" dxfId="1189" priority="1152" stopIfTrue="1" operator="equal">
      <formula>0</formula>
    </cfRule>
  </conditionalFormatting>
  <conditionalFormatting sqref="J400">
    <cfRule type="cellIs" dxfId="1188" priority="1151" stopIfTrue="1" operator="equal">
      <formula>0</formula>
    </cfRule>
  </conditionalFormatting>
  <conditionalFormatting sqref="G400">
    <cfRule type="cellIs" dxfId="1187" priority="1153" stopIfTrue="1" operator="equal">
      <formula>0</formula>
    </cfRule>
  </conditionalFormatting>
  <conditionalFormatting sqref="H402">
    <cfRule type="cellIs" dxfId="1186" priority="1146" stopIfTrue="1" operator="equal">
      <formula>0</formula>
    </cfRule>
  </conditionalFormatting>
  <conditionalFormatting sqref="I402">
    <cfRule type="cellIs" dxfId="1185" priority="1148" stopIfTrue="1" operator="equal">
      <formula>0</formula>
    </cfRule>
  </conditionalFormatting>
  <conditionalFormatting sqref="J402">
    <cfRule type="cellIs" dxfId="1184" priority="1147" stopIfTrue="1" operator="equal">
      <formula>0</formula>
    </cfRule>
  </conditionalFormatting>
  <conditionalFormatting sqref="G402">
    <cfRule type="cellIs" dxfId="1183" priority="1149" stopIfTrue="1" operator="equal">
      <formula>0</formula>
    </cfRule>
  </conditionalFormatting>
  <conditionalFormatting sqref="H404">
    <cfRule type="cellIs" dxfId="1182" priority="1142" stopIfTrue="1" operator="equal">
      <formula>0</formula>
    </cfRule>
  </conditionalFormatting>
  <conditionalFormatting sqref="I404">
    <cfRule type="cellIs" dxfId="1181" priority="1144" stopIfTrue="1" operator="equal">
      <formula>0</formula>
    </cfRule>
  </conditionalFormatting>
  <conditionalFormatting sqref="J404">
    <cfRule type="cellIs" dxfId="1180" priority="1143" stopIfTrue="1" operator="equal">
      <formula>0</formula>
    </cfRule>
  </conditionalFormatting>
  <conditionalFormatting sqref="G404">
    <cfRule type="cellIs" dxfId="1179" priority="1145" stopIfTrue="1" operator="equal">
      <formula>0</formula>
    </cfRule>
  </conditionalFormatting>
  <conditionalFormatting sqref="H406">
    <cfRule type="cellIs" dxfId="1178" priority="1138" stopIfTrue="1" operator="equal">
      <formula>0</formula>
    </cfRule>
  </conditionalFormatting>
  <conditionalFormatting sqref="I406">
    <cfRule type="cellIs" dxfId="1177" priority="1140" stopIfTrue="1" operator="equal">
      <formula>0</formula>
    </cfRule>
  </conditionalFormatting>
  <conditionalFormatting sqref="J406">
    <cfRule type="cellIs" dxfId="1176" priority="1139" stopIfTrue="1" operator="equal">
      <formula>0</formula>
    </cfRule>
  </conditionalFormatting>
  <conditionalFormatting sqref="G406">
    <cfRule type="cellIs" dxfId="1175" priority="1141" stopIfTrue="1" operator="equal">
      <formula>0</formula>
    </cfRule>
  </conditionalFormatting>
  <conditionalFormatting sqref="H408">
    <cfRule type="cellIs" dxfId="1174" priority="1134" stopIfTrue="1" operator="equal">
      <formula>0</formula>
    </cfRule>
  </conditionalFormatting>
  <conditionalFormatting sqref="I408">
    <cfRule type="cellIs" dxfId="1173" priority="1136" stopIfTrue="1" operator="equal">
      <formula>0</formula>
    </cfRule>
  </conditionalFormatting>
  <conditionalFormatting sqref="J408">
    <cfRule type="cellIs" dxfId="1172" priority="1135" stopIfTrue="1" operator="equal">
      <formula>0</formula>
    </cfRule>
  </conditionalFormatting>
  <conditionalFormatting sqref="G408">
    <cfRule type="cellIs" dxfId="1171" priority="1137" stopIfTrue="1" operator="equal">
      <formula>0</formula>
    </cfRule>
  </conditionalFormatting>
  <conditionalFormatting sqref="H410">
    <cfRule type="cellIs" dxfId="1170" priority="1130" stopIfTrue="1" operator="equal">
      <formula>0</formula>
    </cfRule>
  </conditionalFormatting>
  <conditionalFormatting sqref="I410">
    <cfRule type="cellIs" dxfId="1169" priority="1132" stopIfTrue="1" operator="equal">
      <formula>0</formula>
    </cfRule>
  </conditionalFormatting>
  <conditionalFormatting sqref="J410">
    <cfRule type="cellIs" dxfId="1168" priority="1131" stopIfTrue="1" operator="equal">
      <formula>0</formula>
    </cfRule>
  </conditionalFormatting>
  <conditionalFormatting sqref="G410">
    <cfRule type="cellIs" dxfId="1167" priority="1133" stopIfTrue="1" operator="equal">
      <formula>0</formula>
    </cfRule>
  </conditionalFormatting>
  <conditionalFormatting sqref="H412">
    <cfRule type="cellIs" dxfId="1166" priority="1126" stopIfTrue="1" operator="equal">
      <formula>0</formula>
    </cfRule>
  </conditionalFormatting>
  <conditionalFormatting sqref="I412">
    <cfRule type="cellIs" dxfId="1165" priority="1128" stopIfTrue="1" operator="equal">
      <formula>0</formula>
    </cfRule>
  </conditionalFormatting>
  <conditionalFormatting sqref="J412">
    <cfRule type="cellIs" dxfId="1164" priority="1127" stopIfTrue="1" operator="equal">
      <formula>0</formula>
    </cfRule>
  </conditionalFormatting>
  <conditionalFormatting sqref="G412">
    <cfRule type="cellIs" dxfId="1163" priority="1129" stopIfTrue="1" operator="equal">
      <formula>0</formula>
    </cfRule>
  </conditionalFormatting>
  <conditionalFormatting sqref="H414">
    <cfRule type="cellIs" dxfId="1162" priority="1122" stopIfTrue="1" operator="equal">
      <formula>0</formula>
    </cfRule>
  </conditionalFormatting>
  <conditionalFormatting sqref="I414">
    <cfRule type="cellIs" dxfId="1161" priority="1124" stopIfTrue="1" operator="equal">
      <formula>0</formula>
    </cfRule>
  </conditionalFormatting>
  <conditionalFormatting sqref="J414">
    <cfRule type="cellIs" dxfId="1160" priority="1123" stopIfTrue="1" operator="equal">
      <formula>0</formula>
    </cfRule>
  </conditionalFormatting>
  <conditionalFormatting sqref="G414">
    <cfRule type="cellIs" dxfId="1159" priority="1125" stopIfTrue="1" operator="equal">
      <formula>0</formula>
    </cfRule>
  </conditionalFormatting>
  <conditionalFormatting sqref="H416">
    <cfRule type="cellIs" dxfId="1158" priority="1118" stopIfTrue="1" operator="equal">
      <formula>0</formula>
    </cfRule>
  </conditionalFormatting>
  <conditionalFormatting sqref="I416">
    <cfRule type="cellIs" dxfId="1157" priority="1120" stopIfTrue="1" operator="equal">
      <formula>0</formula>
    </cfRule>
  </conditionalFormatting>
  <conditionalFormatting sqref="J416">
    <cfRule type="cellIs" dxfId="1156" priority="1119" stopIfTrue="1" operator="equal">
      <formula>0</formula>
    </cfRule>
  </conditionalFormatting>
  <conditionalFormatting sqref="G416">
    <cfRule type="cellIs" dxfId="1155" priority="1121" stopIfTrue="1" operator="equal">
      <formula>0</formula>
    </cfRule>
  </conditionalFormatting>
  <conditionalFormatting sqref="H418">
    <cfRule type="cellIs" dxfId="1154" priority="1114" stopIfTrue="1" operator="equal">
      <formula>0</formula>
    </cfRule>
  </conditionalFormatting>
  <conditionalFormatting sqref="I418">
    <cfRule type="cellIs" dxfId="1153" priority="1116" stopIfTrue="1" operator="equal">
      <formula>0</formula>
    </cfRule>
  </conditionalFormatting>
  <conditionalFormatting sqref="J418">
    <cfRule type="cellIs" dxfId="1152" priority="1115" stopIfTrue="1" operator="equal">
      <formula>0</formula>
    </cfRule>
  </conditionalFormatting>
  <conditionalFormatting sqref="G418">
    <cfRule type="cellIs" dxfId="1151" priority="1117" stopIfTrue="1" operator="equal">
      <formula>0</formula>
    </cfRule>
  </conditionalFormatting>
  <conditionalFormatting sqref="H420">
    <cfRule type="cellIs" dxfId="1150" priority="1110" stopIfTrue="1" operator="equal">
      <formula>0</formula>
    </cfRule>
  </conditionalFormatting>
  <conditionalFormatting sqref="I420">
    <cfRule type="cellIs" dxfId="1149" priority="1112" stopIfTrue="1" operator="equal">
      <formula>0</formula>
    </cfRule>
  </conditionalFormatting>
  <conditionalFormatting sqref="J420">
    <cfRule type="cellIs" dxfId="1148" priority="1111" stopIfTrue="1" operator="equal">
      <formula>0</formula>
    </cfRule>
  </conditionalFormatting>
  <conditionalFormatting sqref="G420">
    <cfRule type="cellIs" dxfId="1147" priority="1113" stopIfTrue="1" operator="equal">
      <formula>0</formula>
    </cfRule>
  </conditionalFormatting>
  <conditionalFormatting sqref="H422">
    <cfRule type="cellIs" dxfId="1146" priority="1106" stopIfTrue="1" operator="equal">
      <formula>0</formula>
    </cfRule>
  </conditionalFormatting>
  <conditionalFormatting sqref="I422">
    <cfRule type="cellIs" dxfId="1145" priority="1108" stopIfTrue="1" operator="equal">
      <formula>0</formula>
    </cfRule>
  </conditionalFormatting>
  <conditionalFormatting sqref="J422">
    <cfRule type="cellIs" dxfId="1144" priority="1107" stopIfTrue="1" operator="equal">
      <formula>0</formula>
    </cfRule>
  </conditionalFormatting>
  <conditionalFormatting sqref="G422">
    <cfRule type="cellIs" dxfId="1143" priority="1109" stopIfTrue="1" operator="equal">
      <formula>0</formula>
    </cfRule>
  </conditionalFormatting>
  <conditionalFormatting sqref="H424">
    <cfRule type="cellIs" dxfId="1142" priority="1102" stopIfTrue="1" operator="equal">
      <formula>0</formula>
    </cfRule>
  </conditionalFormatting>
  <conditionalFormatting sqref="I424">
    <cfRule type="cellIs" dxfId="1141" priority="1104" stopIfTrue="1" operator="equal">
      <formula>0</formula>
    </cfRule>
  </conditionalFormatting>
  <conditionalFormatting sqref="J424">
    <cfRule type="cellIs" dxfId="1140" priority="1103" stopIfTrue="1" operator="equal">
      <formula>0</formula>
    </cfRule>
  </conditionalFormatting>
  <conditionalFormatting sqref="G424">
    <cfRule type="cellIs" dxfId="1139" priority="1105" stopIfTrue="1" operator="equal">
      <formula>0</formula>
    </cfRule>
  </conditionalFormatting>
  <conditionalFormatting sqref="H426">
    <cfRule type="cellIs" dxfId="1138" priority="1098" stopIfTrue="1" operator="equal">
      <formula>0</formula>
    </cfRule>
  </conditionalFormatting>
  <conditionalFormatting sqref="I426">
    <cfRule type="cellIs" dxfId="1137" priority="1100" stopIfTrue="1" operator="equal">
      <formula>0</formula>
    </cfRule>
  </conditionalFormatting>
  <conditionalFormatting sqref="J426">
    <cfRule type="cellIs" dxfId="1136" priority="1099" stopIfTrue="1" operator="equal">
      <formula>0</formula>
    </cfRule>
  </conditionalFormatting>
  <conditionalFormatting sqref="G426">
    <cfRule type="cellIs" dxfId="1135" priority="1101" stopIfTrue="1" operator="equal">
      <formula>0</formula>
    </cfRule>
  </conditionalFormatting>
  <conditionalFormatting sqref="H428">
    <cfRule type="cellIs" dxfId="1134" priority="1094" stopIfTrue="1" operator="equal">
      <formula>0</formula>
    </cfRule>
  </conditionalFormatting>
  <conditionalFormatting sqref="I428">
    <cfRule type="cellIs" dxfId="1133" priority="1096" stopIfTrue="1" operator="equal">
      <formula>0</formula>
    </cfRule>
  </conditionalFormatting>
  <conditionalFormatting sqref="J428">
    <cfRule type="cellIs" dxfId="1132" priority="1095" stopIfTrue="1" operator="equal">
      <formula>0</formula>
    </cfRule>
  </conditionalFormatting>
  <conditionalFormatting sqref="G428">
    <cfRule type="cellIs" dxfId="1131" priority="1097" stopIfTrue="1" operator="equal">
      <formula>0</formula>
    </cfRule>
  </conditionalFormatting>
  <conditionalFormatting sqref="H430">
    <cfRule type="cellIs" dxfId="1130" priority="1090" stopIfTrue="1" operator="equal">
      <formula>0</formula>
    </cfRule>
  </conditionalFormatting>
  <conditionalFormatting sqref="I430">
    <cfRule type="cellIs" dxfId="1129" priority="1092" stopIfTrue="1" operator="equal">
      <formula>0</formula>
    </cfRule>
  </conditionalFormatting>
  <conditionalFormatting sqref="J430">
    <cfRule type="cellIs" dxfId="1128" priority="1091" stopIfTrue="1" operator="equal">
      <formula>0</formula>
    </cfRule>
  </conditionalFormatting>
  <conditionalFormatting sqref="G430">
    <cfRule type="cellIs" dxfId="1127" priority="1093" stopIfTrue="1" operator="equal">
      <formula>0</formula>
    </cfRule>
  </conditionalFormatting>
  <conditionalFormatting sqref="H432">
    <cfRule type="cellIs" dxfId="1126" priority="1086" stopIfTrue="1" operator="equal">
      <formula>0</formula>
    </cfRule>
  </conditionalFormatting>
  <conditionalFormatting sqref="I432">
    <cfRule type="cellIs" dxfId="1125" priority="1088" stopIfTrue="1" operator="equal">
      <formula>0</formula>
    </cfRule>
  </conditionalFormatting>
  <conditionalFormatting sqref="J432">
    <cfRule type="cellIs" dxfId="1124" priority="1087" stopIfTrue="1" operator="equal">
      <formula>0</formula>
    </cfRule>
  </conditionalFormatting>
  <conditionalFormatting sqref="G432">
    <cfRule type="cellIs" dxfId="1123" priority="1089" stopIfTrue="1" operator="equal">
      <formula>0</formula>
    </cfRule>
  </conditionalFormatting>
  <conditionalFormatting sqref="H434">
    <cfRule type="cellIs" dxfId="1122" priority="1082" stopIfTrue="1" operator="equal">
      <formula>0</formula>
    </cfRule>
  </conditionalFormatting>
  <conditionalFormatting sqref="I434">
    <cfRule type="cellIs" dxfId="1121" priority="1084" stopIfTrue="1" operator="equal">
      <formula>0</formula>
    </cfRule>
  </conditionalFormatting>
  <conditionalFormatting sqref="J434">
    <cfRule type="cellIs" dxfId="1120" priority="1083" stopIfTrue="1" operator="equal">
      <formula>0</formula>
    </cfRule>
  </conditionalFormatting>
  <conditionalFormatting sqref="G434">
    <cfRule type="cellIs" dxfId="1119" priority="1085" stopIfTrue="1" operator="equal">
      <formula>0</formula>
    </cfRule>
  </conditionalFormatting>
  <conditionalFormatting sqref="H436">
    <cfRule type="cellIs" dxfId="1118" priority="1078" stopIfTrue="1" operator="equal">
      <formula>0</formula>
    </cfRule>
  </conditionalFormatting>
  <conditionalFormatting sqref="I436">
    <cfRule type="cellIs" dxfId="1117" priority="1080" stopIfTrue="1" operator="equal">
      <formula>0</formula>
    </cfRule>
  </conditionalFormatting>
  <conditionalFormatting sqref="J436">
    <cfRule type="cellIs" dxfId="1116" priority="1079" stopIfTrue="1" operator="equal">
      <formula>0</formula>
    </cfRule>
  </conditionalFormatting>
  <conditionalFormatting sqref="G436">
    <cfRule type="cellIs" dxfId="1115" priority="1081" stopIfTrue="1" operator="equal">
      <formula>0</formula>
    </cfRule>
  </conditionalFormatting>
  <conditionalFormatting sqref="H438">
    <cfRule type="cellIs" dxfId="1114" priority="1074" stopIfTrue="1" operator="equal">
      <formula>0</formula>
    </cfRule>
  </conditionalFormatting>
  <conditionalFormatting sqref="I438">
    <cfRule type="cellIs" dxfId="1113" priority="1076" stopIfTrue="1" operator="equal">
      <formula>0</formula>
    </cfRule>
  </conditionalFormatting>
  <conditionalFormatting sqref="J438">
    <cfRule type="cellIs" dxfId="1112" priority="1075" stopIfTrue="1" operator="equal">
      <formula>0</formula>
    </cfRule>
  </conditionalFormatting>
  <conditionalFormatting sqref="G438">
    <cfRule type="cellIs" dxfId="1111" priority="1077" stopIfTrue="1" operator="equal">
      <formula>0</formula>
    </cfRule>
  </conditionalFormatting>
  <conditionalFormatting sqref="H440">
    <cfRule type="cellIs" dxfId="1110" priority="1070" stopIfTrue="1" operator="equal">
      <formula>0</formula>
    </cfRule>
  </conditionalFormatting>
  <conditionalFormatting sqref="I440">
    <cfRule type="cellIs" dxfId="1109" priority="1072" stopIfTrue="1" operator="equal">
      <formula>0</formula>
    </cfRule>
  </conditionalFormatting>
  <conditionalFormatting sqref="J440">
    <cfRule type="cellIs" dxfId="1108" priority="1071" stopIfTrue="1" operator="equal">
      <formula>0</formula>
    </cfRule>
  </conditionalFormatting>
  <conditionalFormatting sqref="G440">
    <cfRule type="cellIs" dxfId="1107" priority="1073" stopIfTrue="1" operator="equal">
      <formula>0</formula>
    </cfRule>
  </conditionalFormatting>
  <conditionalFormatting sqref="H442">
    <cfRule type="cellIs" dxfId="1106" priority="1066" stopIfTrue="1" operator="equal">
      <formula>0</formula>
    </cfRule>
  </conditionalFormatting>
  <conditionalFormatting sqref="I442">
    <cfRule type="cellIs" dxfId="1105" priority="1068" stopIfTrue="1" operator="equal">
      <formula>0</formula>
    </cfRule>
  </conditionalFormatting>
  <conditionalFormatting sqref="J442">
    <cfRule type="cellIs" dxfId="1104" priority="1067" stopIfTrue="1" operator="equal">
      <formula>0</formula>
    </cfRule>
  </conditionalFormatting>
  <conditionalFormatting sqref="G442">
    <cfRule type="cellIs" dxfId="1103" priority="1069" stopIfTrue="1" operator="equal">
      <formula>0</formula>
    </cfRule>
  </conditionalFormatting>
  <conditionalFormatting sqref="H444">
    <cfRule type="cellIs" dxfId="1102" priority="1062" stopIfTrue="1" operator="equal">
      <formula>0</formula>
    </cfRule>
  </conditionalFormatting>
  <conditionalFormatting sqref="I444">
    <cfRule type="cellIs" dxfId="1101" priority="1064" stopIfTrue="1" operator="equal">
      <formula>0</formula>
    </cfRule>
  </conditionalFormatting>
  <conditionalFormatting sqref="J444">
    <cfRule type="cellIs" dxfId="1100" priority="1063" stopIfTrue="1" operator="equal">
      <formula>0</formula>
    </cfRule>
  </conditionalFormatting>
  <conditionalFormatting sqref="G444">
    <cfRule type="cellIs" dxfId="1099" priority="1065" stopIfTrue="1" operator="equal">
      <formula>0</formula>
    </cfRule>
  </conditionalFormatting>
  <conditionalFormatting sqref="H446">
    <cfRule type="cellIs" dxfId="1098" priority="1058" stopIfTrue="1" operator="equal">
      <formula>0</formula>
    </cfRule>
  </conditionalFormatting>
  <conditionalFormatting sqref="I446">
    <cfRule type="cellIs" dxfId="1097" priority="1060" stopIfTrue="1" operator="equal">
      <formula>0</formula>
    </cfRule>
  </conditionalFormatting>
  <conditionalFormatting sqref="J446">
    <cfRule type="cellIs" dxfId="1096" priority="1059" stopIfTrue="1" operator="equal">
      <formula>0</formula>
    </cfRule>
  </conditionalFormatting>
  <conditionalFormatting sqref="G446">
    <cfRule type="cellIs" dxfId="1095" priority="1061" stopIfTrue="1" operator="equal">
      <formula>0</formula>
    </cfRule>
  </conditionalFormatting>
  <conditionalFormatting sqref="H448">
    <cfRule type="cellIs" dxfId="1094" priority="1054" stopIfTrue="1" operator="equal">
      <formula>0</formula>
    </cfRule>
  </conditionalFormatting>
  <conditionalFormatting sqref="I448">
    <cfRule type="cellIs" dxfId="1093" priority="1056" stopIfTrue="1" operator="equal">
      <formula>0</formula>
    </cfRule>
  </conditionalFormatting>
  <conditionalFormatting sqref="J448">
    <cfRule type="cellIs" dxfId="1092" priority="1055" stopIfTrue="1" operator="equal">
      <formula>0</formula>
    </cfRule>
  </conditionalFormatting>
  <conditionalFormatting sqref="G448">
    <cfRule type="cellIs" dxfId="1091" priority="1057" stopIfTrue="1" operator="equal">
      <formula>0</formula>
    </cfRule>
  </conditionalFormatting>
  <conditionalFormatting sqref="H450">
    <cfRule type="cellIs" dxfId="1090" priority="1050" stopIfTrue="1" operator="equal">
      <formula>0</formula>
    </cfRule>
  </conditionalFormatting>
  <conditionalFormatting sqref="I450">
    <cfRule type="cellIs" dxfId="1089" priority="1052" stopIfTrue="1" operator="equal">
      <formula>0</formula>
    </cfRule>
  </conditionalFormatting>
  <conditionalFormatting sqref="J450">
    <cfRule type="cellIs" dxfId="1088" priority="1051" stopIfTrue="1" operator="equal">
      <formula>0</formula>
    </cfRule>
  </conditionalFormatting>
  <conditionalFormatting sqref="G450">
    <cfRule type="cellIs" dxfId="1087" priority="1053" stopIfTrue="1" operator="equal">
      <formula>0</formula>
    </cfRule>
  </conditionalFormatting>
  <conditionalFormatting sqref="H452">
    <cfRule type="cellIs" dxfId="1086" priority="1046" stopIfTrue="1" operator="equal">
      <formula>0</formula>
    </cfRule>
  </conditionalFormatting>
  <conditionalFormatting sqref="I452">
    <cfRule type="cellIs" dxfId="1085" priority="1048" stopIfTrue="1" operator="equal">
      <formula>0</formula>
    </cfRule>
  </conditionalFormatting>
  <conditionalFormatting sqref="J452">
    <cfRule type="cellIs" dxfId="1084" priority="1047" stopIfTrue="1" operator="equal">
      <formula>0</formula>
    </cfRule>
  </conditionalFormatting>
  <conditionalFormatting sqref="G452">
    <cfRule type="cellIs" dxfId="1083" priority="1049" stopIfTrue="1" operator="equal">
      <formula>0</formula>
    </cfRule>
  </conditionalFormatting>
  <conditionalFormatting sqref="H454">
    <cfRule type="cellIs" dxfId="1082" priority="1042" stopIfTrue="1" operator="equal">
      <formula>0</formula>
    </cfRule>
  </conditionalFormatting>
  <conditionalFormatting sqref="I454">
    <cfRule type="cellIs" dxfId="1081" priority="1044" stopIfTrue="1" operator="equal">
      <formula>0</formula>
    </cfRule>
  </conditionalFormatting>
  <conditionalFormatting sqref="J454">
    <cfRule type="cellIs" dxfId="1080" priority="1043" stopIfTrue="1" operator="equal">
      <formula>0</formula>
    </cfRule>
  </conditionalFormatting>
  <conditionalFormatting sqref="G454">
    <cfRule type="cellIs" dxfId="1079" priority="1045" stopIfTrue="1" operator="equal">
      <formula>0</formula>
    </cfRule>
  </conditionalFormatting>
  <conditionalFormatting sqref="H456">
    <cfRule type="cellIs" dxfId="1078" priority="1038" stopIfTrue="1" operator="equal">
      <formula>0</formula>
    </cfRule>
  </conditionalFormatting>
  <conditionalFormatting sqref="I456">
    <cfRule type="cellIs" dxfId="1077" priority="1040" stopIfTrue="1" operator="equal">
      <formula>0</formula>
    </cfRule>
  </conditionalFormatting>
  <conditionalFormatting sqref="J456">
    <cfRule type="cellIs" dxfId="1076" priority="1039" stopIfTrue="1" operator="equal">
      <formula>0</formula>
    </cfRule>
  </conditionalFormatting>
  <conditionalFormatting sqref="G456">
    <cfRule type="cellIs" dxfId="1075" priority="1041" stopIfTrue="1" operator="equal">
      <formula>0</formula>
    </cfRule>
  </conditionalFormatting>
  <conditionalFormatting sqref="H458">
    <cfRule type="cellIs" dxfId="1074" priority="1034" stopIfTrue="1" operator="equal">
      <formula>0</formula>
    </cfRule>
  </conditionalFormatting>
  <conditionalFormatting sqref="I458">
    <cfRule type="cellIs" dxfId="1073" priority="1036" stopIfTrue="1" operator="equal">
      <formula>0</formula>
    </cfRule>
  </conditionalFormatting>
  <conditionalFormatting sqref="J458">
    <cfRule type="cellIs" dxfId="1072" priority="1035" stopIfTrue="1" operator="equal">
      <formula>0</formula>
    </cfRule>
  </conditionalFormatting>
  <conditionalFormatting sqref="G458">
    <cfRule type="cellIs" dxfId="1071" priority="1037" stopIfTrue="1" operator="equal">
      <formula>0</formula>
    </cfRule>
  </conditionalFormatting>
  <conditionalFormatting sqref="H460">
    <cfRule type="cellIs" dxfId="1070" priority="1030" stopIfTrue="1" operator="equal">
      <formula>0</formula>
    </cfRule>
  </conditionalFormatting>
  <conditionalFormatting sqref="I460">
    <cfRule type="cellIs" dxfId="1069" priority="1032" stopIfTrue="1" operator="equal">
      <formula>0</formula>
    </cfRule>
  </conditionalFormatting>
  <conditionalFormatting sqref="J460">
    <cfRule type="cellIs" dxfId="1068" priority="1031" stopIfTrue="1" operator="equal">
      <formula>0</formula>
    </cfRule>
  </conditionalFormatting>
  <conditionalFormatting sqref="G460">
    <cfRule type="cellIs" dxfId="1067" priority="1033" stopIfTrue="1" operator="equal">
      <formula>0</formula>
    </cfRule>
  </conditionalFormatting>
  <conditionalFormatting sqref="H462">
    <cfRule type="cellIs" dxfId="1066" priority="1026" stopIfTrue="1" operator="equal">
      <formula>0</formula>
    </cfRule>
  </conditionalFormatting>
  <conditionalFormatting sqref="I462">
    <cfRule type="cellIs" dxfId="1065" priority="1028" stopIfTrue="1" operator="equal">
      <formula>0</formula>
    </cfRule>
  </conditionalFormatting>
  <conditionalFormatting sqref="J462">
    <cfRule type="cellIs" dxfId="1064" priority="1027" stopIfTrue="1" operator="equal">
      <formula>0</formula>
    </cfRule>
  </conditionalFormatting>
  <conditionalFormatting sqref="G462">
    <cfRule type="cellIs" dxfId="1063" priority="1029" stopIfTrue="1" operator="equal">
      <formula>0</formula>
    </cfRule>
  </conditionalFormatting>
  <conditionalFormatting sqref="H464">
    <cfRule type="cellIs" dxfId="1062" priority="1022" stopIfTrue="1" operator="equal">
      <formula>0</formula>
    </cfRule>
  </conditionalFormatting>
  <conditionalFormatting sqref="I464">
    <cfRule type="cellIs" dxfId="1061" priority="1024" stopIfTrue="1" operator="equal">
      <formula>0</formula>
    </cfRule>
  </conditionalFormatting>
  <conditionalFormatting sqref="J464">
    <cfRule type="cellIs" dxfId="1060" priority="1023" stopIfTrue="1" operator="equal">
      <formula>0</formula>
    </cfRule>
  </conditionalFormatting>
  <conditionalFormatting sqref="G464">
    <cfRule type="cellIs" dxfId="1059" priority="1025" stopIfTrue="1" operator="equal">
      <formula>0</formula>
    </cfRule>
  </conditionalFormatting>
  <conditionalFormatting sqref="H466">
    <cfRule type="cellIs" dxfId="1058" priority="1018" stopIfTrue="1" operator="equal">
      <formula>0</formula>
    </cfRule>
  </conditionalFormatting>
  <conditionalFormatting sqref="I466">
    <cfRule type="cellIs" dxfId="1057" priority="1020" stopIfTrue="1" operator="equal">
      <formula>0</formula>
    </cfRule>
  </conditionalFormatting>
  <conditionalFormatting sqref="J466">
    <cfRule type="cellIs" dxfId="1056" priority="1019" stopIfTrue="1" operator="equal">
      <formula>0</formula>
    </cfRule>
  </conditionalFormatting>
  <conditionalFormatting sqref="G466">
    <cfRule type="cellIs" dxfId="1055" priority="1021" stopIfTrue="1" operator="equal">
      <formula>0</formula>
    </cfRule>
  </conditionalFormatting>
  <conditionalFormatting sqref="H468">
    <cfRule type="cellIs" dxfId="1054" priority="1014" stopIfTrue="1" operator="equal">
      <formula>0</formula>
    </cfRule>
  </conditionalFormatting>
  <conditionalFormatting sqref="I468">
    <cfRule type="cellIs" dxfId="1053" priority="1016" stopIfTrue="1" operator="equal">
      <formula>0</formula>
    </cfRule>
  </conditionalFormatting>
  <conditionalFormatting sqref="J468">
    <cfRule type="cellIs" dxfId="1052" priority="1015" stopIfTrue="1" operator="equal">
      <formula>0</formula>
    </cfRule>
  </conditionalFormatting>
  <conditionalFormatting sqref="G468">
    <cfRule type="cellIs" dxfId="1051" priority="1017" stopIfTrue="1" operator="equal">
      <formula>0</formula>
    </cfRule>
  </conditionalFormatting>
  <conditionalFormatting sqref="H470">
    <cfRule type="cellIs" dxfId="1050" priority="1010" stopIfTrue="1" operator="equal">
      <formula>0</formula>
    </cfRule>
  </conditionalFormatting>
  <conditionalFormatting sqref="I470">
    <cfRule type="cellIs" dxfId="1049" priority="1012" stopIfTrue="1" operator="equal">
      <formula>0</formula>
    </cfRule>
  </conditionalFormatting>
  <conditionalFormatting sqref="J470">
    <cfRule type="cellIs" dxfId="1048" priority="1011" stopIfTrue="1" operator="equal">
      <formula>0</formula>
    </cfRule>
  </conditionalFormatting>
  <conditionalFormatting sqref="G470">
    <cfRule type="cellIs" dxfId="1047" priority="1013" stopIfTrue="1" operator="equal">
      <formula>0</formula>
    </cfRule>
  </conditionalFormatting>
  <conditionalFormatting sqref="H472">
    <cfRule type="cellIs" dxfId="1046" priority="1006" stopIfTrue="1" operator="equal">
      <formula>0</formula>
    </cfRule>
  </conditionalFormatting>
  <conditionalFormatting sqref="I472">
    <cfRule type="cellIs" dxfId="1045" priority="1008" stopIfTrue="1" operator="equal">
      <formula>0</formula>
    </cfRule>
  </conditionalFormatting>
  <conditionalFormatting sqref="J472">
    <cfRule type="cellIs" dxfId="1044" priority="1007" stopIfTrue="1" operator="equal">
      <formula>0</formula>
    </cfRule>
  </conditionalFormatting>
  <conditionalFormatting sqref="G472">
    <cfRule type="cellIs" dxfId="1043" priority="1009" stopIfTrue="1" operator="equal">
      <formula>0</formula>
    </cfRule>
  </conditionalFormatting>
  <conditionalFormatting sqref="H474">
    <cfRule type="cellIs" dxfId="1042" priority="1002" stopIfTrue="1" operator="equal">
      <formula>0</formula>
    </cfRule>
  </conditionalFormatting>
  <conditionalFormatting sqref="I474">
    <cfRule type="cellIs" dxfId="1041" priority="1004" stopIfTrue="1" operator="equal">
      <formula>0</formula>
    </cfRule>
  </conditionalFormatting>
  <conditionalFormatting sqref="J474">
    <cfRule type="cellIs" dxfId="1040" priority="1003" stopIfTrue="1" operator="equal">
      <formula>0</formula>
    </cfRule>
  </conditionalFormatting>
  <conditionalFormatting sqref="G474">
    <cfRule type="cellIs" dxfId="1039" priority="1005" stopIfTrue="1" operator="equal">
      <formula>0</formula>
    </cfRule>
  </conditionalFormatting>
  <conditionalFormatting sqref="H476">
    <cfRule type="cellIs" dxfId="1038" priority="998" stopIfTrue="1" operator="equal">
      <formula>0</formula>
    </cfRule>
  </conditionalFormatting>
  <conditionalFormatting sqref="I476">
    <cfRule type="cellIs" dxfId="1037" priority="1000" stopIfTrue="1" operator="equal">
      <formula>0</formula>
    </cfRule>
  </conditionalFormatting>
  <conditionalFormatting sqref="J476">
    <cfRule type="cellIs" dxfId="1036" priority="999" stopIfTrue="1" operator="equal">
      <formula>0</formula>
    </cfRule>
  </conditionalFormatting>
  <conditionalFormatting sqref="G476">
    <cfRule type="cellIs" dxfId="1035" priority="1001" stopIfTrue="1" operator="equal">
      <formula>0</formula>
    </cfRule>
  </conditionalFormatting>
  <conditionalFormatting sqref="H478">
    <cfRule type="cellIs" dxfId="1034" priority="994" stopIfTrue="1" operator="equal">
      <formula>0</formula>
    </cfRule>
  </conditionalFormatting>
  <conditionalFormatting sqref="I478">
    <cfRule type="cellIs" dxfId="1033" priority="996" stopIfTrue="1" operator="equal">
      <formula>0</formula>
    </cfRule>
  </conditionalFormatting>
  <conditionalFormatting sqref="J478">
    <cfRule type="cellIs" dxfId="1032" priority="995" stopIfTrue="1" operator="equal">
      <formula>0</formula>
    </cfRule>
  </conditionalFormatting>
  <conditionalFormatting sqref="G478">
    <cfRule type="cellIs" dxfId="1031" priority="997" stopIfTrue="1" operator="equal">
      <formula>0</formula>
    </cfRule>
  </conditionalFormatting>
  <conditionalFormatting sqref="H480">
    <cfRule type="cellIs" dxfId="1030" priority="990" stopIfTrue="1" operator="equal">
      <formula>0</formula>
    </cfRule>
  </conditionalFormatting>
  <conditionalFormatting sqref="I480">
    <cfRule type="cellIs" dxfId="1029" priority="992" stopIfTrue="1" operator="equal">
      <formula>0</formula>
    </cfRule>
  </conditionalFormatting>
  <conditionalFormatting sqref="J480">
    <cfRule type="cellIs" dxfId="1028" priority="991" stopIfTrue="1" operator="equal">
      <formula>0</formula>
    </cfRule>
  </conditionalFormatting>
  <conditionalFormatting sqref="G480">
    <cfRule type="cellIs" dxfId="1027" priority="993" stopIfTrue="1" operator="equal">
      <formula>0</formula>
    </cfRule>
  </conditionalFormatting>
  <conditionalFormatting sqref="H482">
    <cfRule type="cellIs" dxfId="1026" priority="986" stopIfTrue="1" operator="equal">
      <formula>0</formula>
    </cfRule>
  </conditionalFormatting>
  <conditionalFormatting sqref="I482">
    <cfRule type="cellIs" dxfId="1025" priority="988" stopIfTrue="1" operator="equal">
      <formula>0</formula>
    </cfRule>
  </conditionalFormatting>
  <conditionalFormatting sqref="J482">
    <cfRule type="cellIs" dxfId="1024" priority="987" stopIfTrue="1" operator="equal">
      <formula>0</formula>
    </cfRule>
  </conditionalFormatting>
  <conditionalFormatting sqref="G482">
    <cfRule type="cellIs" dxfId="1023" priority="989" stopIfTrue="1" operator="equal">
      <formula>0</formula>
    </cfRule>
  </conditionalFormatting>
  <conditionalFormatting sqref="H484">
    <cfRule type="cellIs" dxfId="1022" priority="982" stopIfTrue="1" operator="equal">
      <formula>0</formula>
    </cfRule>
  </conditionalFormatting>
  <conditionalFormatting sqref="I484">
    <cfRule type="cellIs" dxfId="1021" priority="984" stopIfTrue="1" operator="equal">
      <formula>0</formula>
    </cfRule>
  </conditionalFormatting>
  <conditionalFormatting sqref="J484">
    <cfRule type="cellIs" dxfId="1020" priority="983" stopIfTrue="1" operator="equal">
      <formula>0</formula>
    </cfRule>
  </conditionalFormatting>
  <conditionalFormatting sqref="G484">
    <cfRule type="cellIs" dxfId="1019" priority="985" stopIfTrue="1" operator="equal">
      <formula>0</formula>
    </cfRule>
  </conditionalFormatting>
  <conditionalFormatting sqref="H486">
    <cfRule type="cellIs" dxfId="1018" priority="978" stopIfTrue="1" operator="equal">
      <formula>0</formula>
    </cfRule>
  </conditionalFormatting>
  <conditionalFormatting sqref="I486">
    <cfRule type="cellIs" dxfId="1017" priority="980" stopIfTrue="1" operator="equal">
      <formula>0</formula>
    </cfRule>
  </conditionalFormatting>
  <conditionalFormatting sqref="J486">
    <cfRule type="cellIs" dxfId="1016" priority="979" stopIfTrue="1" operator="equal">
      <formula>0</formula>
    </cfRule>
  </conditionalFormatting>
  <conditionalFormatting sqref="G486">
    <cfRule type="cellIs" dxfId="1015" priority="981" stopIfTrue="1" operator="equal">
      <formula>0</formula>
    </cfRule>
  </conditionalFormatting>
  <conditionalFormatting sqref="H488">
    <cfRule type="cellIs" dxfId="1014" priority="974" stopIfTrue="1" operator="equal">
      <formula>0</formula>
    </cfRule>
  </conditionalFormatting>
  <conditionalFormatting sqref="I488">
    <cfRule type="cellIs" dxfId="1013" priority="976" stopIfTrue="1" operator="equal">
      <formula>0</formula>
    </cfRule>
  </conditionalFormatting>
  <conditionalFormatting sqref="J488">
    <cfRule type="cellIs" dxfId="1012" priority="975" stopIfTrue="1" operator="equal">
      <formula>0</formula>
    </cfRule>
  </conditionalFormatting>
  <conditionalFormatting sqref="G488">
    <cfRule type="cellIs" dxfId="1011" priority="977" stopIfTrue="1" operator="equal">
      <formula>0</formula>
    </cfRule>
  </conditionalFormatting>
  <conditionalFormatting sqref="H490">
    <cfRule type="cellIs" dxfId="1010" priority="970" stopIfTrue="1" operator="equal">
      <formula>0</formula>
    </cfRule>
  </conditionalFormatting>
  <conditionalFormatting sqref="I490">
    <cfRule type="cellIs" dxfId="1009" priority="972" stopIfTrue="1" operator="equal">
      <formula>0</formula>
    </cfRule>
  </conditionalFormatting>
  <conditionalFormatting sqref="J490">
    <cfRule type="cellIs" dxfId="1008" priority="971" stopIfTrue="1" operator="equal">
      <formula>0</formula>
    </cfRule>
  </conditionalFormatting>
  <conditionalFormatting sqref="G490">
    <cfRule type="cellIs" dxfId="1007" priority="973" stopIfTrue="1" operator="equal">
      <formula>0</formula>
    </cfRule>
  </conditionalFormatting>
  <conditionalFormatting sqref="H492">
    <cfRule type="cellIs" dxfId="1006" priority="966" stopIfTrue="1" operator="equal">
      <formula>0</formula>
    </cfRule>
  </conditionalFormatting>
  <conditionalFormatting sqref="I492">
    <cfRule type="cellIs" dxfId="1005" priority="968" stopIfTrue="1" operator="equal">
      <formula>0</formula>
    </cfRule>
  </conditionalFormatting>
  <conditionalFormatting sqref="J492">
    <cfRule type="cellIs" dxfId="1004" priority="967" stopIfTrue="1" operator="equal">
      <formula>0</formula>
    </cfRule>
  </conditionalFormatting>
  <conditionalFormatting sqref="G492">
    <cfRule type="cellIs" dxfId="1003" priority="969" stopIfTrue="1" operator="equal">
      <formula>0</formula>
    </cfRule>
  </conditionalFormatting>
  <conditionalFormatting sqref="H495">
    <cfRule type="cellIs" dxfId="1002" priority="962" stopIfTrue="1" operator="equal">
      <formula>0</formula>
    </cfRule>
  </conditionalFormatting>
  <conditionalFormatting sqref="I495">
    <cfRule type="cellIs" dxfId="1001" priority="964" stopIfTrue="1" operator="equal">
      <formula>0</formula>
    </cfRule>
  </conditionalFormatting>
  <conditionalFormatting sqref="J495">
    <cfRule type="cellIs" dxfId="1000" priority="963" stopIfTrue="1" operator="equal">
      <formula>0</formula>
    </cfRule>
  </conditionalFormatting>
  <conditionalFormatting sqref="G495">
    <cfRule type="cellIs" dxfId="999" priority="965" stopIfTrue="1" operator="equal">
      <formula>0</formula>
    </cfRule>
  </conditionalFormatting>
  <conditionalFormatting sqref="H497">
    <cfRule type="cellIs" dxfId="998" priority="958" stopIfTrue="1" operator="equal">
      <formula>0</formula>
    </cfRule>
  </conditionalFormatting>
  <conditionalFormatting sqref="I497">
    <cfRule type="cellIs" dxfId="997" priority="960" stopIfTrue="1" operator="equal">
      <formula>0</formula>
    </cfRule>
  </conditionalFormatting>
  <conditionalFormatting sqref="J497">
    <cfRule type="cellIs" dxfId="996" priority="959" stopIfTrue="1" operator="equal">
      <formula>0</formula>
    </cfRule>
  </conditionalFormatting>
  <conditionalFormatting sqref="G497">
    <cfRule type="cellIs" dxfId="995" priority="961" stopIfTrue="1" operator="equal">
      <formula>0</formula>
    </cfRule>
  </conditionalFormatting>
  <conditionalFormatting sqref="H499">
    <cfRule type="cellIs" dxfId="994" priority="954" stopIfTrue="1" operator="equal">
      <formula>0</formula>
    </cfRule>
  </conditionalFormatting>
  <conditionalFormatting sqref="I499">
    <cfRule type="cellIs" dxfId="993" priority="956" stopIfTrue="1" operator="equal">
      <formula>0</formula>
    </cfRule>
  </conditionalFormatting>
  <conditionalFormatting sqref="J499">
    <cfRule type="cellIs" dxfId="992" priority="955" stopIfTrue="1" operator="equal">
      <formula>0</formula>
    </cfRule>
  </conditionalFormatting>
  <conditionalFormatting sqref="G499">
    <cfRule type="cellIs" dxfId="991" priority="957" stopIfTrue="1" operator="equal">
      <formula>0</formula>
    </cfRule>
  </conditionalFormatting>
  <conditionalFormatting sqref="H501">
    <cfRule type="cellIs" dxfId="990" priority="950" stopIfTrue="1" operator="equal">
      <formula>0</formula>
    </cfRule>
  </conditionalFormatting>
  <conditionalFormatting sqref="I501">
    <cfRule type="cellIs" dxfId="989" priority="952" stopIfTrue="1" operator="equal">
      <formula>0</formula>
    </cfRule>
  </conditionalFormatting>
  <conditionalFormatting sqref="J501">
    <cfRule type="cellIs" dxfId="988" priority="951" stopIfTrue="1" operator="equal">
      <formula>0</formula>
    </cfRule>
  </conditionalFormatting>
  <conditionalFormatting sqref="G501">
    <cfRule type="cellIs" dxfId="987" priority="953" stopIfTrue="1" operator="equal">
      <formula>0</formula>
    </cfRule>
  </conditionalFormatting>
  <conditionalFormatting sqref="H503">
    <cfRule type="cellIs" dxfId="986" priority="946" stopIfTrue="1" operator="equal">
      <formula>0</formula>
    </cfRule>
  </conditionalFormatting>
  <conditionalFormatting sqref="I503">
    <cfRule type="cellIs" dxfId="985" priority="948" stopIfTrue="1" operator="equal">
      <formula>0</formula>
    </cfRule>
  </conditionalFormatting>
  <conditionalFormatting sqref="J503">
    <cfRule type="cellIs" dxfId="984" priority="947" stopIfTrue="1" operator="equal">
      <formula>0</formula>
    </cfRule>
  </conditionalFormatting>
  <conditionalFormatting sqref="G503">
    <cfRule type="cellIs" dxfId="983" priority="949" stopIfTrue="1" operator="equal">
      <formula>0</formula>
    </cfRule>
  </conditionalFormatting>
  <conditionalFormatting sqref="H505">
    <cfRule type="cellIs" dxfId="982" priority="942" stopIfTrue="1" operator="equal">
      <formula>0</formula>
    </cfRule>
  </conditionalFormatting>
  <conditionalFormatting sqref="I505">
    <cfRule type="cellIs" dxfId="981" priority="944" stopIfTrue="1" operator="equal">
      <formula>0</formula>
    </cfRule>
  </conditionalFormatting>
  <conditionalFormatting sqref="J505">
    <cfRule type="cellIs" dxfId="980" priority="943" stopIfTrue="1" operator="equal">
      <formula>0</formula>
    </cfRule>
  </conditionalFormatting>
  <conditionalFormatting sqref="G505">
    <cfRule type="cellIs" dxfId="979" priority="945" stopIfTrue="1" operator="equal">
      <formula>0</formula>
    </cfRule>
  </conditionalFormatting>
  <conditionalFormatting sqref="H507">
    <cfRule type="cellIs" dxfId="978" priority="938" stopIfTrue="1" operator="equal">
      <formula>0</formula>
    </cfRule>
  </conditionalFormatting>
  <conditionalFormatting sqref="I507">
    <cfRule type="cellIs" dxfId="977" priority="940" stopIfTrue="1" operator="equal">
      <formula>0</formula>
    </cfRule>
  </conditionalFormatting>
  <conditionalFormatting sqref="J507">
    <cfRule type="cellIs" dxfId="976" priority="939" stopIfTrue="1" operator="equal">
      <formula>0</formula>
    </cfRule>
  </conditionalFormatting>
  <conditionalFormatting sqref="G507">
    <cfRule type="cellIs" dxfId="975" priority="941" stopIfTrue="1" operator="equal">
      <formula>0</formula>
    </cfRule>
  </conditionalFormatting>
  <conditionalFormatting sqref="H509">
    <cfRule type="cellIs" dxfId="974" priority="934" stopIfTrue="1" operator="equal">
      <formula>0</formula>
    </cfRule>
  </conditionalFormatting>
  <conditionalFormatting sqref="I509">
    <cfRule type="cellIs" dxfId="973" priority="936" stopIfTrue="1" operator="equal">
      <formula>0</formula>
    </cfRule>
  </conditionalFormatting>
  <conditionalFormatting sqref="J509">
    <cfRule type="cellIs" dxfId="972" priority="935" stopIfTrue="1" operator="equal">
      <formula>0</formula>
    </cfRule>
  </conditionalFormatting>
  <conditionalFormatting sqref="G509">
    <cfRule type="cellIs" dxfId="971" priority="937" stopIfTrue="1" operator="equal">
      <formula>0</formula>
    </cfRule>
  </conditionalFormatting>
  <conditionalFormatting sqref="H515">
    <cfRule type="cellIs" dxfId="970" priority="930" stopIfTrue="1" operator="equal">
      <formula>0</formula>
    </cfRule>
  </conditionalFormatting>
  <conditionalFormatting sqref="I515">
    <cfRule type="cellIs" dxfId="969" priority="932" stopIfTrue="1" operator="equal">
      <formula>0</formula>
    </cfRule>
  </conditionalFormatting>
  <conditionalFormatting sqref="J515">
    <cfRule type="cellIs" dxfId="968" priority="931" stopIfTrue="1" operator="equal">
      <formula>0</formula>
    </cfRule>
  </conditionalFormatting>
  <conditionalFormatting sqref="G515">
    <cfRule type="cellIs" dxfId="967" priority="933" stopIfTrue="1" operator="equal">
      <formula>0</formula>
    </cfRule>
  </conditionalFormatting>
  <conditionalFormatting sqref="H517">
    <cfRule type="cellIs" dxfId="966" priority="926" stopIfTrue="1" operator="equal">
      <formula>0</formula>
    </cfRule>
  </conditionalFormatting>
  <conditionalFormatting sqref="I517">
    <cfRule type="cellIs" dxfId="965" priority="928" stopIfTrue="1" operator="equal">
      <formula>0</formula>
    </cfRule>
  </conditionalFormatting>
  <conditionalFormatting sqref="J517">
    <cfRule type="cellIs" dxfId="964" priority="927" stopIfTrue="1" operator="equal">
      <formula>0</formula>
    </cfRule>
  </conditionalFormatting>
  <conditionalFormatting sqref="G517">
    <cfRule type="cellIs" dxfId="963" priority="929" stopIfTrue="1" operator="equal">
      <formula>0</formula>
    </cfRule>
  </conditionalFormatting>
  <conditionalFormatting sqref="H519">
    <cfRule type="cellIs" dxfId="962" priority="922" stopIfTrue="1" operator="equal">
      <formula>0</formula>
    </cfRule>
  </conditionalFormatting>
  <conditionalFormatting sqref="I519">
    <cfRule type="cellIs" dxfId="961" priority="924" stopIfTrue="1" operator="equal">
      <formula>0</formula>
    </cfRule>
  </conditionalFormatting>
  <conditionalFormatting sqref="J519">
    <cfRule type="cellIs" dxfId="960" priority="923" stopIfTrue="1" operator="equal">
      <formula>0</formula>
    </cfRule>
  </conditionalFormatting>
  <conditionalFormatting sqref="G519">
    <cfRule type="cellIs" dxfId="959" priority="925" stopIfTrue="1" operator="equal">
      <formula>0</formula>
    </cfRule>
  </conditionalFormatting>
  <conditionalFormatting sqref="H521">
    <cfRule type="cellIs" dxfId="958" priority="918" stopIfTrue="1" operator="equal">
      <formula>0</formula>
    </cfRule>
  </conditionalFormatting>
  <conditionalFormatting sqref="I521">
    <cfRule type="cellIs" dxfId="957" priority="920" stopIfTrue="1" operator="equal">
      <formula>0</formula>
    </cfRule>
  </conditionalFormatting>
  <conditionalFormatting sqref="J521">
    <cfRule type="cellIs" dxfId="956" priority="919" stopIfTrue="1" operator="equal">
      <formula>0</formula>
    </cfRule>
  </conditionalFormatting>
  <conditionalFormatting sqref="G521">
    <cfRule type="cellIs" dxfId="955" priority="921" stopIfTrue="1" operator="equal">
      <formula>0</formula>
    </cfRule>
  </conditionalFormatting>
  <conditionalFormatting sqref="H523">
    <cfRule type="cellIs" dxfId="954" priority="914" stopIfTrue="1" operator="equal">
      <formula>0</formula>
    </cfRule>
  </conditionalFormatting>
  <conditionalFormatting sqref="I523">
    <cfRule type="cellIs" dxfId="953" priority="916" stopIfTrue="1" operator="equal">
      <formula>0</formula>
    </cfRule>
  </conditionalFormatting>
  <conditionalFormatting sqref="J523">
    <cfRule type="cellIs" dxfId="952" priority="915" stopIfTrue="1" operator="equal">
      <formula>0</formula>
    </cfRule>
  </conditionalFormatting>
  <conditionalFormatting sqref="G523">
    <cfRule type="cellIs" dxfId="951" priority="917" stopIfTrue="1" operator="equal">
      <formula>0</formula>
    </cfRule>
  </conditionalFormatting>
  <conditionalFormatting sqref="H526">
    <cfRule type="cellIs" dxfId="950" priority="910" stopIfTrue="1" operator="equal">
      <formula>0</formula>
    </cfRule>
  </conditionalFormatting>
  <conditionalFormatting sqref="I526">
    <cfRule type="cellIs" dxfId="949" priority="912" stopIfTrue="1" operator="equal">
      <formula>0</formula>
    </cfRule>
  </conditionalFormatting>
  <conditionalFormatting sqref="J526">
    <cfRule type="cellIs" dxfId="948" priority="911" stopIfTrue="1" operator="equal">
      <formula>0</formula>
    </cfRule>
  </conditionalFormatting>
  <conditionalFormatting sqref="G526">
    <cfRule type="cellIs" dxfId="947" priority="913" stopIfTrue="1" operator="equal">
      <formula>0</formula>
    </cfRule>
  </conditionalFormatting>
  <conditionalFormatting sqref="H528">
    <cfRule type="cellIs" dxfId="946" priority="906" stopIfTrue="1" operator="equal">
      <formula>0</formula>
    </cfRule>
  </conditionalFormatting>
  <conditionalFormatting sqref="I528">
    <cfRule type="cellIs" dxfId="945" priority="908" stopIfTrue="1" operator="equal">
      <formula>0</formula>
    </cfRule>
  </conditionalFormatting>
  <conditionalFormatting sqref="J528">
    <cfRule type="cellIs" dxfId="944" priority="907" stopIfTrue="1" operator="equal">
      <formula>0</formula>
    </cfRule>
  </conditionalFormatting>
  <conditionalFormatting sqref="G528">
    <cfRule type="cellIs" dxfId="943" priority="909" stopIfTrue="1" operator="equal">
      <formula>0</formula>
    </cfRule>
  </conditionalFormatting>
  <conditionalFormatting sqref="H531">
    <cfRule type="cellIs" dxfId="942" priority="902" stopIfTrue="1" operator="equal">
      <formula>0</formula>
    </cfRule>
  </conditionalFormatting>
  <conditionalFormatting sqref="I531">
    <cfRule type="cellIs" dxfId="941" priority="904" stopIfTrue="1" operator="equal">
      <formula>0</formula>
    </cfRule>
  </conditionalFormatting>
  <conditionalFormatting sqref="J531">
    <cfRule type="cellIs" dxfId="940" priority="903" stopIfTrue="1" operator="equal">
      <formula>0</formula>
    </cfRule>
  </conditionalFormatting>
  <conditionalFormatting sqref="G531">
    <cfRule type="cellIs" dxfId="939" priority="905" stopIfTrue="1" operator="equal">
      <formula>0</formula>
    </cfRule>
  </conditionalFormatting>
  <conditionalFormatting sqref="H536">
    <cfRule type="cellIs" dxfId="938" priority="898" stopIfTrue="1" operator="equal">
      <formula>0</formula>
    </cfRule>
  </conditionalFormatting>
  <conditionalFormatting sqref="I536">
    <cfRule type="cellIs" dxfId="937" priority="900" stopIfTrue="1" operator="equal">
      <formula>0</formula>
    </cfRule>
  </conditionalFormatting>
  <conditionalFormatting sqref="J536">
    <cfRule type="cellIs" dxfId="936" priority="899" stopIfTrue="1" operator="equal">
      <formula>0</formula>
    </cfRule>
  </conditionalFormatting>
  <conditionalFormatting sqref="G536">
    <cfRule type="cellIs" dxfId="935" priority="901" stopIfTrue="1" operator="equal">
      <formula>0</formula>
    </cfRule>
  </conditionalFormatting>
  <conditionalFormatting sqref="H538">
    <cfRule type="cellIs" dxfId="934" priority="894" stopIfTrue="1" operator="equal">
      <formula>0</formula>
    </cfRule>
  </conditionalFormatting>
  <conditionalFormatting sqref="I538">
    <cfRule type="cellIs" dxfId="933" priority="896" stopIfTrue="1" operator="equal">
      <formula>0</formula>
    </cfRule>
  </conditionalFormatting>
  <conditionalFormatting sqref="J538">
    <cfRule type="cellIs" dxfId="932" priority="895" stopIfTrue="1" operator="equal">
      <formula>0</formula>
    </cfRule>
  </conditionalFormatting>
  <conditionalFormatting sqref="G538">
    <cfRule type="cellIs" dxfId="931" priority="897" stopIfTrue="1" operator="equal">
      <formula>0</formula>
    </cfRule>
  </conditionalFormatting>
  <conditionalFormatting sqref="H540">
    <cfRule type="cellIs" dxfId="930" priority="890" stopIfTrue="1" operator="equal">
      <formula>0</formula>
    </cfRule>
  </conditionalFormatting>
  <conditionalFormatting sqref="I540">
    <cfRule type="cellIs" dxfId="929" priority="892" stopIfTrue="1" operator="equal">
      <formula>0</formula>
    </cfRule>
  </conditionalFormatting>
  <conditionalFormatting sqref="J540">
    <cfRule type="cellIs" dxfId="928" priority="891" stopIfTrue="1" operator="equal">
      <formula>0</formula>
    </cfRule>
  </conditionalFormatting>
  <conditionalFormatting sqref="G540">
    <cfRule type="cellIs" dxfId="927" priority="893" stopIfTrue="1" operator="equal">
      <formula>0</formula>
    </cfRule>
  </conditionalFormatting>
  <conditionalFormatting sqref="H542">
    <cfRule type="cellIs" dxfId="926" priority="886" stopIfTrue="1" operator="equal">
      <formula>0</formula>
    </cfRule>
  </conditionalFormatting>
  <conditionalFormatting sqref="I542">
    <cfRule type="cellIs" dxfId="925" priority="888" stopIfTrue="1" operator="equal">
      <formula>0</formula>
    </cfRule>
  </conditionalFormatting>
  <conditionalFormatting sqref="J542">
    <cfRule type="cellIs" dxfId="924" priority="887" stopIfTrue="1" operator="equal">
      <formula>0</formula>
    </cfRule>
  </conditionalFormatting>
  <conditionalFormatting sqref="G542">
    <cfRule type="cellIs" dxfId="923" priority="889" stopIfTrue="1" operator="equal">
      <formula>0</formula>
    </cfRule>
  </conditionalFormatting>
  <conditionalFormatting sqref="H544">
    <cfRule type="cellIs" dxfId="922" priority="882" stopIfTrue="1" operator="equal">
      <formula>0</formula>
    </cfRule>
  </conditionalFormatting>
  <conditionalFormatting sqref="I544">
    <cfRule type="cellIs" dxfId="921" priority="884" stopIfTrue="1" operator="equal">
      <formula>0</formula>
    </cfRule>
  </conditionalFormatting>
  <conditionalFormatting sqref="J544">
    <cfRule type="cellIs" dxfId="920" priority="883" stopIfTrue="1" operator="equal">
      <formula>0</formula>
    </cfRule>
  </conditionalFormatting>
  <conditionalFormatting sqref="G544">
    <cfRule type="cellIs" dxfId="919" priority="885" stopIfTrue="1" operator="equal">
      <formula>0</formula>
    </cfRule>
  </conditionalFormatting>
  <conditionalFormatting sqref="H546">
    <cfRule type="cellIs" dxfId="918" priority="878" stopIfTrue="1" operator="equal">
      <formula>0</formula>
    </cfRule>
  </conditionalFormatting>
  <conditionalFormatting sqref="I546">
    <cfRule type="cellIs" dxfId="917" priority="880" stopIfTrue="1" operator="equal">
      <formula>0</formula>
    </cfRule>
  </conditionalFormatting>
  <conditionalFormatting sqref="J546">
    <cfRule type="cellIs" dxfId="916" priority="879" stopIfTrue="1" operator="equal">
      <formula>0</formula>
    </cfRule>
  </conditionalFormatting>
  <conditionalFormatting sqref="G546">
    <cfRule type="cellIs" dxfId="915" priority="881" stopIfTrue="1" operator="equal">
      <formula>0</formula>
    </cfRule>
  </conditionalFormatting>
  <conditionalFormatting sqref="H548">
    <cfRule type="cellIs" dxfId="914" priority="874" stopIfTrue="1" operator="equal">
      <formula>0</formula>
    </cfRule>
  </conditionalFormatting>
  <conditionalFormatting sqref="I548">
    <cfRule type="cellIs" dxfId="913" priority="876" stopIfTrue="1" operator="equal">
      <formula>0</formula>
    </cfRule>
  </conditionalFormatting>
  <conditionalFormatting sqref="J548">
    <cfRule type="cellIs" dxfId="912" priority="875" stopIfTrue="1" operator="equal">
      <formula>0</formula>
    </cfRule>
  </conditionalFormatting>
  <conditionalFormatting sqref="G548">
    <cfRule type="cellIs" dxfId="911" priority="877" stopIfTrue="1" operator="equal">
      <formula>0</formula>
    </cfRule>
  </conditionalFormatting>
  <conditionalFormatting sqref="H550">
    <cfRule type="cellIs" dxfId="910" priority="870" stopIfTrue="1" operator="equal">
      <formula>0</formula>
    </cfRule>
  </conditionalFormatting>
  <conditionalFormatting sqref="I550">
    <cfRule type="cellIs" dxfId="909" priority="872" stopIfTrue="1" operator="equal">
      <formula>0</formula>
    </cfRule>
  </conditionalFormatting>
  <conditionalFormatting sqref="J550">
    <cfRule type="cellIs" dxfId="908" priority="871" stopIfTrue="1" operator="equal">
      <formula>0</formula>
    </cfRule>
  </conditionalFormatting>
  <conditionalFormatting sqref="G550">
    <cfRule type="cellIs" dxfId="907" priority="873" stopIfTrue="1" operator="equal">
      <formula>0</formula>
    </cfRule>
  </conditionalFormatting>
  <conditionalFormatting sqref="H552">
    <cfRule type="cellIs" dxfId="906" priority="866" stopIfTrue="1" operator="equal">
      <formula>0</formula>
    </cfRule>
  </conditionalFormatting>
  <conditionalFormatting sqref="I552">
    <cfRule type="cellIs" dxfId="905" priority="868" stopIfTrue="1" operator="equal">
      <formula>0</formula>
    </cfRule>
  </conditionalFormatting>
  <conditionalFormatting sqref="J552">
    <cfRule type="cellIs" dxfId="904" priority="867" stopIfTrue="1" operator="equal">
      <formula>0</formula>
    </cfRule>
  </conditionalFormatting>
  <conditionalFormatting sqref="G552">
    <cfRule type="cellIs" dxfId="903" priority="869" stopIfTrue="1" operator="equal">
      <formula>0</formula>
    </cfRule>
  </conditionalFormatting>
  <conditionalFormatting sqref="H554">
    <cfRule type="cellIs" dxfId="902" priority="862" stopIfTrue="1" operator="equal">
      <formula>0</formula>
    </cfRule>
  </conditionalFormatting>
  <conditionalFormatting sqref="I554">
    <cfRule type="cellIs" dxfId="901" priority="864" stopIfTrue="1" operator="equal">
      <formula>0</formula>
    </cfRule>
  </conditionalFormatting>
  <conditionalFormatting sqref="J554">
    <cfRule type="cellIs" dxfId="900" priority="863" stopIfTrue="1" operator="equal">
      <formula>0</formula>
    </cfRule>
  </conditionalFormatting>
  <conditionalFormatting sqref="G554">
    <cfRule type="cellIs" dxfId="899" priority="865" stopIfTrue="1" operator="equal">
      <formula>0</formula>
    </cfRule>
  </conditionalFormatting>
  <conditionalFormatting sqref="H556">
    <cfRule type="cellIs" dxfId="898" priority="858" stopIfTrue="1" operator="equal">
      <formula>0</formula>
    </cfRule>
  </conditionalFormatting>
  <conditionalFormatting sqref="I556">
    <cfRule type="cellIs" dxfId="897" priority="860" stopIfTrue="1" operator="equal">
      <formula>0</formula>
    </cfRule>
  </conditionalFormatting>
  <conditionalFormatting sqref="J556">
    <cfRule type="cellIs" dxfId="896" priority="859" stopIfTrue="1" operator="equal">
      <formula>0</formula>
    </cfRule>
  </conditionalFormatting>
  <conditionalFormatting sqref="G556">
    <cfRule type="cellIs" dxfId="895" priority="861" stopIfTrue="1" operator="equal">
      <formula>0</formula>
    </cfRule>
  </conditionalFormatting>
  <conditionalFormatting sqref="H558">
    <cfRule type="cellIs" dxfId="894" priority="854" stopIfTrue="1" operator="equal">
      <formula>0</formula>
    </cfRule>
  </conditionalFormatting>
  <conditionalFormatting sqref="I558">
    <cfRule type="cellIs" dxfId="893" priority="856" stopIfTrue="1" operator="equal">
      <formula>0</formula>
    </cfRule>
  </conditionalFormatting>
  <conditionalFormatting sqref="J558">
    <cfRule type="cellIs" dxfId="892" priority="855" stopIfTrue="1" operator="equal">
      <formula>0</formula>
    </cfRule>
  </conditionalFormatting>
  <conditionalFormatting sqref="G558">
    <cfRule type="cellIs" dxfId="891" priority="857" stopIfTrue="1" operator="equal">
      <formula>0</formula>
    </cfRule>
  </conditionalFormatting>
  <conditionalFormatting sqref="H560">
    <cfRule type="cellIs" dxfId="890" priority="850" stopIfTrue="1" operator="equal">
      <formula>0</formula>
    </cfRule>
  </conditionalFormatting>
  <conditionalFormatting sqref="I560">
    <cfRule type="cellIs" dxfId="889" priority="852" stopIfTrue="1" operator="equal">
      <formula>0</formula>
    </cfRule>
  </conditionalFormatting>
  <conditionalFormatting sqref="J560">
    <cfRule type="cellIs" dxfId="888" priority="851" stopIfTrue="1" operator="equal">
      <formula>0</formula>
    </cfRule>
  </conditionalFormatting>
  <conditionalFormatting sqref="G560">
    <cfRule type="cellIs" dxfId="887" priority="853" stopIfTrue="1" operator="equal">
      <formula>0</formula>
    </cfRule>
  </conditionalFormatting>
  <conditionalFormatting sqref="H562">
    <cfRule type="cellIs" dxfId="886" priority="846" stopIfTrue="1" operator="equal">
      <formula>0</formula>
    </cfRule>
  </conditionalFormatting>
  <conditionalFormatting sqref="I562">
    <cfRule type="cellIs" dxfId="885" priority="848" stopIfTrue="1" operator="equal">
      <formula>0</formula>
    </cfRule>
  </conditionalFormatting>
  <conditionalFormatting sqref="J562">
    <cfRule type="cellIs" dxfId="884" priority="847" stopIfTrue="1" operator="equal">
      <formula>0</formula>
    </cfRule>
  </conditionalFormatting>
  <conditionalFormatting sqref="G562">
    <cfRule type="cellIs" dxfId="883" priority="849" stopIfTrue="1" operator="equal">
      <formula>0</formula>
    </cfRule>
  </conditionalFormatting>
  <conditionalFormatting sqref="H564">
    <cfRule type="cellIs" dxfId="882" priority="842" stopIfTrue="1" operator="equal">
      <formula>0</formula>
    </cfRule>
  </conditionalFormatting>
  <conditionalFormatting sqref="I564">
    <cfRule type="cellIs" dxfId="881" priority="844" stopIfTrue="1" operator="equal">
      <formula>0</formula>
    </cfRule>
  </conditionalFormatting>
  <conditionalFormatting sqref="J564">
    <cfRule type="cellIs" dxfId="880" priority="843" stopIfTrue="1" operator="equal">
      <formula>0</formula>
    </cfRule>
  </conditionalFormatting>
  <conditionalFormatting sqref="G564">
    <cfRule type="cellIs" dxfId="879" priority="845" stopIfTrue="1" operator="equal">
      <formula>0</formula>
    </cfRule>
  </conditionalFormatting>
  <conditionalFormatting sqref="H566">
    <cfRule type="cellIs" dxfId="878" priority="838" stopIfTrue="1" operator="equal">
      <formula>0</formula>
    </cfRule>
  </conditionalFormatting>
  <conditionalFormatting sqref="I566">
    <cfRule type="cellIs" dxfId="877" priority="840" stopIfTrue="1" operator="equal">
      <formula>0</formula>
    </cfRule>
  </conditionalFormatting>
  <conditionalFormatting sqref="J566">
    <cfRule type="cellIs" dxfId="876" priority="839" stopIfTrue="1" operator="equal">
      <formula>0</formula>
    </cfRule>
  </conditionalFormatting>
  <conditionalFormatting sqref="G566">
    <cfRule type="cellIs" dxfId="875" priority="841" stopIfTrue="1" operator="equal">
      <formula>0</formula>
    </cfRule>
  </conditionalFormatting>
  <conditionalFormatting sqref="H568">
    <cfRule type="cellIs" dxfId="874" priority="834" stopIfTrue="1" operator="equal">
      <formula>0</formula>
    </cfRule>
  </conditionalFormatting>
  <conditionalFormatting sqref="I568">
    <cfRule type="cellIs" dxfId="873" priority="836" stopIfTrue="1" operator="equal">
      <formula>0</formula>
    </cfRule>
  </conditionalFormatting>
  <conditionalFormatting sqref="J568">
    <cfRule type="cellIs" dxfId="872" priority="835" stopIfTrue="1" operator="equal">
      <formula>0</formula>
    </cfRule>
  </conditionalFormatting>
  <conditionalFormatting sqref="G568">
    <cfRule type="cellIs" dxfId="871" priority="837" stopIfTrue="1" operator="equal">
      <formula>0</formula>
    </cfRule>
  </conditionalFormatting>
  <conditionalFormatting sqref="H570">
    <cfRule type="cellIs" dxfId="870" priority="830" stopIfTrue="1" operator="equal">
      <formula>0</formula>
    </cfRule>
  </conditionalFormatting>
  <conditionalFormatting sqref="I570">
    <cfRule type="cellIs" dxfId="869" priority="832" stopIfTrue="1" operator="equal">
      <formula>0</formula>
    </cfRule>
  </conditionalFormatting>
  <conditionalFormatting sqref="J570">
    <cfRule type="cellIs" dxfId="868" priority="831" stopIfTrue="1" operator="equal">
      <formula>0</formula>
    </cfRule>
  </conditionalFormatting>
  <conditionalFormatting sqref="G570">
    <cfRule type="cellIs" dxfId="867" priority="833" stopIfTrue="1" operator="equal">
      <formula>0</formula>
    </cfRule>
  </conditionalFormatting>
  <conditionalFormatting sqref="H572">
    <cfRule type="cellIs" dxfId="866" priority="826" stopIfTrue="1" operator="equal">
      <formula>0</formula>
    </cfRule>
  </conditionalFormatting>
  <conditionalFormatting sqref="I572">
    <cfRule type="cellIs" dxfId="865" priority="828" stopIfTrue="1" operator="equal">
      <formula>0</formula>
    </cfRule>
  </conditionalFormatting>
  <conditionalFormatting sqref="J572">
    <cfRule type="cellIs" dxfId="864" priority="827" stopIfTrue="1" operator="equal">
      <formula>0</formula>
    </cfRule>
  </conditionalFormatting>
  <conditionalFormatting sqref="G572">
    <cfRule type="cellIs" dxfId="863" priority="829" stopIfTrue="1" operator="equal">
      <formula>0</formula>
    </cfRule>
  </conditionalFormatting>
  <conditionalFormatting sqref="H574">
    <cfRule type="cellIs" dxfId="862" priority="822" stopIfTrue="1" operator="equal">
      <formula>0</formula>
    </cfRule>
  </conditionalFormatting>
  <conditionalFormatting sqref="I574">
    <cfRule type="cellIs" dxfId="861" priority="824" stopIfTrue="1" operator="equal">
      <formula>0</formula>
    </cfRule>
  </conditionalFormatting>
  <conditionalFormatting sqref="J574">
    <cfRule type="cellIs" dxfId="860" priority="823" stopIfTrue="1" operator="equal">
      <formula>0</formula>
    </cfRule>
  </conditionalFormatting>
  <conditionalFormatting sqref="G574">
    <cfRule type="cellIs" dxfId="859" priority="825" stopIfTrue="1" operator="equal">
      <formula>0</formula>
    </cfRule>
  </conditionalFormatting>
  <conditionalFormatting sqref="H576">
    <cfRule type="cellIs" dxfId="858" priority="818" stopIfTrue="1" operator="equal">
      <formula>0</formula>
    </cfRule>
  </conditionalFormatting>
  <conditionalFormatting sqref="I576">
    <cfRule type="cellIs" dxfId="857" priority="820" stopIfTrue="1" operator="equal">
      <formula>0</formula>
    </cfRule>
  </conditionalFormatting>
  <conditionalFormatting sqref="J576">
    <cfRule type="cellIs" dxfId="856" priority="819" stopIfTrue="1" operator="equal">
      <formula>0</formula>
    </cfRule>
  </conditionalFormatting>
  <conditionalFormatting sqref="G576">
    <cfRule type="cellIs" dxfId="855" priority="821" stopIfTrue="1" operator="equal">
      <formula>0</formula>
    </cfRule>
  </conditionalFormatting>
  <conditionalFormatting sqref="H578">
    <cfRule type="cellIs" dxfId="854" priority="814" stopIfTrue="1" operator="equal">
      <formula>0</formula>
    </cfRule>
  </conditionalFormatting>
  <conditionalFormatting sqref="I578">
    <cfRule type="cellIs" dxfId="853" priority="816" stopIfTrue="1" operator="equal">
      <formula>0</formula>
    </cfRule>
  </conditionalFormatting>
  <conditionalFormatting sqref="J578">
    <cfRule type="cellIs" dxfId="852" priority="815" stopIfTrue="1" operator="equal">
      <formula>0</formula>
    </cfRule>
  </conditionalFormatting>
  <conditionalFormatting sqref="G578">
    <cfRule type="cellIs" dxfId="851" priority="817" stopIfTrue="1" operator="equal">
      <formula>0</formula>
    </cfRule>
  </conditionalFormatting>
  <conditionalFormatting sqref="H580">
    <cfRule type="cellIs" dxfId="850" priority="810" stopIfTrue="1" operator="equal">
      <formula>0</formula>
    </cfRule>
  </conditionalFormatting>
  <conditionalFormatting sqref="I580">
    <cfRule type="cellIs" dxfId="849" priority="812" stopIfTrue="1" operator="equal">
      <formula>0</formula>
    </cfRule>
  </conditionalFormatting>
  <conditionalFormatting sqref="J580">
    <cfRule type="cellIs" dxfId="848" priority="811" stopIfTrue="1" operator="equal">
      <formula>0</formula>
    </cfRule>
  </conditionalFormatting>
  <conditionalFormatting sqref="G580">
    <cfRule type="cellIs" dxfId="847" priority="813" stopIfTrue="1" operator="equal">
      <formula>0</formula>
    </cfRule>
  </conditionalFormatting>
  <conditionalFormatting sqref="H582">
    <cfRule type="cellIs" dxfId="846" priority="806" stopIfTrue="1" operator="equal">
      <formula>0</formula>
    </cfRule>
  </conditionalFormatting>
  <conditionalFormatting sqref="I582">
    <cfRule type="cellIs" dxfId="845" priority="808" stopIfTrue="1" operator="equal">
      <formula>0</formula>
    </cfRule>
  </conditionalFormatting>
  <conditionalFormatting sqref="J582">
    <cfRule type="cellIs" dxfId="844" priority="807" stopIfTrue="1" operator="equal">
      <formula>0</formula>
    </cfRule>
  </conditionalFormatting>
  <conditionalFormatting sqref="G582">
    <cfRule type="cellIs" dxfId="843" priority="809" stopIfTrue="1" operator="equal">
      <formula>0</formula>
    </cfRule>
  </conditionalFormatting>
  <conditionalFormatting sqref="H584">
    <cfRule type="cellIs" dxfId="842" priority="802" stopIfTrue="1" operator="equal">
      <formula>0</formula>
    </cfRule>
  </conditionalFormatting>
  <conditionalFormatting sqref="I584">
    <cfRule type="cellIs" dxfId="841" priority="804" stopIfTrue="1" operator="equal">
      <formula>0</formula>
    </cfRule>
  </conditionalFormatting>
  <conditionalFormatting sqref="J584">
    <cfRule type="cellIs" dxfId="840" priority="803" stopIfTrue="1" operator="equal">
      <formula>0</formula>
    </cfRule>
  </conditionalFormatting>
  <conditionalFormatting sqref="G584">
    <cfRule type="cellIs" dxfId="839" priority="805" stopIfTrue="1" operator="equal">
      <formula>0</formula>
    </cfRule>
  </conditionalFormatting>
  <conditionalFormatting sqref="H586">
    <cfRule type="cellIs" dxfId="838" priority="798" stopIfTrue="1" operator="equal">
      <formula>0</formula>
    </cfRule>
  </conditionalFormatting>
  <conditionalFormatting sqref="I586">
    <cfRule type="cellIs" dxfId="837" priority="800" stopIfTrue="1" operator="equal">
      <formula>0</formula>
    </cfRule>
  </conditionalFormatting>
  <conditionalFormatting sqref="J586">
    <cfRule type="cellIs" dxfId="836" priority="799" stopIfTrue="1" operator="equal">
      <formula>0</formula>
    </cfRule>
  </conditionalFormatting>
  <conditionalFormatting sqref="G586">
    <cfRule type="cellIs" dxfId="835" priority="801" stopIfTrue="1" operator="equal">
      <formula>0</formula>
    </cfRule>
  </conditionalFormatting>
  <conditionalFormatting sqref="H588">
    <cfRule type="cellIs" dxfId="834" priority="794" stopIfTrue="1" operator="equal">
      <formula>0</formula>
    </cfRule>
  </conditionalFormatting>
  <conditionalFormatting sqref="I588">
    <cfRule type="cellIs" dxfId="833" priority="796" stopIfTrue="1" operator="equal">
      <formula>0</formula>
    </cfRule>
  </conditionalFormatting>
  <conditionalFormatting sqref="J588">
    <cfRule type="cellIs" dxfId="832" priority="795" stopIfTrue="1" operator="equal">
      <formula>0</formula>
    </cfRule>
  </conditionalFormatting>
  <conditionalFormatting sqref="G588">
    <cfRule type="cellIs" dxfId="831" priority="797" stopIfTrue="1" operator="equal">
      <formula>0</formula>
    </cfRule>
  </conditionalFormatting>
  <conditionalFormatting sqref="H590">
    <cfRule type="cellIs" dxfId="830" priority="790" stopIfTrue="1" operator="equal">
      <formula>0</formula>
    </cfRule>
  </conditionalFormatting>
  <conditionalFormatting sqref="I590">
    <cfRule type="cellIs" dxfId="829" priority="792" stopIfTrue="1" operator="equal">
      <formula>0</formula>
    </cfRule>
  </conditionalFormatting>
  <conditionalFormatting sqref="J590">
    <cfRule type="cellIs" dxfId="828" priority="791" stopIfTrue="1" operator="equal">
      <formula>0</formula>
    </cfRule>
  </conditionalFormatting>
  <conditionalFormatting sqref="G590">
    <cfRule type="cellIs" dxfId="827" priority="793" stopIfTrue="1" operator="equal">
      <formula>0</formula>
    </cfRule>
  </conditionalFormatting>
  <conditionalFormatting sqref="H592">
    <cfRule type="cellIs" dxfId="826" priority="786" stopIfTrue="1" operator="equal">
      <formula>0</formula>
    </cfRule>
  </conditionalFormatting>
  <conditionalFormatting sqref="I592">
    <cfRule type="cellIs" dxfId="825" priority="788" stopIfTrue="1" operator="equal">
      <formula>0</formula>
    </cfRule>
  </conditionalFormatting>
  <conditionalFormatting sqref="J592">
    <cfRule type="cellIs" dxfId="824" priority="787" stopIfTrue="1" operator="equal">
      <formula>0</formula>
    </cfRule>
  </conditionalFormatting>
  <conditionalFormatting sqref="G592">
    <cfRule type="cellIs" dxfId="823" priority="789" stopIfTrue="1" operator="equal">
      <formula>0</formula>
    </cfRule>
  </conditionalFormatting>
  <conditionalFormatting sqref="H594">
    <cfRule type="cellIs" dxfId="822" priority="782" stopIfTrue="1" operator="equal">
      <formula>0</formula>
    </cfRule>
  </conditionalFormatting>
  <conditionalFormatting sqref="I594">
    <cfRule type="cellIs" dxfId="821" priority="784" stopIfTrue="1" operator="equal">
      <formula>0</formula>
    </cfRule>
  </conditionalFormatting>
  <conditionalFormatting sqref="J594">
    <cfRule type="cellIs" dxfId="820" priority="783" stopIfTrue="1" operator="equal">
      <formula>0</formula>
    </cfRule>
  </conditionalFormatting>
  <conditionalFormatting sqref="G594">
    <cfRule type="cellIs" dxfId="819" priority="785" stopIfTrue="1" operator="equal">
      <formula>0</formula>
    </cfRule>
  </conditionalFormatting>
  <conditionalFormatting sqref="H596">
    <cfRule type="cellIs" dxfId="818" priority="778" stopIfTrue="1" operator="equal">
      <formula>0</formula>
    </cfRule>
  </conditionalFormatting>
  <conditionalFormatting sqref="I596">
    <cfRule type="cellIs" dxfId="817" priority="780" stopIfTrue="1" operator="equal">
      <formula>0</formula>
    </cfRule>
  </conditionalFormatting>
  <conditionalFormatting sqref="J596">
    <cfRule type="cellIs" dxfId="816" priority="779" stopIfTrue="1" operator="equal">
      <formula>0</formula>
    </cfRule>
  </conditionalFormatting>
  <conditionalFormatting sqref="G596">
    <cfRule type="cellIs" dxfId="815" priority="781" stopIfTrue="1" operator="equal">
      <formula>0</formula>
    </cfRule>
  </conditionalFormatting>
  <conditionalFormatting sqref="H598">
    <cfRule type="cellIs" dxfId="814" priority="774" stopIfTrue="1" operator="equal">
      <formula>0</formula>
    </cfRule>
  </conditionalFormatting>
  <conditionalFormatting sqref="I598">
    <cfRule type="cellIs" dxfId="813" priority="776" stopIfTrue="1" operator="equal">
      <formula>0</formula>
    </cfRule>
  </conditionalFormatting>
  <conditionalFormatting sqref="J598">
    <cfRule type="cellIs" dxfId="812" priority="775" stopIfTrue="1" operator="equal">
      <formula>0</formula>
    </cfRule>
  </conditionalFormatting>
  <conditionalFormatting sqref="G598">
    <cfRule type="cellIs" dxfId="811" priority="777" stopIfTrue="1" operator="equal">
      <formula>0</formula>
    </cfRule>
  </conditionalFormatting>
  <conditionalFormatting sqref="H600">
    <cfRule type="cellIs" dxfId="810" priority="770" stopIfTrue="1" operator="equal">
      <formula>0</formula>
    </cfRule>
  </conditionalFormatting>
  <conditionalFormatting sqref="I600">
    <cfRule type="cellIs" dxfId="809" priority="772" stopIfTrue="1" operator="equal">
      <formula>0</formula>
    </cfRule>
  </conditionalFormatting>
  <conditionalFormatting sqref="J600">
    <cfRule type="cellIs" dxfId="808" priority="771" stopIfTrue="1" operator="equal">
      <formula>0</formula>
    </cfRule>
  </conditionalFormatting>
  <conditionalFormatting sqref="G600">
    <cfRule type="cellIs" dxfId="807" priority="773" stopIfTrue="1" operator="equal">
      <formula>0</formula>
    </cfRule>
  </conditionalFormatting>
  <conditionalFormatting sqref="H602">
    <cfRule type="cellIs" dxfId="806" priority="766" stopIfTrue="1" operator="equal">
      <formula>0</formula>
    </cfRule>
  </conditionalFormatting>
  <conditionalFormatting sqref="I602">
    <cfRule type="cellIs" dxfId="805" priority="768" stopIfTrue="1" operator="equal">
      <formula>0</formula>
    </cfRule>
  </conditionalFormatting>
  <conditionalFormatting sqref="J602">
    <cfRule type="cellIs" dxfId="804" priority="767" stopIfTrue="1" operator="equal">
      <formula>0</formula>
    </cfRule>
  </conditionalFormatting>
  <conditionalFormatting sqref="G602">
    <cfRule type="cellIs" dxfId="803" priority="769" stopIfTrue="1" operator="equal">
      <formula>0</formula>
    </cfRule>
  </conditionalFormatting>
  <conditionalFormatting sqref="H604">
    <cfRule type="cellIs" dxfId="802" priority="762" stopIfTrue="1" operator="equal">
      <formula>0</formula>
    </cfRule>
  </conditionalFormatting>
  <conditionalFormatting sqref="I604">
    <cfRule type="cellIs" dxfId="801" priority="764" stopIfTrue="1" operator="equal">
      <formula>0</formula>
    </cfRule>
  </conditionalFormatting>
  <conditionalFormatting sqref="J604">
    <cfRule type="cellIs" dxfId="800" priority="763" stopIfTrue="1" operator="equal">
      <formula>0</formula>
    </cfRule>
  </conditionalFormatting>
  <conditionalFormatting sqref="G604">
    <cfRule type="cellIs" dxfId="799" priority="765" stopIfTrue="1" operator="equal">
      <formula>0</formula>
    </cfRule>
  </conditionalFormatting>
  <conditionalFormatting sqref="H606">
    <cfRule type="cellIs" dxfId="798" priority="758" stopIfTrue="1" operator="equal">
      <formula>0</formula>
    </cfRule>
  </conditionalFormatting>
  <conditionalFormatting sqref="I606">
    <cfRule type="cellIs" dxfId="797" priority="760" stopIfTrue="1" operator="equal">
      <formula>0</formula>
    </cfRule>
  </conditionalFormatting>
  <conditionalFormatting sqref="J606">
    <cfRule type="cellIs" dxfId="796" priority="759" stopIfTrue="1" operator="equal">
      <formula>0</formula>
    </cfRule>
  </conditionalFormatting>
  <conditionalFormatting sqref="G606">
    <cfRule type="cellIs" dxfId="795" priority="761" stopIfTrue="1" operator="equal">
      <formula>0</formula>
    </cfRule>
  </conditionalFormatting>
  <conditionalFormatting sqref="H611">
    <cfRule type="cellIs" dxfId="794" priority="754" stopIfTrue="1" operator="equal">
      <formula>0</formula>
    </cfRule>
  </conditionalFormatting>
  <conditionalFormatting sqref="I611">
    <cfRule type="cellIs" dxfId="793" priority="756" stopIfTrue="1" operator="equal">
      <formula>0</formula>
    </cfRule>
  </conditionalFormatting>
  <conditionalFormatting sqref="J611">
    <cfRule type="cellIs" dxfId="792" priority="755" stopIfTrue="1" operator="equal">
      <formula>0</formula>
    </cfRule>
  </conditionalFormatting>
  <conditionalFormatting sqref="G611">
    <cfRule type="cellIs" dxfId="791" priority="757" stopIfTrue="1" operator="equal">
      <formula>0</formula>
    </cfRule>
  </conditionalFormatting>
  <conditionalFormatting sqref="H613">
    <cfRule type="cellIs" dxfId="790" priority="750" stopIfTrue="1" operator="equal">
      <formula>0</formula>
    </cfRule>
  </conditionalFormatting>
  <conditionalFormatting sqref="I613">
    <cfRule type="cellIs" dxfId="789" priority="752" stopIfTrue="1" operator="equal">
      <formula>0</formula>
    </cfRule>
  </conditionalFormatting>
  <conditionalFormatting sqref="J613">
    <cfRule type="cellIs" dxfId="788" priority="751" stopIfTrue="1" operator="equal">
      <formula>0</formula>
    </cfRule>
  </conditionalFormatting>
  <conditionalFormatting sqref="G613">
    <cfRule type="cellIs" dxfId="787" priority="753" stopIfTrue="1" operator="equal">
      <formula>0</formula>
    </cfRule>
  </conditionalFormatting>
  <conditionalFormatting sqref="H615">
    <cfRule type="cellIs" dxfId="786" priority="746" stopIfTrue="1" operator="equal">
      <formula>0</formula>
    </cfRule>
  </conditionalFormatting>
  <conditionalFormatting sqref="I615">
    <cfRule type="cellIs" dxfId="785" priority="748" stopIfTrue="1" operator="equal">
      <formula>0</formula>
    </cfRule>
  </conditionalFormatting>
  <conditionalFormatting sqref="J615">
    <cfRule type="cellIs" dxfId="784" priority="747" stopIfTrue="1" operator="equal">
      <formula>0</formula>
    </cfRule>
  </conditionalFormatting>
  <conditionalFormatting sqref="G615">
    <cfRule type="cellIs" dxfId="783" priority="749" stopIfTrue="1" operator="equal">
      <formula>0</formula>
    </cfRule>
  </conditionalFormatting>
  <conditionalFormatting sqref="H617">
    <cfRule type="cellIs" dxfId="782" priority="742" stopIfTrue="1" operator="equal">
      <formula>0</formula>
    </cfRule>
  </conditionalFormatting>
  <conditionalFormatting sqref="I617">
    <cfRule type="cellIs" dxfId="781" priority="744" stopIfTrue="1" operator="equal">
      <formula>0</formula>
    </cfRule>
  </conditionalFormatting>
  <conditionalFormatting sqref="J617">
    <cfRule type="cellIs" dxfId="780" priority="743" stopIfTrue="1" operator="equal">
      <formula>0</formula>
    </cfRule>
  </conditionalFormatting>
  <conditionalFormatting sqref="G617">
    <cfRule type="cellIs" dxfId="779" priority="745" stopIfTrue="1" operator="equal">
      <formula>0</formula>
    </cfRule>
  </conditionalFormatting>
  <conditionalFormatting sqref="H619">
    <cfRule type="cellIs" dxfId="778" priority="738" stopIfTrue="1" operator="equal">
      <formula>0</formula>
    </cfRule>
  </conditionalFormatting>
  <conditionalFormatting sqref="I619">
    <cfRule type="cellIs" dxfId="777" priority="740" stopIfTrue="1" operator="equal">
      <formula>0</formula>
    </cfRule>
  </conditionalFormatting>
  <conditionalFormatting sqref="J619">
    <cfRule type="cellIs" dxfId="776" priority="739" stopIfTrue="1" operator="equal">
      <formula>0</formula>
    </cfRule>
  </conditionalFormatting>
  <conditionalFormatting sqref="G619">
    <cfRule type="cellIs" dxfId="775" priority="741" stopIfTrue="1" operator="equal">
      <formula>0</formula>
    </cfRule>
  </conditionalFormatting>
  <conditionalFormatting sqref="H621">
    <cfRule type="cellIs" dxfId="774" priority="734" stopIfTrue="1" operator="equal">
      <formula>0</formula>
    </cfRule>
  </conditionalFormatting>
  <conditionalFormatting sqref="I621">
    <cfRule type="cellIs" dxfId="773" priority="736" stopIfTrue="1" operator="equal">
      <formula>0</formula>
    </cfRule>
  </conditionalFormatting>
  <conditionalFormatting sqref="J621">
    <cfRule type="cellIs" dxfId="772" priority="735" stopIfTrue="1" operator="equal">
      <formula>0</formula>
    </cfRule>
  </conditionalFormatting>
  <conditionalFormatting sqref="G621">
    <cfRule type="cellIs" dxfId="771" priority="737" stopIfTrue="1" operator="equal">
      <formula>0</formula>
    </cfRule>
  </conditionalFormatting>
  <conditionalFormatting sqref="H623">
    <cfRule type="cellIs" dxfId="770" priority="730" stopIfTrue="1" operator="equal">
      <formula>0</formula>
    </cfRule>
  </conditionalFormatting>
  <conditionalFormatting sqref="I623">
    <cfRule type="cellIs" dxfId="769" priority="732" stopIfTrue="1" operator="equal">
      <formula>0</formula>
    </cfRule>
  </conditionalFormatting>
  <conditionalFormatting sqref="J623">
    <cfRule type="cellIs" dxfId="768" priority="731" stopIfTrue="1" operator="equal">
      <formula>0</formula>
    </cfRule>
  </conditionalFormatting>
  <conditionalFormatting sqref="G623">
    <cfRule type="cellIs" dxfId="767" priority="733" stopIfTrue="1" operator="equal">
      <formula>0</formula>
    </cfRule>
  </conditionalFormatting>
  <conditionalFormatting sqref="H625">
    <cfRule type="cellIs" dxfId="766" priority="726" stopIfTrue="1" operator="equal">
      <formula>0</formula>
    </cfRule>
  </conditionalFormatting>
  <conditionalFormatting sqref="I625">
    <cfRule type="cellIs" dxfId="765" priority="728" stopIfTrue="1" operator="equal">
      <formula>0</formula>
    </cfRule>
  </conditionalFormatting>
  <conditionalFormatting sqref="J625">
    <cfRule type="cellIs" dxfId="764" priority="727" stopIfTrue="1" operator="equal">
      <formula>0</formula>
    </cfRule>
  </conditionalFormatting>
  <conditionalFormatting sqref="G625">
    <cfRule type="cellIs" dxfId="763" priority="729" stopIfTrue="1" operator="equal">
      <formula>0</formula>
    </cfRule>
  </conditionalFormatting>
  <conditionalFormatting sqref="H627">
    <cfRule type="cellIs" dxfId="762" priority="722" stopIfTrue="1" operator="equal">
      <formula>0</formula>
    </cfRule>
  </conditionalFormatting>
  <conditionalFormatting sqref="I627">
    <cfRule type="cellIs" dxfId="761" priority="724" stopIfTrue="1" operator="equal">
      <formula>0</formula>
    </cfRule>
  </conditionalFormatting>
  <conditionalFormatting sqref="J627">
    <cfRule type="cellIs" dxfId="760" priority="723" stopIfTrue="1" operator="equal">
      <formula>0</formula>
    </cfRule>
  </conditionalFormatting>
  <conditionalFormatting sqref="G627">
    <cfRule type="cellIs" dxfId="759" priority="725" stopIfTrue="1" operator="equal">
      <formula>0</formula>
    </cfRule>
  </conditionalFormatting>
  <conditionalFormatting sqref="H629">
    <cfRule type="cellIs" dxfId="758" priority="718" stopIfTrue="1" operator="equal">
      <formula>0</formula>
    </cfRule>
  </conditionalFormatting>
  <conditionalFormatting sqref="I629">
    <cfRule type="cellIs" dxfId="757" priority="720" stopIfTrue="1" operator="equal">
      <formula>0</formula>
    </cfRule>
  </conditionalFormatting>
  <conditionalFormatting sqref="J629">
    <cfRule type="cellIs" dxfId="756" priority="719" stopIfTrue="1" operator="equal">
      <formula>0</formula>
    </cfRule>
  </conditionalFormatting>
  <conditionalFormatting sqref="G629">
    <cfRule type="cellIs" dxfId="755" priority="721" stopIfTrue="1" operator="equal">
      <formula>0</formula>
    </cfRule>
  </conditionalFormatting>
  <conditionalFormatting sqref="H631">
    <cfRule type="cellIs" dxfId="754" priority="714" stopIfTrue="1" operator="equal">
      <formula>0</formula>
    </cfRule>
  </conditionalFormatting>
  <conditionalFormatting sqref="I631">
    <cfRule type="cellIs" dxfId="753" priority="716" stopIfTrue="1" operator="equal">
      <formula>0</formula>
    </cfRule>
  </conditionalFormatting>
  <conditionalFormatting sqref="J631">
    <cfRule type="cellIs" dxfId="752" priority="715" stopIfTrue="1" operator="equal">
      <formula>0</formula>
    </cfRule>
  </conditionalFormatting>
  <conditionalFormatting sqref="G631">
    <cfRule type="cellIs" dxfId="751" priority="717" stopIfTrue="1" operator="equal">
      <formula>0</formula>
    </cfRule>
  </conditionalFormatting>
  <conditionalFormatting sqref="H633">
    <cfRule type="cellIs" dxfId="750" priority="710" stopIfTrue="1" operator="equal">
      <formula>0</formula>
    </cfRule>
  </conditionalFormatting>
  <conditionalFormatting sqref="I633">
    <cfRule type="cellIs" dxfId="749" priority="712" stopIfTrue="1" operator="equal">
      <formula>0</formula>
    </cfRule>
  </conditionalFormatting>
  <conditionalFormatting sqref="J633">
    <cfRule type="cellIs" dxfId="748" priority="711" stopIfTrue="1" operator="equal">
      <formula>0</formula>
    </cfRule>
  </conditionalFormatting>
  <conditionalFormatting sqref="G633">
    <cfRule type="cellIs" dxfId="747" priority="713" stopIfTrue="1" operator="equal">
      <formula>0</formula>
    </cfRule>
  </conditionalFormatting>
  <conditionalFormatting sqref="H635">
    <cfRule type="cellIs" dxfId="746" priority="706" stopIfTrue="1" operator="equal">
      <formula>0</formula>
    </cfRule>
  </conditionalFormatting>
  <conditionalFormatting sqref="I635">
    <cfRule type="cellIs" dxfId="745" priority="708" stopIfTrue="1" operator="equal">
      <formula>0</formula>
    </cfRule>
  </conditionalFormatting>
  <conditionalFormatting sqref="J635">
    <cfRule type="cellIs" dxfId="744" priority="707" stopIfTrue="1" operator="equal">
      <formula>0</formula>
    </cfRule>
  </conditionalFormatting>
  <conditionalFormatting sqref="G635">
    <cfRule type="cellIs" dxfId="743" priority="709" stopIfTrue="1" operator="equal">
      <formula>0</formula>
    </cfRule>
  </conditionalFormatting>
  <conditionalFormatting sqref="H637">
    <cfRule type="cellIs" dxfId="742" priority="702" stopIfTrue="1" operator="equal">
      <formula>0</formula>
    </cfRule>
  </conditionalFormatting>
  <conditionalFormatting sqref="I637">
    <cfRule type="cellIs" dxfId="741" priority="704" stopIfTrue="1" operator="equal">
      <formula>0</formula>
    </cfRule>
  </conditionalFormatting>
  <conditionalFormatting sqref="J637">
    <cfRule type="cellIs" dxfId="740" priority="703" stopIfTrue="1" operator="equal">
      <formula>0</formula>
    </cfRule>
  </conditionalFormatting>
  <conditionalFormatting sqref="G637">
    <cfRule type="cellIs" dxfId="739" priority="705" stopIfTrue="1" operator="equal">
      <formula>0</formula>
    </cfRule>
  </conditionalFormatting>
  <conditionalFormatting sqref="H647">
    <cfRule type="cellIs" dxfId="738" priority="682" stopIfTrue="1" operator="equal">
      <formula>0</formula>
    </cfRule>
  </conditionalFormatting>
  <conditionalFormatting sqref="H665">
    <cfRule type="cellIs" dxfId="737" priority="646" stopIfTrue="1" operator="equal">
      <formula>0</formula>
    </cfRule>
  </conditionalFormatting>
  <conditionalFormatting sqref="H698">
    <cfRule type="cellIs" dxfId="736" priority="586" stopIfTrue="1" operator="equal">
      <formula>0</formula>
    </cfRule>
  </conditionalFormatting>
  <conditionalFormatting sqref="H735">
    <cfRule type="cellIs" dxfId="735" priority="514" stopIfTrue="1" operator="equal">
      <formula>0</formula>
    </cfRule>
  </conditionalFormatting>
  <conditionalFormatting sqref="H639">
    <cfRule type="cellIs" dxfId="734" priority="698" stopIfTrue="1" operator="equal">
      <formula>0</formula>
    </cfRule>
  </conditionalFormatting>
  <conditionalFormatting sqref="I639">
    <cfRule type="cellIs" dxfId="733" priority="700" stopIfTrue="1" operator="equal">
      <formula>0</formula>
    </cfRule>
  </conditionalFormatting>
  <conditionalFormatting sqref="J639">
    <cfRule type="cellIs" dxfId="732" priority="699" stopIfTrue="1" operator="equal">
      <formula>0</formula>
    </cfRule>
  </conditionalFormatting>
  <conditionalFormatting sqref="G639">
    <cfRule type="cellIs" dxfId="731" priority="701" stopIfTrue="1" operator="equal">
      <formula>0</formula>
    </cfRule>
  </conditionalFormatting>
  <conditionalFormatting sqref="H641">
    <cfRule type="cellIs" dxfId="730" priority="694" stopIfTrue="1" operator="equal">
      <formula>0</formula>
    </cfRule>
  </conditionalFormatting>
  <conditionalFormatting sqref="I641">
    <cfRule type="cellIs" dxfId="729" priority="696" stopIfTrue="1" operator="equal">
      <formula>0</formula>
    </cfRule>
  </conditionalFormatting>
  <conditionalFormatting sqref="J641">
    <cfRule type="cellIs" dxfId="728" priority="695" stopIfTrue="1" operator="equal">
      <formula>0</formula>
    </cfRule>
  </conditionalFormatting>
  <conditionalFormatting sqref="G641">
    <cfRule type="cellIs" dxfId="727" priority="697" stopIfTrue="1" operator="equal">
      <formula>0</formula>
    </cfRule>
  </conditionalFormatting>
  <conditionalFormatting sqref="H643">
    <cfRule type="cellIs" dxfId="726" priority="690" stopIfTrue="1" operator="equal">
      <formula>0</formula>
    </cfRule>
  </conditionalFormatting>
  <conditionalFormatting sqref="I643">
    <cfRule type="cellIs" dxfId="725" priority="692" stopIfTrue="1" operator="equal">
      <formula>0</formula>
    </cfRule>
  </conditionalFormatting>
  <conditionalFormatting sqref="J643">
    <cfRule type="cellIs" dxfId="724" priority="691" stopIfTrue="1" operator="equal">
      <formula>0</formula>
    </cfRule>
  </conditionalFormatting>
  <conditionalFormatting sqref="G643">
    <cfRule type="cellIs" dxfId="723" priority="693" stopIfTrue="1" operator="equal">
      <formula>0</formula>
    </cfRule>
  </conditionalFormatting>
  <conditionalFormatting sqref="H645">
    <cfRule type="cellIs" dxfId="722" priority="686" stopIfTrue="1" operator="equal">
      <formula>0</formula>
    </cfRule>
  </conditionalFormatting>
  <conditionalFormatting sqref="I645">
    <cfRule type="cellIs" dxfId="721" priority="688" stopIfTrue="1" operator="equal">
      <formula>0</formula>
    </cfRule>
  </conditionalFormatting>
  <conditionalFormatting sqref="J645">
    <cfRule type="cellIs" dxfId="720" priority="687" stopIfTrue="1" operator="equal">
      <formula>0</formula>
    </cfRule>
  </conditionalFormatting>
  <conditionalFormatting sqref="G645">
    <cfRule type="cellIs" dxfId="719" priority="689" stopIfTrue="1" operator="equal">
      <formula>0</formula>
    </cfRule>
  </conditionalFormatting>
  <conditionalFormatting sqref="H782">
    <cfRule type="cellIs" dxfId="718" priority="430" stopIfTrue="1" operator="equal">
      <formula>0</formula>
    </cfRule>
  </conditionalFormatting>
  <conditionalFormatting sqref="I647">
    <cfRule type="cellIs" dxfId="717" priority="684" stopIfTrue="1" operator="equal">
      <formula>0</formula>
    </cfRule>
  </conditionalFormatting>
  <conditionalFormatting sqref="J647">
    <cfRule type="cellIs" dxfId="716" priority="683" stopIfTrue="1" operator="equal">
      <formula>0</formula>
    </cfRule>
  </conditionalFormatting>
  <conditionalFormatting sqref="G647">
    <cfRule type="cellIs" dxfId="715" priority="685" stopIfTrue="1" operator="equal">
      <formula>0</formula>
    </cfRule>
  </conditionalFormatting>
  <conditionalFormatting sqref="H649">
    <cfRule type="cellIs" dxfId="714" priority="678" stopIfTrue="1" operator="equal">
      <formula>0</formula>
    </cfRule>
  </conditionalFormatting>
  <conditionalFormatting sqref="I649">
    <cfRule type="cellIs" dxfId="713" priority="680" stopIfTrue="1" operator="equal">
      <formula>0</formula>
    </cfRule>
  </conditionalFormatting>
  <conditionalFormatting sqref="J649">
    <cfRule type="cellIs" dxfId="712" priority="679" stopIfTrue="1" operator="equal">
      <formula>0</formula>
    </cfRule>
  </conditionalFormatting>
  <conditionalFormatting sqref="G649">
    <cfRule type="cellIs" dxfId="711" priority="681" stopIfTrue="1" operator="equal">
      <formula>0</formula>
    </cfRule>
  </conditionalFormatting>
  <conditionalFormatting sqref="H651">
    <cfRule type="cellIs" dxfId="710" priority="674" stopIfTrue="1" operator="equal">
      <formula>0</formula>
    </cfRule>
  </conditionalFormatting>
  <conditionalFormatting sqref="I651">
    <cfRule type="cellIs" dxfId="709" priority="676" stopIfTrue="1" operator="equal">
      <formula>0</formula>
    </cfRule>
  </conditionalFormatting>
  <conditionalFormatting sqref="J651">
    <cfRule type="cellIs" dxfId="708" priority="675" stopIfTrue="1" operator="equal">
      <formula>0</formula>
    </cfRule>
  </conditionalFormatting>
  <conditionalFormatting sqref="G651">
    <cfRule type="cellIs" dxfId="707" priority="677" stopIfTrue="1" operator="equal">
      <formula>0</formula>
    </cfRule>
  </conditionalFormatting>
  <conditionalFormatting sqref="H653">
    <cfRule type="cellIs" dxfId="706" priority="670" stopIfTrue="1" operator="equal">
      <formula>0</formula>
    </cfRule>
  </conditionalFormatting>
  <conditionalFormatting sqref="I653">
    <cfRule type="cellIs" dxfId="705" priority="672" stopIfTrue="1" operator="equal">
      <formula>0</formula>
    </cfRule>
  </conditionalFormatting>
  <conditionalFormatting sqref="J653">
    <cfRule type="cellIs" dxfId="704" priority="671" stopIfTrue="1" operator="equal">
      <formula>0</formula>
    </cfRule>
  </conditionalFormatting>
  <conditionalFormatting sqref="G653">
    <cfRule type="cellIs" dxfId="703" priority="673" stopIfTrue="1" operator="equal">
      <formula>0</formula>
    </cfRule>
  </conditionalFormatting>
  <conditionalFormatting sqref="H655">
    <cfRule type="cellIs" dxfId="702" priority="666" stopIfTrue="1" operator="equal">
      <formula>0</formula>
    </cfRule>
  </conditionalFormatting>
  <conditionalFormatting sqref="I655">
    <cfRule type="cellIs" dxfId="701" priority="668" stopIfTrue="1" operator="equal">
      <formula>0</formula>
    </cfRule>
  </conditionalFormatting>
  <conditionalFormatting sqref="J655">
    <cfRule type="cellIs" dxfId="700" priority="667" stopIfTrue="1" operator="equal">
      <formula>0</formula>
    </cfRule>
  </conditionalFormatting>
  <conditionalFormatting sqref="G655">
    <cfRule type="cellIs" dxfId="699" priority="669" stopIfTrue="1" operator="equal">
      <formula>0</formula>
    </cfRule>
  </conditionalFormatting>
  <conditionalFormatting sqref="H657">
    <cfRule type="cellIs" dxfId="698" priority="662" stopIfTrue="1" operator="equal">
      <formula>0</formula>
    </cfRule>
  </conditionalFormatting>
  <conditionalFormatting sqref="I657">
    <cfRule type="cellIs" dxfId="697" priority="664" stopIfTrue="1" operator="equal">
      <formula>0</formula>
    </cfRule>
  </conditionalFormatting>
  <conditionalFormatting sqref="J657">
    <cfRule type="cellIs" dxfId="696" priority="663" stopIfTrue="1" operator="equal">
      <formula>0</formula>
    </cfRule>
  </conditionalFormatting>
  <conditionalFormatting sqref="G657">
    <cfRule type="cellIs" dxfId="695" priority="665" stopIfTrue="1" operator="equal">
      <formula>0</formula>
    </cfRule>
  </conditionalFormatting>
  <conditionalFormatting sqref="H659">
    <cfRule type="cellIs" dxfId="694" priority="658" stopIfTrue="1" operator="equal">
      <formula>0</formula>
    </cfRule>
  </conditionalFormatting>
  <conditionalFormatting sqref="I659">
    <cfRule type="cellIs" dxfId="693" priority="660" stopIfTrue="1" operator="equal">
      <formula>0</formula>
    </cfRule>
  </conditionalFormatting>
  <conditionalFormatting sqref="J659">
    <cfRule type="cellIs" dxfId="692" priority="659" stopIfTrue="1" operator="equal">
      <formula>0</formula>
    </cfRule>
  </conditionalFormatting>
  <conditionalFormatting sqref="G659">
    <cfRule type="cellIs" dxfId="691" priority="661" stopIfTrue="1" operator="equal">
      <formula>0</formula>
    </cfRule>
  </conditionalFormatting>
  <conditionalFormatting sqref="H661">
    <cfRule type="cellIs" dxfId="690" priority="654" stopIfTrue="1" operator="equal">
      <formula>0</formula>
    </cfRule>
  </conditionalFormatting>
  <conditionalFormatting sqref="I661">
    <cfRule type="cellIs" dxfId="689" priority="656" stopIfTrue="1" operator="equal">
      <formula>0</formula>
    </cfRule>
  </conditionalFormatting>
  <conditionalFormatting sqref="J661">
    <cfRule type="cellIs" dxfId="688" priority="655" stopIfTrue="1" operator="equal">
      <formula>0</formula>
    </cfRule>
  </conditionalFormatting>
  <conditionalFormatting sqref="G661">
    <cfRule type="cellIs" dxfId="687" priority="657" stopIfTrue="1" operator="equal">
      <formula>0</formula>
    </cfRule>
  </conditionalFormatting>
  <conditionalFormatting sqref="H663">
    <cfRule type="cellIs" dxfId="686" priority="650" stopIfTrue="1" operator="equal">
      <formula>0</formula>
    </cfRule>
  </conditionalFormatting>
  <conditionalFormatting sqref="I663">
    <cfRule type="cellIs" dxfId="685" priority="652" stopIfTrue="1" operator="equal">
      <formula>0</formula>
    </cfRule>
  </conditionalFormatting>
  <conditionalFormatting sqref="J663">
    <cfRule type="cellIs" dxfId="684" priority="651" stopIfTrue="1" operator="equal">
      <formula>0</formula>
    </cfRule>
  </conditionalFormatting>
  <conditionalFormatting sqref="G663">
    <cfRule type="cellIs" dxfId="683" priority="653" stopIfTrue="1" operator="equal">
      <formula>0</formula>
    </cfRule>
  </conditionalFormatting>
  <conditionalFormatting sqref="H801">
    <cfRule type="cellIs" dxfId="682" priority="394" stopIfTrue="1" operator="equal">
      <formula>0</formula>
    </cfRule>
  </conditionalFormatting>
  <conditionalFormatting sqref="I665">
    <cfRule type="cellIs" dxfId="681" priority="648" stopIfTrue="1" operator="equal">
      <formula>0</formula>
    </cfRule>
  </conditionalFormatting>
  <conditionalFormatting sqref="J665">
    <cfRule type="cellIs" dxfId="680" priority="647" stopIfTrue="1" operator="equal">
      <formula>0</formula>
    </cfRule>
  </conditionalFormatting>
  <conditionalFormatting sqref="G665">
    <cfRule type="cellIs" dxfId="679" priority="649" stopIfTrue="1" operator="equal">
      <formula>0</formula>
    </cfRule>
  </conditionalFormatting>
  <conditionalFormatting sqref="H670">
    <cfRule type="cellIs" dxfId="678" priority="642" stopIfTrue="1" operator="equal">
      <formula>0</formula>
    </cfRule>
  </conditionalFormatting>
  <conditionalFormatting sqref="I670">
    <cfRule type="cellIs" dxfId="677" priority="644" stopIfTrue="1" operator="equal">
      <formula>0</formula>
    </cfRule>
  </conditionalFormatting>
  <conditionalFormatting sqref="J670">
    <cfRule type="cellIs" dxfId="676" priority="643" stopIfTrue="1" operator="equal">
      <formula>0</formula>
    </cfRule>
  </conditionalFormatting>
  <conditionalFormatting sqref="G670">
    <cfRule type="cellIs" dxfId="675" priority="645" stopIfTrue="1" operator="equal">
      <formula>0</formula>
    </cfRule>
  </conditionalFormatting>
  <conditionalFormatting sqref="H672">
    <cfRule type="cellIs" dxfId="674" priority="638" stopIfTrue="1" operator="equal">
      <formula>0</formula>
    </cfRule>
  </conditionalFormatting>
  <conditionalFormatting sqref="I672">
    <cfRule type="cellIs" dxfId="673" priority="640" stopIfTrue="1" operator="equal">
      <formula>0</formula>
    </cfRule>
  </conditionalFormatting>
  <conditionalFormatting sqref="J672">
    <cfRule type="cellIs" dxfId="672" priority="639" stopIfTrue="1" operator="equal">
      <formula>0</formula>
    </cfRule>
  </conditionalFormatting>
  <conditionalFormatting sqref="G672">
    <cfRule type="cellIs" dxfId="671" priority="641" stopIfTrue="1" operator="equal">
      <formula>0</formula>
    </cfRule>
  </conditionalFormatting>
  <conditionalFormatting sqref="H674">
    <cfRule type="cellIs" dxfId="670" priority="634" stopIfTrue="1" operator="equal">
      <formula>0</formula>
    </cfRule>
  </conditionalFormatting>
  <conditionalFormatting sqref="I674">
    <cfRule type="cellIs" dxfId="669" priority="636" stopIfTrue="1" operator="equal">
      <formula>0</formula>
    </cfRule>
  </conditionalFormatting>
  <conditionalFormatting sqref="J674">
    <cfRule type="cellIs" dxfId="668" priority="635" stopIfTrue="1" operator="equal">
      <formula>0</formula>
    </cfRule>
  </conditionalFormatting>
  <conditionalFormatting sqref="G674">
    <cfRule type="cellIs" dxfId="667" priority="637" stopIfTrue="1" operator="equal">
      <formula>0</formula>
    </cfRule>
  </conditionalFormatting>
  <conditionalFormatting sqref="H676">
    <cfRule type="cellIs" dxfId="666" priority="630" stopIfTrue="1" operator="equal">
      <formula>0</formula>
    </cfRule>
  </conditionalFormatting>
  <conditionalFormatting sqref="I676">
    <cfRule type="cellIs" dxfId="665" priority="632" stopIfTrue="1" operator="equal">
      <formula>0</formula>
    </cfRule>
  </conditionalFormatting>
  <conditionalFormatting sqref="J676">
    <cfRule type="cellIs" dxfId="664" priority="631" stopIfTrue="1" operator="equal">
      <formula>0</formula>
    </cfRule>
  </conditionalFormatting>
  <conditionalFormatting sqref="G676">
    <cfRule type="cellIs" dxfId="663" priority="633" stopIfTrue="1" operator="equal">
      <formula>0</formula>
    </cfRule>
  </conditionalFormatting>
  <conditionalFormatting sqref="H678">
    <cfRule type="cellIs" dxfId="662" priority="626" stopIfTrue="1" operator="equal">
      <formula>0</formula>
    </cfRule>
  </conditionalFormatting>
  <conditionalFormatting sqref="I678">
    <cfRule type="cellIs" dxfId="661" priority="628" stopIfTrue="1" operator="equal">
      <formula>0</formula>
    </cfRule>
  </conditionalFormatting>
  <conditionalFormatting sqref="J678">
    <cfRule type="cellIs" dxfId="660" priority="627" stopIfTrue="1" operator="equal">
      <formula>0</formula>
    </cfRule>
  </conditionalFormatting>
  <conditionalFormatting sqref="G678">
    <cfRule type="cellIs" dxfId="659" priority="629" stopIfTrue="1" operator="equal">
      <formula>0</formula>
    </cfRule>
  </conditionalFormatting>
  <conditionalFormatting sqref="H680">
    <cfRule type="cellIs" dxfId="658" priority="622" stopIfTrue="1" operator="equal">
      <formula>0</formula>
    </cfRule>
  </conditionalFormatting>
  <conditionalFormatting sqref="I680">
    <cfRule type="cellIs" dxfId="657" priority="624" stopIfTrue="1" operator="equal">
      <formula>0</formula>
    </cfRule>
  </conditionalFormatting>
  <conditionalFormatting sqref="J680">
    <cfRule type="cellIs" dxfId="656" priority="623" stopIfTrue="1" operator="equal">
      <formula>0</formula>
    </cfRule>
  </conditionalFormatting>
  <conditionalFormatting sqref="G680">
    <cfRule type="cellIs" dxfId="655" priority="625" stopIfTrue="1" operator="equal">
      <formula>0</formula>
    </cfRule>
  </conditionalFormatting>
  <conditionalFormatting sqref="H682">
    <cfRule type="cellIs" dxfId="654" priority="618" stopIfTrue="1" operator="equal">
      <formula>0</formula>
    </cfRule>
  </conditionalFormatting>
  <conditionalFormatting sqref="I682">
    <cfRule type="cellIs" dxfId="653" priority="620" stopIfTrue="1" operator="equal">
      <formula>0</formula>
    </cfRule>
  </conditionalFormatting>
  <conditionalFormatting sqref="J682">
    <cfRule type="cellIs" dxfId="652" priority="619" stopIfTrue="1" operator="equal">
      <formula>0</formula>
    </cfRule>
  </conditionalFormatting>
  <conditionalFormatting sqref="G682">
    <cfRule type="cellIs" dxfId="651" priority="621" stopIfTrue="1" operator="equal">
      <formula>0</formula>
    </cfRule>
  </conditionalFormatting>
  <conditionalFormatting sqref="H684">
    <cfRule type="cellIs" dxfId="650" priority="614" stopIfTrue="1" operator="equal">
      <formula>0</formula>
    </cfRule>
  </conditionalFormatting>
  <conditionalFormatting sqref="I684">
    <cfRule type="cellIs" dxfId="649" priority="616" stopIfTrue="1" operator="equal">
      <formula>0</formula>
    </cfRule>
  </conditionalFormatting>
  <conditionalFormatting sqref="J684">
    <cfRule type="cellIs" dxfId="648" priority="615" stopIfTrue="1" operator="equal">
      <formula>0</formula>
    </cfRule>
  </conditionalFormatting>
  <conditionalFormatting sqref="G684">
    <cfRule type="cellIs" dxfId="647" priority="617" stopIfTrue="1" operator="equal">
      <formula>0</formula>
    </cfRule>
  </conditionalFormatting>
  <conditionalFormatting sqref="H686">
    <cfRule type="cellIs" dxfId="646" priority="610" stopIfTrue="1" operator="equal">
      <formula>0</formula>
    </cfRule>
  </conditionalFormatting>
  <conditionalFormatting sqref="I686">
    <cfRule type="cellIs" dxfId="645" priority="612" stopIfTrue="1" operator="equal">
      <formula>0</formula>
    </cfRule>
  </conditionalFormatting>
  <conditionalFormatting sqref="J686">
    <cfRule type="cellIs" dxfId="644" priority="611" stopIfTrue="1" operator="equal">
      <formula>0</formula>
    </cfRule>
  </conditionalFormatting>
  <conditionalFormatting sqref="G686">
    <cfRule type="cellIs" dxfId="643" priority="613" stopIfTrue="1" operator="equal">
      <formula>0</formula>
    </cfRule>
  </conditionalFormatting>
  <conditionalFormatting sqref="H688">
    <cfRule type="cellIs" dxfId="642" priority="606" stopIfTrue="1" operator="equal">
      <formula>0</formula>
    </cfRule>
  </conditionalFormatting>
  <conditionalFormatting sqref="I688">
    <cfRule type="cellIs" dxfId="641" priority="608" stopIfTrue="1" operator="equal">
      <formula>0</formula>
    </cfRule>
  </conditionalFormatting>
  <conditionalFormatting sqref="J688">
    <cfRule type="cellIs" dxfId="640" priority="607" stopIfTrue="1" operator="equal">
      <formula>0</formula>
    </cfRule>
  </conditionalFormatting>
  <conditionalFormatting sqref="G688">
    <cfRule type="cellIs" dxfId="639" priority="609" stopIfTrue="1" operator="equal">
      <formula>0</formula>
    </cfRule>
  </conditionalFormatting>
  <conditionalFormatting sqref="H690">
    <cfRule type="cellIs" dxfId="638" priority="602" stopIfTrue="1" operator="equal">
      <formula>0</formula>
    </cfRule>
  </conditionalFormatting>
  <conditionalFormatting sqref="I690">
    <cfRule type="cellIs" dxfId="637" priority="604" stopIfTrue="1" operator="equal">
      <formula>0</formula>
    </cfRule>
  </conditionalFormatting>
  <conditionalFormatting sqref="J690">
    <cfRule type="cellIs" dxfId="636" priority="603" stopIfTrue="1" operator="equal">
      <formula>0</formula>
    </cfRule>
  </conditionalFormatting>
  <conditionalFormatting sqref="G690">
    <cfRule type="cellIs" dxfId="635" priority="605" stopIfTrue="1" operator="equal">
      <formula>0</formula>
    </cfRule>
  </conditionalFormatting>
  <conditionalFormatting sqref="H692">
    <cfRule type="cellIs" dxfId="634" priority="598" stopIfTrue="1" operator="equal">
      <formula>0</formula>
    </cfRule>
  </conditionalFormatting>
  <conditionalFormatting sqref="I692">
    <cfRule type="cellIs" dxfId="633" priority="600" stopIfTrue="1" operator="equal">
      <formula>0</formula>
    </cfRule>
  </conditionalFormatting>
  <conditionalFormatting sqref="J692">
    <cfRule type="cellIs" dxfId="632" priority="599" stopIfTrue="1" operator="equal">
      <formula>0</formula>
    </cfRule>
  </conditionalFormatting>
  <conditionalFormatting sqref="G692">
    <cfRule type="cellIs" dxfId="631" priority="601" stopIfTrue="1" operator="equal">
      <formula>0</formula>
    </cfRule>
  </conditionalFormatting>
  <conditionalFormatting sqref="H694">
    <cfRule type="cellIs" dxfId="630" priority="594" stopIfTrue="1" operator="equal">
      <formula>0</formula>
    </cfRule>
  </conditionalFormatting>
  <conditionalFormatting sqref="I694">
    <cfRule type="cellIs" dxfId="629" priority="596" stopIfTrue="1" operator="equal">
      <formula>0</formula>
    </cfRule>
  </conditionalFormatting>
  <conditionalFormatting sqref="J694">
    <cfRule type="cellIs" dxfId="628" priority="595" stopIfTrue="1" operator="equal">
      <formula>0</formula>
    </cfRule>
  </conditionalFormatting>
  <conditionalFormatting sqref="G694">
    <cfRule type="cellIs" dxfId="627" priority="597" stopIfTrue="1" operator="equal">
      <formula>0</formula>
    </cfRule>
  </conditionalFormatting>
  <conditionalFormatting sqref="H696">
    <cfRule type="cellIs" dxfId="626" priority="590" stopIfTrue="1" operator="equal">
      <formula>0</formula>
    </cfRule>
  </conditionalFormatting>
  <conditionalFormatting sqref="I696">
    <cfRule type="cellIs" dxfId="625" priority="592" stopIfTrue="1" operator="equal">
      <formula>0</formula>
    </cfRule>
  </conditionalFormatting>
  <conditionalFormatting sqref="J696">
    <cfRule type="cellIs" dxfId="624" priority="591" stopIfTrue="1" operator="equal">
      <formula>0</formula>
    </cfRule>
  </conditionalFormatting>
  <conditionalFormatting sqref="G696">
    <cfRule type="cellIs" dxfId="623" priority="593" stopIfTrue="1" operator="equal">
      <formula>0</formula>
    </cfRule>
  </conditionalFormatting>
  <conditionalFormatting sqref="H820">
    <cfRule type="cellIs" dxfId="622" priority="358" stopIfTrue="1" operator="equal">
      <formula>0</formula>
    </cfRule>
  </conditionalFormatting>
  <conditionalFormatting sqref="I698">
    <cfRule type="cellIs" dxfId="621" priority="588" stopIfTrue="1" operator="equal">
      <formula>0</formula>
    </cfRule>
  </conditionalFormatting>
  <conditionalFormatting sqref="J698">
    <cfRule type="cellIs" dxfId="620" priority="587" stopIfTrue="1" operator="equal">
      <formula>0</formula>
    </cfRule>
  </conditionalFormatting>
  <conditionalFormatting sqref="G698">
    <cfRule type="cellIs" dxfId="619" priority="589" stopIfTrue="1" operator="equal">
      <formula>0</formula>
    </cfRule>
  </conditionalFormatting>
  <conditionalFormatting sqref="I735">
    <cfRule type="cellIs" dxfId="618" priority="516" stopIfTrue="1" operator="equal">
      <formula>0</formula>
    </cfRule>
  </conditionalFormatting>
  <conditionalFormatting sqref="J735">
    <cfRule type="cellIs" dxfId="617" priority="515" stopIfTrue="1" operator="equal">
      <formula>0</formula>
    </cfRule>
  </conditionalFormatting>
  <conditionalFormatting sqref="G735">
    <cfRule type="cellIs" dxfId="616" priority="517" stopIfTrue="1" operator="equal">
      <formula>0</formula>
    </cfRule>
  </conditionalFormatting>
  <conditionalFormatting sqref="H703">
    <cfRule type="cellIs" dxfId="615" priority="578" stopIfTrue="1" operator="equal">
      <formula>0</formula>
    </cfRule>
  </conditionalFormatting>
  <conditionalFormatting sqref="I703">
    <cfRule type="cellIs" dxfId="614" priority="580" stopIfTrue="1" operator="equal">
      <formula>0</formula>
    </cfRule>
  </conditionalFormatting>
  <conditionalFormatting sqref="J703">
    <cfRule type="cellIs" dxfId="613" priority="579" stopIfTrue="1" operator="equal">
      <formula>0</formula>
    </cfRule>
  </conditionalFormatting>
  <conditionalFormatting sqref="G703">
    <cfRule type="cellIs" dxfId="612" priority="581" stopIfTrue="1" operator="equal">
      <formula>0</formula>
    </cfRule>
  </conditionalFormatting>
  <conditionalFormatting sqref="H705">
    <cfRule type="cellIs" dxfId="611" priority="574" stopIfTrue="1" operator="equal">
      <formula>0</formula>
    </cfRule>
  </conditionalFormatting>
  <conditionalFormatting sqref="I705">
    <cfRule type="cellIs" dxfId="610" priority="576" stopIfTrue="1" operator="equal">
      <formula>0</formula>
    </cfRule>
  </conditionalFormatting>
  <conditionalFormatting sqref="J705">
    <cfRule type="cellIs" dxfId="609" priority="575" stopIfTrue="1" operator="equal">
      <formula>0</formula>
    </cfRule>
  </conditionalFormatting>
  <conditionalFormatting sqref="G705">
    <cfRule type="cellIs" dxfId="608" priority="577" stopIfTrue="1" operator="equal">
      <formula>0</formula>
    </cfRule>
  </conditionalFormatting>
  <conditionalFormatting sqref="H707">
    <cfRule type="cellIs" dxfId="607" priority="570" stopIfTrue="1" operator="equal">
      <formula>0</formula>
    </cfRule>
  </conditionalFormatting>
  <conditionalFormatting sqref="I707">
    <cfRule type="cellIs" dxfId="606" priority="572" stopIfTrue="1" operator="equal">
      <formula>0</formula>
    </cfRule>
  </conditionalFormatting>
  <conditionalFormatting sqref="J707">
    <cfRule type="cellIs" dxfId="605" priority="571" stopIfTrue="1" operator="equal">
      <formula>0</formula>
    </cfRule>
  </conditionalFormatting>
  <conditionalFormatting sqref="G707">
    <cfRule type="cellIs" dxfId="604" priority="573" stopIfTrue="1" operator="equal">
      <formula>0</formula>
    </cfRule>
  </conditionalFormatting>
  <conditionalFormatting sqref="H709">
    <cfRule type="cellIs" dxfId="603" priority="566" stopIfTrue="1" operator="equal">
      <formula>0</formula>
    </cfRule>
  </conditionalFormatting>
  <conditionalFormatting sqref="I709">
    <cfRule type="cellIs" dxfId="602" priority="568" stopIfTrue="1" operator="equal">
      <formula>0</formula>
    </cfRule>
  </conditionalFormatting>
  <conditionalFormatting sqref="J709">
    <cfRule type="cellIs" dxfId="601" priority="567" stopIfTrue="1" operator="equal">
      <formula>0</formula>
    </cfRule>
  </conditionalFormatting>
  <conditionalFormatting sqref="G709">
    <cfRule type="cellIs" dxfId="600" priority="569" stopIfTrue="1" operator="equal">
      <formula>0</formula>
    </cfRule>
  </conditionalFormatting>
  <conditionalFormatting sqref="H711">
    <cfRule type="cellIs" dxfId="599" priority="562" stopIfTrue="1" operator="equal">
      <formula>0</formula>
    </cfRule>
  </conditionalFormatting>
  <conditionalFormatting sqref="I711">
    <cfRule type="cellIs" dxfId="598" priority="564" stopIfTrue="1" operator="equal">
      <formula>0</formula>
    </cfRule>
  </conditionalFormatting>
  <conditionalFormatting sqref="J711">
    <cfRule type="cellIs" dxfId="597" priority="563" stopIfTrue="1" operator="equal">
      <formula>0</formula>
    </cfRule>
  </conditionalFormatting>
  <conditionalFormatting sqref="G711">
    <cfRule type="cellIs" dxfId="596" priority="565" stopIfTrue="1" operator="equal">
      <formula>0</formula>
    </cfRule>
  </conditionalFormatting>
  <conditionalFormatting sqref="H713">
    <cfRule type="cellIs" dxfId="595" priority="558" stopIfTrue="1" operator="equal">
      <formula>0</formula>
    </cfRule>
  </conditionalFormatting>
  <conditionalFormatting sqref="I713">
    <cfRule type="cellIs" dxfId="594" priority="560" stopIfTrue="1" operator="equal">
      <formula>0</formula>
    </cfRule>
  </conditionalFormatting>
  <conditionalFormatting sqref="J713">
    <cfRule type="cellIs" dxfId="593" priority="559" stopIfTrue="1" operator="equal">
      <formula>0</formula>
    </cfRule>
  </conditionalFormatting>
  <conditionalFormatting sqref="G713">
    <cfRule type="cellIs" dxfId="592" priority="561" stopIfTrue="1" operator="equal">
      <formula>0</formula>
    </cfRule>
  </conditionalFormatting>
  <conditionalFormatting sqref="H715">
    <cfRule type="cellIs" dxfId="591" priority="554" stopIfTrue="1" operator="equal">
      <formula>0</formula>
    </cfRule>
  </conditionalFormatting>
  <conditionalFormatting sqref="I715">
    <cfRule type="cellIs" dxfId="590" priority="556" stopIfTrue="1" operator="equal">
      <formula>0</formula>
    </cfRule>
  </conditionalFormatting>
  <conditionalFormatting sqref="J715">
    <cfRule type="cellIs" dxfId="589" priority="555" stopIfTrue="1" operator="equal">
      <formula>0</formula>
    </cfRule>
  </conditionalFormatting>
  <conditionalFormatting sqref="G715">
    <cfRule type="cellIs" dxfId="588" priority="557" stopIfTrue="1" operator="equal">
      <formula>0</formula>
    </cfRule>
  </conditionalFormatting>
  <conditionalFormatting sqref="H717">
    <cfRule type="cellIs" dxfId="587" priority="550" stopIfTrue="1" operator="equal">
      <formula>0</formula>
    </cfRule>
  </conditionalFormatting>
  <conditionalFormatting sqref="I717">
    <cfRule type="cellIs" dxfId="586" priority="552" stopIfTrue="1" operator="equal">
      <formula>0</formula>
    </cfRule>
  </conditionalFormatting>
  <conditionalFormatting sqref="J717">
    <cfRule type="cellIs" dxfId="585" priority="551" stopIfTrue="1" operator="equal">
      <formula>0</formula>
    </cfRule>
  </conditionalFormatting>
  <conditionalFormatting sqref="G717">
    <cfRule type="cellIs" dxfId="584" priority="553" stopIfTrue="1" operator="equal">
      <formula>0</formula>
    </cfRule>
  </conditionalFormatting>
  <conditionalFormatting sqref="H719">
    <cfRule type="cellIs" dxfId="583" priority="546" stopIfTrue="1" operator="equal">
      <formula>0</formula>
    </cfRule>
  </conditionalFormatting>
  <conditionalFormatting sqref="I719">
    <cfRule type="cellIs" dxfId="582" priority="548" stopIfTrue="1" operator="equal">
      <formula>0</formula>
    </cfRule>
  </conditionalFormatting>
  <conditionalFormatting sqref="J719">
    <cfRule type="cellIs" dxfId="581" priority="547" stopIfTrue="1" operator="equal">
      <formula>0</formula>
    </cfRule>
  </conditionalFormatting>
  <conditionalFormatting sqref="G719">
    <cfRule type="cellIs" dxfId="580" priority="549" stopIfTrue="1" operator="equal">
      <formula>0</formula>
    </cfRule>
  </conditionalFormatting>
  <conditionalFormatting sqref="H721">
    <cfRule type="cellIs" dxfId="579" priority="542" stopIfTrue="1" operator="equal">
      <formula>0</formula>
    </cfRule>
  </conditionalFormatting>
  <conditionalFormatting sqref="I721">
    <cfRule type="cellIs" dxfId="578" priority="544" stopIfTrue="1" operator="equal">
      <formula>0</formula>
    </cfRule>
  </conditionalFormatting>
  <conditionalFormatting sqref="J721">
    <cfRule type="cellIs" dxfId="577" priority="543" stopIfTrue="1" operator="equal">
      <formula>0</formula>
    </cfRule>
  </conditionalFormatting>
  <conditionalFormatting sqref="G721">
    <cfRule type="cellIs" dxfId="576" priority="545" stopIfTrue="1" operator="equal">
      <formula>0</formula>
    </cfRule>
  </conditionalFormatting>
  <conditionalFormatting sqref="H723">
    <cfRule type="cellIs" dxfId="575" priority="538" stopIfTrue="1" operator="equal">
      <formula>0</formula>
    </cfRule>
  </conditionalFormatting>
  <conditionalFormatting sqref="I723">
    <cfRule type="cellIs" dxfId="574" priority="540" stopIfTrue="1" operator="equal">
      <formula>0</formula>
    </cfRule>
  </conditionalFormatting>
  <conditionalFormatting sqref="J723">
    <cfRule type="cellIs" dxfId="573" priority="539" stopIfTrue="1" operator="equal">
      <formula>0</formula>
    </cfRule>
  </conditionalFormatting>
  <conditionalFormatting sqref="G723">
    <cfRule type="cellIs" dxfId="572" priority="541" stopIfTrue="1" operator="equal">
      <formula>0</formula>
    </cfRule>
  </conditionalFormatting>
  <conditionalFormatting sqref="H725">
    <cfRule type="cellIs" dxfId="571" priority="534" stopIfTrue="1" operator="equal">
      <formula>0</formula>
    </cfRule>
  </conditionalFormatting>
  <conditionalFormatting sqref="I725">
    <cfRule type="cellIs" dxfId="570" priority="536" stopIfTrue="1" operator="equal">
      <formula>0</formula>
    </cfRule>
  </conditionalFormatting>
  <conditionalFormatting sqref="J725">
    <cfRule type="cellIs" dxfId="569" priority="535" stopIfTrue="1" operator="equal">
      <formula>0</formula>
    </cfRule>
  </conditionalFormatting>
  <conditionalFormatting sqref="G725">
    <cfRule type="cellIs" dxfId="568" priority="537" stopIfTrue="1" operator="equal">
      <formula>0</formula>
    </cfRule>
  </conditionalFormatting>
  <conditionalFormatting sqref="H727">
    <cfRule type="cellIs" dxfId="567" priority="530" stopIfTrue="1" operator="equal">
      <formula>0</formula>
    </cfRule>
  </conditionalFormatting>
  <conditionalFormatting sqref="I727">
    <cfRule type="cellIs" dxfId="566" priority="532" stopIfTrue="1" operator="equal">
      <formula>0</formula>
    </cfRule>
  </conditionalFormatting>
  <conditionalFormatting sqref="J727">
    <cfRule type="cellIs" dxfId="565" priority="531" stopIfTrue="1" operator="equal">
      <formula>0</formula>
    </cfRule>
  </conditionalFormatting>
  <conditionalFormatting sqref="G727">
    <cfRule type="cellIs" dxfId="564" priority="533" stopIfTrue="1" operator="equal">
      <formula>0</formula>
    </cfRule>
  </conditionalFormatting>
  <conditionalFormatting sqref="H729">
    <cfRule type="cellIs" dxfId="563" priority="526" stopIfTrue="1" operator="equal">
      <formula>0</formula>
    </cfRule>
  </conditionalFormatting>
  <conditionalFormatting sqref="I729">
    <cfRule type="cellIs" dxfId="562" priority="528" stopIfTrue="1" operator="equal">
      <formula>0</formula>
    </cfRule>
  </conditionalFormatting>
  <conditionalFormatting sqref="J729">
    <cfRule type="cellIs" dxfId="561" priority="527" stopIfTrue="1" operator="equal">
      <formula>0</formula>
    </cfRule>
  </conditionalFormatting>
  <conditionalFormatting sqref="G729">
    <cfRule type="cellIs" dxfId="560" priority="529" stopIfTrue="1" operator="equal">
      <formula>0</formula>
    </cfRule>
  </conditionalFormatting>
  <conditionalFormatting sqref="H731">
    <cfRule type="cellIs" dxfId="559" priority="522" stopIfTrue="1" operator="equal">
      <formula>0</formula>
    </cfRule>
  </conditionalFormatting>
  <conditionalFormatting sqref="I731">
    <cfRule type="cellIs" dxfId="558" priority="524" stopIfTrue="1" operator="equal">
      <formula>0</formula>
    </cfRule>
  </conditionalFormatting>
  <conditionalFormatting sqref="J731">
    <cfRule type="cellIs" dxfId="557" priority="523" stopIfTrue="1" operator="equal">
      <formula>0</formula>
    </cfRule>
  </conditionalFormatting>
  <conditionalFormatting sqref="G731">
    <cfRule type="cellIs" dxfId="556" priority="525" stopIfTrue="1" operator="equal">
      <formula>0</formula>
    </cfRule>
  </conditionalFormatting>
  <conditionalFormatting sqref="H733">
    <cfRule type="cellIs" dxfId="555" priority="518" stopIfTrue="1" operator="equal">
      <formula>0</formula>
    </cfRule>
  </conditionalFormatting>
  <conditionalFormatting sqref="I733">
    <cfRule type="cellIs" dxfId="554" priority="520" stopIfTrue="1" operator="equal">
      <formula>0</formula>
    </cfRule>
  </conditionalFormatting>
  <conditionalFormatting sqref="J733">
    <cfRule type="cellIs" dxfId="553" priority="519" stopIfTrue="1" operator="equal">
      <formula>0</formula>
    </cfRule>
  </conditionalFormatting>
  <conditionalFormatting sqref="G733">
    <cfRule type="cellIs" dxfId="552" priority="521" stopIfTrue="1" operator="equal">
      <formula>0</formula>
    </cfRule>
  </conditionalFormatting>
  <conditionalFormatting sqref="I782">
    <cfRule type="cellIs" dxfId="551" priority="432" stopIfTrue="1" operator="equal">
      <formula>0</formula>
    </cfRule>
  </conditionalFormatting>
  <conditionalFormatting sqref="J782">
    <cfRule type="cellIs" dxfId="550" priority="431" stopIfTrue="1" operator="equal">
      <formula>0</formula>
    </cfRule>
  </conditionalFormatting>
  <conditionalFormatting sqref="G782">
    <cfRule type="cellIs" dxfId="549" priority="433" stopIfTrue="1" operator="equal">
      <formula>0</formula>
    </cfRule>
  </conditionalFormatting>
  <conditionalFormatting sqref="H741">
    <cfRule type="cellIs" dxfId="548" priority="510" stopIfTrue="1" operator="equal">
      <formula>0</formula>
    </cfRule>
  </conditionalFormatting>
  <conditionalFormatting sqref="I741">
    <cfRule type="cellIs" dxfId="547" priority="512" stopIfTrue="1" operator="equal">
      <formula>0</formula>
    </cfRule>
  </conditionalFormatting>
  <conditionalFormatting sqref="J741">
    <cfRule type="cellIs" dxfId="546" priority="511" stopIfTrue="1" operator="equal">
      <formula>0</formula>
    </cfRule>
  </conditionalFormatting>
  <conditionalFormatting sqref="G741">
    <cfRule type="cellIs" dxfId="545" priority="513" stopIfTrue="1" operator="equal">
      <formula>0</formula>
    </cfRule>
  </conditionalFormatting>
  <conditionalFormatting sqref="H743">
    <cfRule type="cellIs" dxfId="544" priority="506" stopIfTrue="1" operator="equal">
      <formula>0</formula>
    </cfRule>
  </conditionalFormatting>
  <conditionalFormatting sqref="I743">
    <cfRule type="cellIs" dxfId="543" priority="508" stopIfTrue="1" operator="equal">
      <formula>0</formula>
    </cfRule>
  </conditionalFormatting>
  <conditionalFormatting sqref="J743">
    <cfRule type="cellIs" dxfId="542" priority="507" stopIfTrue="1" operator="equal">
      <formula>0</formula>
    </cfRule>
  </conditionalFormatting>
  <conditionalFormatting sqref="G743">
    <cfRule type="cellIs" dxfId="541" priority="509" stopIfTrue="1" operator="equal">
      <formula>0</formula>
    </cfRule>
  </conditionalFormatting>
  <conditionalFormatting sqref="H745">
    <cfRule type="cellIs" dxfId="540" priority="502" stopIfTrue="1" operator="equal">
      <formula>0</formula>
    </cfRule>
  </conditionalFormatting>
  <conditionalFormatting sqref="I745">
    <cfRule type="cellIs" dxfId="539" priority="504" stopIfTrue="1" operator="equal">
      <formula>0</formula>
    </cfRule>
  </conditionalFormatting>
  <conditionalFormatting sqref="J745">
    <cfRule type="cellIs" dxfId="538" priority="503" stopIfTrue="1" operator="equal">
      <formula>0</formula>
    </cfRule>
  </conditionalFormatting>
  <conditionalFormatting sqref="G745">
    <cfRule type="cellIs" dxfId="537" priority="505" stopIfTrue="1" operator="equal">
      <formula>0</formula>
    </cfRule>
  </conditionalFormatting>
  <conditionalFormatting sqref="H747">
    <cfRule type="cellIs" dxfId="536" priority="498" stopIfTrue="1" operator="equal">
      <formula>0</formula>
    </cfRule>
  </conditionalFormatting>
  <conditionalFormatting sqref="I747">
    <cfRule type="cellIs" dxfId="535" priority="500" stopIfTrue="1" operator="equal">
      <formula>0</formula>
    </cfRule>
  </conditionalFormatting>
  <conditionalFormatting sqref="J747">
    <cfRule type="cellIs" dxfId="534" priority="499" stopIfTrue="1" operator="equal">
      <formula>0</formula>
    </cfRule>
  </conditionalFormatting>
  <conditionalFormatting sqref="G747">
    <cfRule type="cellIs" dxfId="533" priority="501" stopIfTrue="1" operator="equal">
      <formula>0</formula>
    </cfRule>
  </conditionalFormatting>
  <conditionalFormatting sqref="H750">
    <cfRule type="cellIs" dxfId="532" priority="494" stopIfTrue="1" operator="equal">
      <formula>0</formula>
    </cfRule>
  </conditionalFormatting>
  <conditionalFormatting sqref="I750">
    <cfRule type="cellIs" dxfId="531" priority="496" stopIfTrue="1" operator="equal">
      <formula>0</formula>
    </cfRule>
  </conditionalFormatting>
  <conditionalFormatting sqref="J750">
    <cfRule type="cellIs" dxfId="530" priority="495" stopIfTrue="1" operator="equal">
      <formula>0</formula>
    </cfRule>
  </conditionalFormatting>
  <conditionalFormatting sqref="G750">
    <cfRule type="cellIs" dxfId="529" priority="497" stopIfTrue="1" operator="equal">
      <formula>0</formula>
    </cfRule>
  </conditionalFormatting>
  <conditionalFormatting sqref="H752">
    <cfRule type="cellIs" dxfId="528" priority="490" stopIfTrue="1" operator="equal">
      <formula>0</formula>
    </cfRule>
  </conditionalFormatting>
  <conditionalFormatting sqref="I752">
    <cfRule type="cellIs" dxfId="527" priority="492" stopIfTrue="1" operator="equal">
      <formula>0</formula>
    </cfRule>
  </conditionalFormatting>
  <conditionalFormatting sqref="J752">
    <cfRule type="cellIs" dxfId="526" priority="491" stopIfTrue="1" operator="equal">
      <formula>0</formula>
    </cfRule>
  </conditionalFormatting>
  <conditionalFormatting sqref="G752">
    <cfRule type="cellIs" dxfId="525" priority="493" stopIfTrue="1" operator="equal">
      <formula>0</formula>
    </cfRule>
  </conditionalFormatting>
  <conditionalFormatting sqref="H754">
    <cfRule type="cellIs" dxfId="524" priority="486" stopIfTrue="1" operator="equal">
      <formula>0</formula>
    </cfRule>
  </conditionalFormatting>
  <conditionalFormatting sqref="I754">
    <cfRule type="cellIs" dxfId="523" priority="488" stopIfTrue="1" operator="equal">
      <formula>0</formula>
    </cfRule>
  </conditionalFormatting>
  <conditionalFormatting sqref="J754">
    <cfRule type="cellIs" dxfId="522" priority="487" stopIfTrue="1" operator="equal">
      <formula>0</formula>
    </cfRule>
  </conditionalFormatting>
  <conditionalFormatting sqref="G754">
    <cfRule type="cellIs" dxfId="521" priority="489" stopIfTrue="1" operator="equal">
      <formula>0</formula>
    </cfRule>
  </conditionalFormatting>
  <conditionalFormatting sqref="H756">
    <cfRule type="cellIs" dxfId="520" priority="482" stopIfTrue="1" operator="equal">
      <formula>0</formula>
    </cfRule>
  </conditionalFormatting>
  <conditionalFormatting sqref="I756">
    <cfRule type="cellIs" dxfId="519" priority="484" stopIfTrue="1" operator="equal">
      <formula>0</formula>
    </cfRule>
  </conditionalFormatting>
  <conditionalFormatting sqref="J756">
    <cfRule type="cellIs" dxfId="518" priority="483" stopIfTrue="1" operator="equal">
      <formula>0</formula>
    </cfRule>
  </conditionalFormatting>
  <conditionalFormatting sqref="G756">
    <cfRule type="cellIs" dxfId="517" priority="485" stopIfTrue="1" operator="equal">
      <formula>0</formula>
    </cfRule>
  </conditionalFormatting>
  <conditionalFormatting sqref="H758">
    <cfRule type="cellIs" dxfId="516" priority="478" stopIfTrue="1" operator="equal">
      <formula>0</formula>
    </cfRule>
  </conditionalFormatting>
  <conditionalFormatting sqref="I758">
    <cfRule type="cellIs" dxfId="515" priority="480" stopIfTrue="1" operator="equal">
      <formula>0</formula>
    </cfRule>
  </conditionalFormatting>
  <conditionalFormatting sqref="J758">
    <cfRule type="cellIs" dxfId="514" priority="479" stopIfTrue="1" operator="equal">
      <formula>0</formula>
    </cfRule>
  </conditionalFormatting>
  <conditionalFormatting sqref="G758">
    <cfRule type="cellIs" dxfId="513" priority="481" stopIfTrue="1" operator="equal">
      <formula>0</formula>
    </cfRule>
  </conditionalFormatting>
  <conditionalFormatting sqref="H760">
    <cfRule type="cellIs" dxfId="512" priority="474" stopIfTrue="1" operator="equal">
      <formula>0</formula>
    </cfRule>
  </conditionalFormatting>
  <conditionalFormatting sqref="I760">
    <cfRule type="cellIs" dxfId="511" priority="476" stopIfTrue="1" operator="equal">
      <formula>0</formula>
    </cfRule>
  </conditionalFormatting>
  <conditionalFormatting sqref="J760">
    <cfRule type="cellIs" dxfId="510" priority="475" stopIfTrue="1" operator="equal">
      <formula>0</formula>
    </cfRule>
  </conditionalFormatting>
  <conditionalFormatting sqref="G760">
    <cfRule type="cellIs" dxfId="509" priority="477" stopIfTrue="1" operator="equal">
      <formula>0</formula>
    </cfRule>
  </conditionalFormatting>
  <conditionalFormatting sqref="H762">
    <cfRule type="cellIs" dxfId="508" priority="470" stopIfTrue="1" operator="equal">
      <formula>0</formula>
    </cfRule>
  </conditionalFormatting>
  <conditionalFormatting sqref="I762">
    <cfRule type="cellIs" dxfId="507" priority="472" stopIfTrue="1" operator="equal">
      <formula>0</formula>
    </cfRule>
  </conditionalFormatting>
  <conditionalFormatting sqref="J762">
    <cfRule type="cellIs" dxfId="506" priority="471" stopIfTrue="1" operator="equal">
      <formula>0</formula>
    </cfRule>
  </conditionalFormatting>
  <conditionalFormatting sqref="G762">
    <cfRule type="cellIs" dxfId="505" priority="473" stopIfTrue="1" operator="equal">
      <formula>0</formula>
    </cfRule>
  </conditionalFormatting>
  <conditionalFormatting sqref="H764">
    <cfRule type="cellIs" dxfId="504" priority="466" stopIfTrue="1" operator="equal">
      <formula>0</formula>
    </cfRule>
  </conditionalFormatting>
  <conditionalFormatting sqref="I764">
    <cfRule type="cellIs" dxfId="503" priority="468" stopIfTrue="1" operator="equal">
      <formula>0</formula>
    </cfRule>
  </conditionalFormatting>
  <conditionalFormatting sqref="J764">
    <cfRule type="cellIs" dxfId="502" priority="467" stopIfTrue="1" operator="equal">
      <formula>0</formula>
    </cfRule>
  </conditionalFormatting>
  <conditionalFormatting sqref="G764">
    <cfRule type="cellIs" dxfId="501" priority="469" stopIfTrue="1" operator="equal">
      <formula>0</formula>
    </cfRule>
  </conditionalFormatting>
  <conditionalFormatting sqref="H766">
    <cfRule type="cellIs" dxfId="500" priority="462" stopIfTrue="1" operator="equal">
      <formula>0</formula>
    </cfRule>
  </conditionalFormatting>
  <conditionalFormatting sqref="I766">
    <cfRule type="cellIs" dxfId="499" priority="464" stopIfTrue="1" operator="equal">
      <formula>0</formula>
    </cfRule>
  </conditionalFormatting>
  <conditionalFormatting sqref="J766">
    <cfRule type="cellIs" dxfId="498" priority="463" stopIfTrue="1" operator="equal">
      <formula>0</formula>
    </cfRule>
  </conditionalFormatting>
  <conditionalFormatting sqref="G766">
    <cfRule type="cellIs" dxfId="497" priority="465" stopIfTrue="1" operator="equal">
      <formula>0</formula>
    </cfRule>
  </conditionalFormatting>
  <conditionalFormatting sqref="H768">
    <cfRule type="cellIs" dxfId="496" priority="458" stopIfTrue="1" operator="equal">
      <formula>0</formula>
    </cfRule>
  </conditionalFormatting>
  <conditionalFormatting sqref="I768">
    <cfRule type="cellIs" dxfId="495" priority="460" stopIfTrue="1" operator="equal">
      <formula>0</formula>
    </cfRule>
  </conditionalFormatting>
  <conditionalFormatting sqref="J768">
    <cfRule type="cellIs" dxfId="494" priority="459" stopIfTrue="1" operator="equal">
      <formula>0</formula>
    </cfRule>
  </conditionalFormatting>
  <conditionalFormatting sqref="G768">
    <cfRule type="cellIs" dxfId="493" priority="461" stopIfTrue="1" operator="equal">
      <formula>0</formula>
    </cfRule>
  </conditionalFormatting>
  <conditionalFormatting sqref="H770">
    <cfRule type="cellIs" dxfId="492" priority="454" stopIfTrue="1" operator="equal">
      <formula>0</formula>
    </cfRule>
  </conditionalFormatting>
  <conditionalFormatting sqref="I770">
    <cfRule type="cellIs" dxfId="491" priority="456" stopIfTrue="1" operator="equal">
      <formula>0</formula>
    </cfRule>
  </conditionalFormatting>
  <conditionalFormatting sqref="J770">
    <cfRule type="cellIs" dxfId="490" priority="455" stopIfTrue="1" operator="equal">
      <formula>0</formula>
    </cfRule>
  </conditionalFormatting>
  <conditionalFormatting sqref="G770">
    <cfRule type="cellIs" dxfId="489" priority="457" stopIfTrue="1" operator="equal">
      <formula>0</formula>
    </cfRule>
  </conditionalFormatting>
  <conditionalFormatting sqref="H772">
    <cfRule type="cellIs" dxfId="488" priority="450" stopIfTrue="1" operator="equal">
      <formula>0</formula>
    </cfRule>
  </conditionalFormatting>
  <conditionalFormatting sqref="I772">
    <cfRule type="cellIs" dxfId="487" priority="452" stopIfTrue="1" operator="equal">
      <formula>0</formula>
    </cfRule>
  </conditionalFormatting>
  <conditionalFormatting sqref="J772">
    <cfRule type="cellIs" dxfId="486" priority="451" stopIfTrue="1" operator="equal">
      <formula>0</formula>
    </cfRule>
  </conditionalFormatting>
  <conditionalFormatting sqref="G772">
    <cfRule type="cellIs" dxfId="485" priority="453" stopIfTrue="1" operator="equal">
      <formula>0</formula>
    </cfRule>
  </conditionalFormatting>
  <conditionalFormatting sqref="H774">
    <cfRule type="cellIs" dxfId="484" priority="446" stopIfTrue="1" operator="equal">
      <formula>0</formula>
    </cfRule>
  </conditionalFormatting>
  <conditionalFormatting sqref="I774">
    <cfRule type="cellIs" dxfId="483" priority="448" stopIfTrue="1" operator="equal">
      <formula>0</formula>
    </cfRule>
  </conditionalFormatting>
  <conditionalFormatting sqref="J774">
    <cfRule type="cellIs" dxfId="482" priority="447" stopIfTrue="1" operator="equal">
      <formula>0</formula>
    </cfRule>
  </conditionalFormatting>
  <conditionalFormatting sqref="G774">
    <cfRule type="cellIs" dxfId="481" priority="449" stopIfTrue="1" operator="equal">
      <formula>0</formula>
    </cfRule>
  </conditionalFormatting>
  <conditionalFormatting sqref="H776">
    <cfRule type="cellIs" dxfId="480" priority="442" stopIfTrue="1" operator="equal">
      <formula>0</formula>
    </cfRule>
  </conditionalFormatting>
  <conditionalFormatting sqref="I776">
    <cfRule type="cellIs" dxfId="479" priority="444" stopIfTrue="1" operator="equal">
      <formula>0</formula>
    </cfRule>
  </conditionalFormatting>
  <conditionalFormatting sqref="J776">
    <cfRule type="cellIs" dxfId="478" priority="443" stopIfTrue="1" operator="equal">
      <formula>0</formula>
    </cfRule>
  </conditionalFormatting>
  <conditionalFormatting sqref="G776">
    <cfRule type="cellIs" dxfId="477" priority="445" stopIfTrue="1" operator="equal">
      <formula>0</formula>
    </cfRule>
  </conditionalFormatting>
  <conditionalFormatting sqref="H778">
    <cfRule type="cellIs" dxfId="476" priority="438" stopIfTrue="1" operator="equal">
      <formula>0</formula>
    </cfRule>
  </conditionalFormatting>
  <conditionalFormatting sqref="I778">
    <cfRule type="cellIs" dxfId="475" priority="440" stopIfTrue="1" operator="equal">
      <formula>0</formula>
    </cfRule>
  </conditionalFormatting>
  <conditionalFormatting sqref="J778">
    <cfRule type="cellIs" dxfId="474" priority="439" stopIfTrue="1" operator="equal">
      <formula>0</formula>
    </cfRule>
  </conditionalFormatting>
  <conditionalFormatting sqref="G778">
    <cfRule type="cellIs" dxfId="473" priority="441" stopIfTrue="1" operator="equal">
      <formula>0</formula>
    </cfRule>
  </conditionalFormatting>
  <conditionalFormatting sqref="H780">
    <cfRule type="cellIs" dxfId="472" priority="434" stopIfTrue="1" operator="equal">
      <formula>0</formula>
    </cfRule>
  </conditionalFormatting>
  <conditionalFormatting sqref="I780">
    <cfRule type="cellIs" dxfId="471" priority="436" stopIfTrue="1" operator="equal">
      <formula>0</formula>
    </cfRule>
  </conditionalFormatting>
  <conditionalFormatting sqref="J780">
    <cfRule type="cellIs" dxfId="470" priority="435" stopIfTrue="1" operator="equal">
      <formula>0</formula>
    </cfRule>
  </conditionalFormatting>
  <conditionalFormatting sqref="G780">
    <cfRule type="cellIs" dxfId="469" priority="437" stopIfTrue="1" operator="equal">
      <formula>0</formula>
    </cfRule>
  </conditionalFormatting>
  <conditionalFormatting sqref="I801">
    <cfRule type="cellIs" dxfId="468" priority="396" stopIfTrue="1" operator="equal">
      <formula>0</formula>
    </cfRule>
  </conditionalFormatting>
  <conditionalFormatting sqref="J801">
    <cfRule type="cellIs" dxfId="467" priority="395" stopIfTrue="1" operator="equal">
      <formula>0</formula>
    </cfRule>
  </conditionalFormatting>
  <conditionalFormatting sqref="G801">
    <cfRule type="cellIs" dxfId="466" priority="397" stopIfTrue="1" operator="equal">
      <formula>0</formula>
    </cfRule>
  </conditionalFormatting>
  <conditionalFormatting sqref="H785">
    <cfRule type="cellIs" dxfId="465" priority="426" stopIfTrue="1" operator="equal">
      <formula>0</formula>
    </cfRule>
  </conditionalFormatting>
  <conditionalFormatting sqref="I785">
    <cfRule type="cellIs" dxfId="464" priority="428" stopIfTrue="1" operator="equal">
      <formula>0</formula>
    </cfRule>
  </conditionalFormatting>
  <conditionalFormatting sqref="J785">
    <cfRule type="cellIs" dxfId="463" priority="427" stopIfTrue="1" operator="equal">
      <formula>0</formula>
    </cfRule>
  </conditionalFormatting>
  <conditionalFormatting sqref="G785">
    <cfRule type="cellIs" dxfId="462" priority="429" stopIfTrue="1" operator="equal">
      <formula>0</formula>
    </cfRule>
  </conditionalFormatting>
  <conditionalFormatting sqref="H787">
    <cfRule type="cellIs" dxfId="461" priority="422" stopIfTrue="1" operator="equal">
      <formula>0</formula>
    </cfRule>
  </conditionalFormatting>
  <conditionalFormatting sqref="I787">
    <cfRule type="cellIs" dxfId="460" priority="424" stopIfTrue="1" operator="equal">
      <formula>0</formula>
    </cfRule>
  </conditionalFormatting>
  <conditionalFormatting sqref="J787">
    <cfRule type="cellIs" dxfId="459" priority="423" stopIfTrue="1" operator="equal">
      <formula>0</formula>
    </cfRule>
  </conditionalFormatting>
  <conditionalFormatting sqref="G787">
    <cfRule type="cellIs" dxfId="458" priority="425" stopIfTrue="1" operator="equal">
      <formula>0</formula>
    </cfRule>
  </conditionalFormatting>
  <conditionalFormatting sqref="H789">
    <cfRule type="cellIs" dxfId="457" priority="418" stopIfTrue="1" operator="equal">
      <formula>0</formula>
    </cfRule>
  </conditionalFormatting>
  <conditionalFormatting sqref="I789">
    <cfRule type="cellIs" dxfId="456" priority="420" stopIfTrue="1" operator="equal">
      <formula>0</formula>
    </cfRule>
  </conditionalFormatting>
  <conditionalFormatting sqref="J789">
    <cfRule type="cellIs" dxfId="455" priority="419" stopIfTrue="1" operator="equal">
      <formula>0</formula>
    </cfRule>
  </conditionalFormatting>
  <conditionalFormatting sqref="G789">
    <cfRule type="cellIs" dxfId="454" priority="421" stopIfTrue="1" operator="equal">
      <formula>0</formula>
    </cfRule>
  </conditionalFormatting>
  <conditionalFormatting sqref="H791">
    <cfRule type="cellIs" dxfId="453" priority="414" stopIfTrue="1" operator="equal">
      <formula>0</formula>
    </cfRule>
  </conditionalFormatting>
  <conditionalFormatting sqref="I791">
    <cfRule type="cellIs" dxfId="452" priority="416" stopIfTrue="1" operator="equal">
      <formula>0</formula>
    </cfRule>
  </conditionalFormatting>
  <conditionalFormatting sqref="J791">
    <cfRule type="cellIs" dxfId="451" priority="415" stopIfTrue="1" operator="equal">
      <formula>0</formula>
    </cfRule>
  </conditionalFormatting>
  <conditionalFormatting sqref="G791">
    <cfRule type="cellIs" dxfId="450" priority="417" stopIfTrue="1" operator="equal">
      <formula>0</formula>
    </cfRule>
  </conditionalFormatting>
  <conditionalFormatting sqref="H793">
    <cfRule type="cellIs" dxfId="449" priority="410" stopIfTrue="1" operator="equal">
      <formula>0</formula>
    </cfRule>
  </conditionalFormatting>
  <conditionalFormatting sqref="I793">
    <cfRule type="cellIs" dxfId="448" priority="412" stopIfTrue="1" operator="equal">
      <formula>0</formula>
    </cfRule>
  </conditionalFormatting>
  <conditionalFormatting sqref="J793">
    <cfRule type="cellIs" dxfId="447" priority="411" stopIfTrue="1" operator="equal">
      <formula>0</formula>
    </cfRule>
  </conditionalFormatting>
  <conditionalFormatting sqref="G793">
    <cfRule type="cellIs" dxfId="446" priority="413" stopIfTrue="1" operator="equal">
      <formula>0</formula>
    </cfRule>
  </conditionalFormatting>
  <conditionalFormatting sqref="H795">
    <cfRule type="cellIs" dxfId="445" priority="406" stopIfTrue="1" operator="equal">
      <formula>0</formula>
    </cfRule>
  </conditionalFormatting>
  <conditionalFormatting sqref="I795">
    <cfRule type="cellIs" dxfId="444" priority="408" stopIfTrue="1" operator="equal">
      <formula>0</formula>
    </cfRule>
  </conditionalFormatting>
  <conditionalFormatting sqref="J795">
    <cfRule type="cellIs" dxfId="443" priority="407" stopIfTrue="1" operator="equal">
      <formula>0</formula>
    </cfRule>
  </conditionalFormatting>
  <conditionalFormatting sqref="G795">
    <cfRule type="cellIs" dxfId="442" priority="409" stopIfTrue="1" operator="equal">
      <formula>0</formula>
    </cfRule>
  </conditionalFormatting>
  <conditionalFormatting sqref="H797">
    <cfRule type="cellIs" dxfId="441" priority="402" stopIfTrue="1" operator="equal">
      <formula>0</formula>
    </cfRule>
  </conditionalFormatting>
  <conditionalFormatting sqref="I797">
    <cfRule type="cellIs" dxfId="440" priority="404" stopIfTrue="1" operator="equal">
      <formula>0</formula>
    </cfRule>
  </conditionalFormatting>
  <conditionalFormatting sqref="J797">
    <cfRule type="cellIs" dxfId="439" priority="403" stopIfTrue="1" operator="equal">
      <formula>0</formula>
    </cfRule>
  </conditionalFormatting>
  <conditionalFormatting sqref="G797">
    <cfRule type="cellIs" dxfId="438" priority="405" stopIfTrue="1" operator="equal">
      <formula>0</formula>
    </cfRule>
  </conditionalFormatting>
  <conditionalFormatting sqref="H799">
    <cfRule type="cellIs" dxfId="437" priority="398" stopIfTrue="1" operator="equal">
      <formula>0</formula>
    </cfRule>
  </conditionalFormatting>
  <conditionalFormatting sqref="I799">
    <cfRule type="cellIs" dxfId="436" priority="400" stopIfTrue="1" operator="equal">
      <formula>0</formula>
    </cfRule>
  </conditionalFormatting>
  <conditionalFormatting sqref="J799">
    <cfRule type="cellIs" dxfId="435" priority="399" stopIfTrue="1" operator="equal">
      <formula>0</formula>
    </cfRule>
  </conditionalFormatting>
  <conditionalFormatting sqref="G799">
    <cfRule type="cellIs" dxfId="434" priority="401" stopIfTrue="1" operator="equal">
      <formula>0</formula>
    </cfRule>
  </conditionalFormatting>
  <conditionalFormatting sqref="I820">
    <cfRule type="cellIs" dxfId="433" priority="360" stopIfTrue="1" operator="equal">
      <formula>0</formula>
    </cfRule>
  </conditionalFormatting>
  <conditionalFormatting sqref="J820">
    <cfRule type="cellIs" dxfId="432" priority="359" stopIfTrue="1" operator="equal">
      <formula>0</formula>
    </cfRule>
  </conditionalFormatting>
  <conditionalFormatting sqref="G820">
    <cfRule type="cellIs" dxfId="431" priority="361" stopIfTrue="1" operator="equal">
      <formula>0</formula>
    </cfRule>
  </conditionalFormatting>
  <conditionalFormatting sqref="H804">
    <cfRule type="cellIs" dxfId="430" priority="390" stopIfTrue="1" operator="equal">
      <formula>0</formula>
    </cfRule>
  </conditionalFormatting>
  <conditionalFormatting sqref="I804">
    <cfRule type="cellIs" dxfId="429" priority="392" stopIfTrue="1" operator="equal">
      <formula>0</formula>
    </cfRule>
  </conditionalFormatting>
  <conditionalFormatting sqref="J804">
    <cfRule type="cellIs" dxfId="428" priority="391" stopIfTrue="1" operator="equal">
      <formula>0</formula>
    </cfRule>
  </conditionalFormatting>
  <conditionalFormatting sqref="G804">
    <cfRule type="cellIs" dxfId="427" priority="393" stopIfTrue="1" operator="equal">
      <formula>0</formula>
    </cfRule>
  </conditionalFormatting>
  <conditionalFormatting sqref="H806">
    <cfRule type="cellIs" dxfId="426" priority="386" stopIfTrue="1" operator="equal">
      <formula>0</formula>
    </cfRule>
  </conditionalFormatting>
  <conditionalFormatting sqref="I806">
    <cfRule type="cellIs" dxfId="425" priority="388" stopIfTrue="1" operator="equal">
      <formula>0</formula>
    </cfRule>
  </conditionalFormatting>
  <conditionalFormatting sqref="J806">
    <cfRule type="cellIs" dxfId="424" priority="387" stopIfTrue="1" operator="equal">
      <formula>0</formula>
    </cfRule>
  </conditionalFormatting>
  <conditionalFormatting sqref="G806">
    <cfRule type="cellIs" dxfId="423" priority="389" stopIfTrue="1" operator="equal">
      <formula>0</formula>
    </cfRule>
  </conditionalFormatting>
  <conditionalFormatting sqref="H808">
    <cfRule type="cellIs" dxfId="422" priority="382" stopIfTrue="1" operator="equal">
      <formula>0</formula>
    </cfRule>
  </conditionalFormatting>
  <conditionalFormatting sqref="I808">
    <cfRule type="cellIs" dxfId="421" priority="384" stopIfTrue="1" operator="equal">
      <formula>0</formula>
    </cfRule>
  </conditionalFormatting>
  <conditionalFormatting sqref="J808">
    <cfRule type="cellIs" dxfId="420" priority="383" stopIfTrue="1" operator="equal">
      <formula>0</formula>
    </cfRule>
  </conditionalFormatting>
  <conditionalFormatting sqref="G808">
    <cfRule type="cellIs" dxfId="419" priority="385" stopIfTrue="1" operator="equal">
      <formula>0</formula>
    </cfRule>
  </conditionalFormatting>
  <conditionalFormatting sqref="H810">
    <cfRule type="cellIs" dxfId="418" priority="378" stopIfTrue="1" operator="equal">
      <formula>0</formula>
    </cfRule>
  </conditionalFormatting>
  <conditionalFormatting sqref="I810">
    <cfRule type="cellIs" dxfId="417" priority="380" stopIfTrue="1" operator="equal">
      <formula>0</formula>
    </cfRule>
  </conditionalFormatting>
  <conditionalFormatting sqref="J810">
    <cfRule type="cellIs" dxfId="416" priority="379" stopIfTrue="1" operator="equal">
      <formula>0</formula>
    </cfRule>
  </conditionalFormatting>
  <conditionalFormatting sqref="G810">
    <cfRule type="cellIs" dxfId="415" priority="381" stopIfTrue="1" operator="equal">
      <formula>0</formula>
    </cfRule>
  </conditionalFormatting>
  <conditionalFormatting sqref="H812">
    <cfRule type="cellIs" dxfId="414" priority="374" stopIfTrue="1" operator="equal">
      <formula>0</formula>
    </cfRule>
  </conditionalFormatting>
  <conditionalFormatting sqref="I812">
    <cfRule type="cellIs" dxfId="413" priority="376" stopIfTrue="1" operator="equal">
      <formula>0</formula>
    </cfRule>
  </conditionalFormatting>
  <conditionalFormatting sqref="J812">
    <cfRule type="cellIs" dxfId="412" priority="375" stopIfTrue="1" operator="equal">
      <formula>0</formula>
    </cfRule>
  </conditionalFormatting>
  <conditionalFormatting sqref="G812">
    <cfRule type="cellIs" dxfId="411" priority="377" stopIfTrue="1" operator="equal">
      <formula>0</formula>
    </cfRule>
  </conditionalFormatting>
  <conditionalFormatting sqref="H814">
    <cfRule type="cellIs" dxfId="410" priority="370" stopIfTrue="1" operator="equal">
      <formula>0</formula>
    </cfRule>
  </conditionalFormatting>
  <conditionalFormatting sqref="I814">
    <cfRule type="cellIs" dxfId="409" priority="372" stopIfTrue="1" operator="equal">
      <formula>0</formula>
    </cfRule>
  </conditionalFormatting>
  <conditionalFormatting sqref="J814">
    <cfRule type="cellIs" dxfId="408" priority="371" stopIfTrue="1" operator="equal">
      <formula>0</formula>
    </cfRule>
  </conditionalFormatting>
  <conditionalFormatting sqref="G814">
    <cfRule type="cellIs" dxfId="407" priority="373" stopIfTrue="1" operator="equal">
      <formula>0</formula>
    </cfRule>
  </conditionalFormatting>
  <conditionalFormatting sqref="H816">
    <cfRule type="cellIs" dxfId="406" priority="366" stopIfTrue="1" operator="equal">
      <formula>0</formula>
    </cfRule>
  </conditionalFormatting>
  <conditionalFormatting sqref="I816">
    <cfRule type="cellIs" dxfId="405" priority="368" stopIfTrue="1" operator="equal">
      <formula>0</formula>
    </cfRule>
  </conditionalFormatting>
  <conditionalFormatting sqref="J816">
    <cfRule type="cellIs" dxfId="404" priority="367" stopIfTrue="1" operator="equal">
      <formula>0</formula>
    </cfRule>
  </conditionalFormatting>
  <conditionalFormatting sqref="G816">
    <cfRule type="cellIs" dxfId="403" priority="369" stopIfTrue="1" operator="equal">
      <formula>0</formula>
    </cfRule>
  </conditionalFormatting>
  <conditionalFormatting sqref="H818">
    <cfRule type="cellIs" dxfId="402" priority="362" stopIfTrue="1" operator="equal">
      <formula>0</formula>
    </cfRule>
  </conditionalFormatting>
  <conditionalFormatting sqref="I818">
    <cfRule type="cellIs" dxfId="401" priority="364" stopIfTrue="1" operator="equal">
      <formula>0</formula>
    </cfRule>
  </conditionalFormatting>
  <conditionalFormatting sqref="J818">
    <cfRule type="cellIs" dxfId="400" priority="363" stopIfTrue="1" operator="equal">
      <formula>0</formula>
    </cfRule>
  </conditionalFormatting>
  <conditionalFormatting sqref="G818">
    <cfRule type="cellIs" dxfId="399" priority="365" stopIfTrue="1" operator="equal">
      <formula>0</formula>
    </cfRule>
  </conditionalFormatting>
  <conditionalFormatting sqref="H823">
    <cfRule type="cellIs" dxfId="398" priority="354" stopIfTrue="1" operator="equal">
      <formula>0</formula>
    </cfRule>
  </conditionalFormatting>
  <conditionalFormatting sqref="I823">
    <cfRule type="cellIs" dxfId="397" priority="356" stopIfTrue="1" operator="equal">
      <formula>0</formula>
    </cfRule>
  </conditionalFormatting>
  <conditionalFormatting sqref="J823">
    <cfRule type="cellIs" dxfId="396" priority="355" stopIfTrue="1" operator="equal">
      <formula>0</formula>
    </cfRule>
  </conditionalFormatting>
  <conditionalFormatting sqref="G823">
    <cfRule type="cellIs" dxfId="395" priority="357" stopIfTrue="1" operator="equal">
      <formula>0</formula>
    </cfRule>
  </conditionalFormatting>
  <conditionalFormatting sqref="H826">
    <cfRule type="cellIs" dxfId="394" priority="350" stopIfTrue="1" operator="equal">
      <formula>0</formula>
    </cfRule>
  </conditionalFormatting>
  <conditionalFormatting sqref="I826">
    <cfRule type="cellIs" dxfId="393" priority="352" stopIfTrue="1" operator="equal">
      <formula>0</formula>
    </cfRule>
  </conditionalFormatting>
  <conditionalFormatting sqref="J826">
    <cfRule type="cellIs" dxfId="392" priority="351" stopIfTrue="1" operator="equal">
      <formula>0</formula>
    </cfRule>
  </conditionalFormatting>
  <conditionalFormatting sqref="G826">
    <cfRule type="cellIs" dxfId="391" priority="353" stopIfTrue="1" operator="equal">
      <formula>0</formula>
    </cfRule>
  </conditionalFormatting>
  <conditionalFormatting sqref="H828">
    <cfRule type="cellIs" dxfId="390" priority="346" stopIfTrue="1" operator="equal">
      <formula>0</formula>
    </cfRule>
  </conditionalFormatting>
  <conditionalFormatting sqref="I828">
    <cfRule type="cellIs" dxfId="389" priority="348" stopIfTrue="1" operator="equal">
      <formula>0</formula>
    </cfRule>
  </conditionalFormatting>
  <conditionalFormatting sqref="J828">
    <cfRule type="cellIs" dxfId="388" priority="347" stopIfTrue="1" operator="equal">
      <formula>0</formula>
    </cfRule>
  </conditionalFormatting>
  <conditionalFormatting sqref="G828">
    <cfRule type="cellIs" dxfId="387" priority="349" stopIfTrue="1" operator="equal">
      <formula>0</formula>
    </cfRule>
  </conditionalFormatting>
  <conditionalFormatting sqref="H830">
    <cfRule type="cellIs" dxfId="386" priority="342" stopIfTrue="1" operator="equal">
      <formula>0</formula>
    </cfRule>
  </conditionalFormatting>
  <conditionalFormatting sqref="I830">
    <cfRule type="cellIs" dxfId="385" priority="344" stopIfTrue="1" operator="equal">
      <formula>0</formula>
    </cfRule>
  </conditionalFormatting>
  <conditionalFormatting sqref="J830">
    <cfRule type="cellIs" dxfId="384" priority="343" stopIfTrue="1" operator="equal">
      <formula>0</formula>
    </cfRule>
  </conditionalFormatting>
  <conditionalFormatting sqref="G830">
    <cfRule type="cellIs" dxfId="383" priority="345" stopIfTrue="1" operator="equal">
      <formula>0</formula>
    </cfRule>
  </conditionalFormatting>
  <conditionalFormatting sqref="H832">
    <cfRule type="cellIs" dxfId="382" priority="338" stopIfTrue="1" operator="equal">
      <formula>0</formula>
    </cfRule>
  </conditionalFormatting>
  <conditionalFormatting sqref="I832">
    <cfRule type="cellIs" dxfId="381" priority="340" stopIfTrue="1" operator="equal">
      <formula>0</formula>
    </cfRule>
  </conditionalFormatting>
  <conditionalFormatting sqref="J832">
    <cfRule type="cellIs" dxfId="380" priority="339" stopIfTrue="1" operator="equal">
      <formula>0</formula>
    </cfRule>
  </conditionalFormatting>
  <conditionalFormatting sqref="G832">
    <cfRule type="cellIs" dxfId="379" priority="341" stopIfTrue="1" operator="equal">
      <formula>0</formula>
    </cfRule>
  </conditionalFormatting>
  <conditionalFormatting sqref="H834">
    <cfRule type="cellIs" dxfId="378" priority="334" stopIfTrue="1" operator="equal">
      <formula>0</formula>
    </cfRule>
  </conditionalFormatting>
  <conditionalFormatting sqref="I834">
    <cfRule type="cellIs" dxfId="377" priority="336" stopIfTrue="1" operator="equal">
      <formula>0</formula>
    </cfRule>
  </conditionalFormatting>
  <conditionalFormatting sqref="J834">
    <cfRule type="cellIs" dxfId="376" priority="335" stopIfTrue="1" operator="equal">
      <formula>0</formula>
    </cfRule>
  </conditionalFormatting>
  <conditionalFormatting sqref="G834">
    <cfRule type="cellIs" dxfId="375" priority="337" stopIfTrue="1" operator="equal">
      <formula>0</formula>
    </cfRule>
  </conditionalFormatting>
  <conditionalFormatting sqref="H836">
    <cfRule type="cellIs" dxfId="374" priority="330" stopIfTrue="1" operator="equal">
      <formula>0</formula>
    </cfRule>
  </conditionalFormatting>
  <conditionalFormatting sqref="I836">
    <cfRule type="cellIs" dxfId="373" priority="332" stopIfTrue="1" operator="equal">
      <formula>0</formula>
    </cfRule>
  </conditionalFormatting>
  <conditionalFormatting sqref="J836">
    <cfRule type="cellIs" dxfId="372" priority="331" stopIfTrue="1" operator="equal">
      <formula>0</formula>
    </cfRule>
  </conditionalFormatting>
  <conditionalFormatting sqref="G836">
    <cfRule type="cellIs" dxfId="371" priority="333" stopIfTrue="1" operator="equal">
      <formula>0</formula>
    </cfRule>
  </conditionalFormatting>
  <conditionalFormatting sqref="H838">
    <cfRule type="cellIs" dxfId="370" priority="326" stopIfTrue="1" operator="equal">
      <formula>0</formula>
    </cfRule>
  </conditionalFormatting>
  <conditionalFormatting sqref="I838">
    <cfRule type="cellIs" dxfId="369" priority="328" stopIfTrue="1" operator="equal">
      <formula>0</formula>
    </cfRule>
  </conditionalFormatting>
  <conditionalFormatting sqref="J838">
    <cfRule type="cellIs" dxfId="368" priority="327" stopIfTrue="1" operator="equal">
      <formula>0</formula>
    </cfRule>
  </conditionalFormatting>
  <conditionalFormatting sqref="G838">
    <cfRule type="cellIs" dxfId="367" priority="329" stopIfTrue="1" operator="equal">
      <formula>0</formula>
    </cfRule>
  </conditionalFormatting>
  <conditionalFormatting sqref="H840">
    <cfRule type="cellIs" dxfId="366" priority="322" stopIfTrue="1" operator="equal">
      <formula>0</formula>
    </cfRule>
  </conditionalFormatting>
  <conditionalFormatting sqref="I840">
    <cfRule type="cellIs" dxfId="365" priority="324" stopIfTrue="1" operator="equal">
      <formula>0</formula>
    </cfRule>
  </conditionalFormatting>
  <conditionalFormatting sqref="J840">
    <cfRule type="cellIs" dxfId="364" priority="323" stopIfTrue="1" operator="equal">
      <formula>0</formula>
    </cfRule>
  </conditionalFormatting>
  <conditionalFormatting sqref="G840">
    <cfRule type="cellIs" dxfId="363" priority="325" stopIfTrue="1" operator="equal">
      <formula>0</formula>
    </cfRule>
  </conditionalFormatting>
  <conditionalFormatting sqref="H842">
    <cfRule type="cellIs" dxfId="362" priority="318" stopIfTrue="1" operator="equal">
      <formula>0</formula>
    </cfRule>
  </conditionalFormatting>
  <conditionalFormatting sqref="I842">
    <cfRule type="cellIs" dxfId="361" priority="320" stopIfTrue="1" operator="equal">
      <formula>0</formula>
    </cfRule>
  </conditionalFormatting>
  <conditionalFormatting sqref="J842">
    <cfRule type="cellIs" dxfId="360" priority="319" stopIfTrue="1" operator="equal">
      <formula>0</formula>
    </cfRule>
  </conditionalFormatting>
  <conditionalFormatting sqref="G842">
    <cfRule type="cellIs" dxfId="359" priority="321" stopIfTrue="1" operator="equal">
      <formula>0</formula>
    </cfRule>
  </conditionalFormatting>
  <conditionalFormatting sqref="H844">
    <cfRule type="cellIs" dxfId="358" priority="314" stopIfTrue="1" operator="equal">
      <formula>0</formula>
    </cfRule>
  </conditionalFormatting>
  <conditionalFormatting sqref="I844">
    <cfRule type="cellIs" dxfId="357" priority="316" stopIfTrue="1" operator="equal">
      <formula>0</formula>
    </cfRule>
  </conditionalFormatting>
  <conditionalFormatting sqref="J844">
    <cfRule type="cellIs" dxfId="356" priority="315" stopIfTrue="1" operator="equal">
      <formula>0</formula>
    </cfRule>
  </conditionalFormatting>
  <conditionalFormatting sqref="G844">
    <cfRule type="cellIs" dxfId="355" priority="317" stopIfTrue="1" operator="equal">
      <formula>0</formula>
    </cfRule>
  </conditionalFormatting>
  <conditionalFormatting sqref="H846">
    <cfRule type="cellIs" dxfId="354" priority="310" stopIfTrue="1" operator="equal">
      <formula>0</formula>
    </cfRule>
  </conditionalFormatting>
  <conditionalFormatting sqref="I846">
    <cfRule type="cellIs" dxfId="353" priority="312" stopIfTrue="1" operator="equal">
      <formula>0</formula>
    </cfRule>
  </conditionalFormatting>
  <conditionalFormatting sqref="J846">
    <cfRule type="cellIs" dxfId="352" priority="311" stopIfTrue="1" operator="equal">
      <formula>0</formula>
    </cfRule>
  </conditionalFormatting>
  <conditionalFormatting sqref="G846">
    <cfRule type="cellIs" dxfId="351" priority="313" stopIfTrue="1" operator="equal">
      <formula>0</formula>
    </cfRule>
  </conditionalFormatting>
  <conditionalFormatting sqref="H848">
    <cfRule type="cellIs" dxfId="350" priority="306" stopIfTrue="1" operator="equal">
      <formula>0</formula>
    </cfRule>
  </conditionalFormatting>
  <conditionalFormatting sqref="I848">
    <cfRule type="cellIs" dxfId="349" priority="308" stopIfTrue="1" operator="equal">
      <formula>0</formula>
    </cfRule>
  </conditionalFormatting>
  <conditionalFormatting sqref="J848">
    <cfRule type="cellIs" dxfId="348" priority="307" stopIfTrue="1" operator="equal">
      <formula>0</formula>
    </cfRule>
  </conditionalFormatting>
  <conditionalFormatting sqref="G848">
    <cfRule type="cellIs" dxfId="347" priority="309" stopIfTrue="1" operator="equal">
      <formula>0</formula>
    </cfRule>
  </conditionalFormatting>
  <conditionalFormatting sqref="H850">
    <cfRule type="cellIs" dxfId="346" priority="302" stopIfTrue="1" operator="equal">
      <formula>0</formula>
    </cfRule>
  </conditionalFormatting>
  <conditionalFormatting sqref="I850">
    <cfRule type="cellIs" dxfId="345" priority="304" stopIfTrue="1" operator="equal">
      <formula>0</formula>
    </cfRule>
  </conditionalFormatting>
  <conditionalFormatting sqref="J850">
    <cfRule type="cellIs" dxfId="344" priority="303" stopIfTrue="1" operator="equal">
      <formula>0</formula>
    </cfRule>
  </conditionalFormatting>
  <conditionalFormatting sqref="G850">
    <cfRule type="cellIs" dxfId="343" priority="305" stopIfTrue="1" operator="equal">
      <formula>0</formula>
    </cfRule>
  </conditionalFormatting>
  <conditionalFormatting sqref="H852">
    <cfRule type="cellIs" dxfId="342" priority="298" stopIfTrue="1" operator="equal">
      <formula>0</formula>
    </cfRule>
  </conditionalFormatting>
  <conditionalFormatting sqref="I852">
    <cfRule type="cellIs" dxfId="341" priority="300" stopIfTrue="1" operator="equal">
      <formula>0</formula>
    </cfRule>
  </conditionalFormatting>
  <conditionalFormatting sqref="J852">
    <cfRule type="cellIs" dxfId="340" priority="299" stopIfTrue="1" operator="equal">
      <formula>0</formula>
    </cfRule>
  </conditionalFormatting>
  <conditionalFormatting sqref="G852">
    <cfRule type="cellIs" dxfId="339" priority="301" stopIfTrue="1" operator="equal">
      <formula>0</formula>
    </cfRule>
  </conditionalFormatting>
  <conditionalFormatting sqref="H854">
    <cfRule type="cellIs" dxfId="338" priority="294" stopIfTrue="1" operator="equal">
      <formula>0</formula>
    </cfRule>
  </conditionalFormatting>
  <conditionalFormatting sqref="I854">
    <cfRule type="cellIs" dxfId="337" priority="296" stopIfTrue="1" operator="equal">
      <formula>0</formula>
    </cfRule>
  </conditionalFormatting>
  <conditionalFormatting sqref="J854">
    <cfRule type="cellIs" dxfId="336" priority="295" stopIfTrue="1" operator="equal">
      <formula>0</formula>
    </cfRule>
  </conditionalFormatting>
  <conditionalFormatting sqref="G854">
    <cfRule type="cellIs" dxfId="335" priority="297" stopIfTrue="1" operator="equal">
      <formula>0</formula>
    </cfRule>
  </conditionalFormatting>
  <conditionalFormatting sqref="H856">
    <cfRule type="cellIs" dxfId="334" priority="290" stopIfTrue="1" operator="equal">
      <formula>0</formula>
    </cfRule>
  </conditionalFormatting>
  <conditionalFormatting sqref="I856">
    <cfRule type="cellIs" dxfId="333" priority="292" stopIfTrue="1" operator="equal">
      <formula>0</formula>
    </cfRule>
  </conditionalFormatting>
  <conditionalFormatting sqref="J856">
    <cfRule type="cellIs" dxfId="332" priority="291" stopIfTrue="1" operator="equal">
      <formula>0</formula>
    </cfRule>
  </conditionalFormatting>
  <conditionalFormatting sqref="G856">
    <cfRule type="cellIs" dxfId="331" priority="293" stopIfTrue="1" operator="equal">
      <formula>0</formula>
    </cfRule>
  </conditionalFormatting>
  <conditionalFormatting sqref="H858">
    <cfRule type="cellIs" dxfId="330" priority="286" stopIfTrue="1" operator="equal">
      <formula>0</formula>
    </cfRule>
  </conditionalFormatting>
  <conditionalFormatting sqref="I858">
    <cfRule type="cellIs" dxfId="329" priority="288" stopIfTrue="1" operator="equal">
      <formula>0</formula>
    </cfRule>
  </conditionalFormatting>
  <conditionalFormatting sqref="J858">
    <cfRule type="cellIs" dxfId="328" priority="287" stopIfTrue="1" operator="equal">
      <formula>0</formula>
    </cfRule>
  </conditionalFormatting>
  <conditionalFormatting sqref="G858">
    <cfRule type="cellIs" dxfId="327" priority="289" stopIfTrue="1" operator="equal">
      <formula>0</formula>
    </cfRule>
  </conditionalFormatting>
  <conditionalFormatting sqref="H860">
    <cfRule type="cellIs" dxfId="326" priority="282" stopIfTrue="1" operator="equal">
      <formula>0</formula>
    </cfRule>
  </conditionalFormatting>
  <conditionalFormatting sqref="I860">
    <cfRule type="cellIs" dxfId="325" priority="284" stopIfTrue="1" operator="equal">
      <formula>0</formula>
    </cfRule>
  </conditionalFormatting>
  <conditionalFormatting sqref="J860">
    <cfRule type="cellIs" dxfId="324" priority="283" stopIfTrue="1" operator="equal">
      <formula>0</formula>
    </cfRule>
  </conditionalFormatting>
  <conditionalFormatting sqref="G860">
    <cfRule type="cellIs" dxfId="323" priority="285" stopIfTrue="1" operator="equal">
      <formula>0</formula>
    </cfRule>
  </conditionalFormatting>
  <conditionalFormatting sqref="H871">
    <cfRule type="cellIs" dxfId="322" priority="266" stopIfTrue="1" operator="equal">
      <formula>0</formula>
    </cfRule>
  </conditionalFormatting>
  <conditionalFormatting sqref="H925">
    <cfRule type="cellIs" dxfId="321" priority="174" stopIfTrue="1" operator="equal">
      <formula>0</formula>
    </cfRule>
  </conditionalFormatting>
  <conditionalFormatting sqref="H934">
    <cfRule type="cellIs" dxfId="320" priority="162" stopIfTrue="1" operator="equal">
      <formula>0</formula>
    </cfRule>
  </conditionalFormatting>
  <conditionalFormatting sqref="H959">
    <cfRule type="cellIs" dxfId="319" priority="106" stopIfTrue="1" operator="equal">
      <formula>0</formula>
    </cfRule>
  </conditionalFormatting>
  <conditionalFormatting sqref="H865">
    <cfRule type="cellIs" dxfId="318" priority="278" stopIfTrue="1" operator="equal">
      <formula>0</formula>
    </cfRule>
  </conditionalFormatting>
  <conditionalFormatting sqref="I865">
    <cfRule type="cellIs" dxfId="317" priority="280" stopIfTrue="1" operator="equal">
      <formula>0</formula>
    </cfRule>
  </conditionalFormatting>
  <conditionalFormatting sqref="J865">
    <cfRule type="cellIs" dxfId="316" priority="279" stopIfTrue="1" operator="equal">
      <formula>0</formula>
    </cfRule>
  </conditionalFormatting>
  <conditionalFormatting sqref="G865">
    <cfRule type="cellIs" dxfId="315" priority="281" stopIfTrue="1" operator="equal">
      <formula>0</formula>
    </cfRule>
  </conditionalFormatting>
  <conditionalFormatting sqref="H867">
    <cfRule type="cellIs" dxfId="314" priority="274" stopIfTrue="1" operator="equal">
      <formula>0</formula>
    </cfRule>
  </conditionalFormatting>
  <conditionalFormatting sqref="I867">
    <cfRule type="cellIs" dxfId="313" priority="276" stopIfTrue="1" operator="equal">
      <formula>0</formula>
    </cfRule>
  </conditionalFormatting>
  <conditionalFormatting sqref="J867">
    <cfRule type="cellIs" dxfId="312" priority="275" stopIfTrue="1" operator="equal">
      <formula>0</formula>
    </cfRule>
  </conditionalFormatting>
  <conditionalFormatting sqref="G867">
    <cfRule type="cellIs" dxfId="311" priority="277" stopIfTrue="1" operator="equal">
      <formula>0</formula>
    </cfRule>
  </conditionalFormatting>
  <conditionalFormatting sqref="H869">
    <cfRule type="cellIs" dxfId="310" priority="270" stopIfTrue="1" operator="equal">
      <formula>0</formula>
    </cfRule>
  </conditionalFormatting>
  <conditionalFormatting sqref="I869">
    <cfRule type="cellIs" dxfId="309" priority="272" stopIfTrue="1" operator="equal">
      <formula>0</formula>
    </cfRule>
  </conditionalFormatting>
  <conditionalFormatting sqref="J869">
    <cfRule type="cellIs" dxfId="308" priority="271" stopIfTrue="1" operator="equal">
      <formula>0</formula>
    </cfRule>
  </conditionalFormatting>
  <conditionalFormatting sqref="G869">
    <cfRule type="cellIs" dxfId="307" priority="273" stopIfTrue="1" operator="equal">
      <formula>0</formula>
    </cfRule>
  </conditionalFormatting>
  <conditionalFormatting sqref="H981">
    <cfRule type="cellIs" dxfId="306" priority="70" stopIfTrue="1" operator="equal">
      <formula>0</formula>
    </cfRule>
  </conditionalFormatting>
  <conditionalFormatting sqref="I871">
    <cfRule type="cellIs" dxfId="305" priority="268" stopIfTrue="1" operator="equal">
      <formula>0</formula>
    </cfRule>
  </conditionalFormatting>
  <conditionalFormatting sqref="J871">
    <cfRule type="cellIs" dxfId="304" priority="267" stopIfTrue="1" operator="equal">
      <formula>0</formula>
    </cfRule>
  </conditionalFormatting>
  <conditionalFormatting sqref="G871">
    <cfRule type="cellIs" dxfId="303" priority="269" stopIfTrue="1" operator="equal">
      <formula>0</formula>
    </cfRule>
  </conditionalFormatting>
  <conditionalFormatting sqref="H877">
    <cfRule type="cellIs" dxfId="302" priority="262" stopIfTrue="1" operator="equal">
      <formula>0</formula>
    </cfRule>
  </conditionalFormatting>
  <conditionalFormatting sqref="I877">
    <cfRule type="cellIs" dxfId="301" priority="264" stopIfTrue="1" operator="equal">
      <formula>0</formula>
    </cfRule>
  </conditionalFormatting>
  <conditionalFormatting sqref="J877">
    <cfRule type="cellIs" dxfId="300" priority="263" stopIfTrue="1" operator="equal">
      <formula>0</formula>
    </cfRule>
  </conditionalFormatting>
  <conditionalFormatting sqref="G877">
    <cfRule type="cellIs" dxfId="299" priority="265" stopIfTrue="1" operator="equal">
      <formula>0</formula>
    </cfRule>
  </conditionalFormatting>
  <conditionalFormatting sqref="H879">
    <cfRule type="cellIs" dxfId="298" priority="258" stopIfTrue="1" operator="equal">
      <formula>0</formula>
    </cfRule>
  </conditionalFormatting>
  <conditionalFormatting sqref="I879">
    <cfRule type="cellIs" dxfId="297" priority="260" stopIfTrue="1" operator="equal">
      <formula>0</formula>
    </cfRule>
  </conditionalFormatting>
  <conditionalFormatting sqref="J879">
    <cfRule type="cellIs" dxfId="296" priority="259" stopIfTrue="1" operator="equal">
      <formula>0</formula>
    </cfRule>
  </conditionalFormatting>
  <conditionalFormatting sqref="G879">
    <cfRule type="cellIs" dxfId="295" priority="261" stopIfTrue="1" operator="equal">
      <formula>0</formula>
    </cfRule>
  </conditionalFormatting>
  <conditionalFormatting sqref="H881">
    <cfRule type="cellIs" dxfId="294" priority="254" stopIfTrue="1" operator="equal">
      <formula>0</formula>
    </cfRule>
  </conditionalFormatting>
  <conditionalFormatting sqref="I881">
    <cfRule type="cellIs" dxfId="293" priority="256" stopIfTrue="1" operator="equal">
      <formula>0</formula>
    </cfRule>
  </conditionalFormatting>
  <conditionalFormatting sqref="J881">
    <cfRule type="cellIs" dxfId="292" priority="255" stopIfTrue="1" operator="equal">
      <formula>0</formula>
    </cfRule>
  </conditionalFormatting>
  <conditionalFormatting sqref="G881">
    <cfRule type="cellIs" dxfId="291" priority="257" stopIfTrue="1" operator="equal">
      <formula>0</formula>
    </cfRule>
  </conditionalFormatting>
  <conditionalFormatting sqref="H883">
    <cfRule type="cellIs" dxfId="290" priority="250" stopIfTrue="1" operator="equal">
      <formula>0</formula>
    </cfRule>
  </conditionalFormatting>
  <conditionalFormatting sqref="I883">
    <cfRule type="cellIs" dxfId="289" priority="252" stopIfTrue="1" operator="equal">
      <formula>0</formula>
    </cfRule>
  </conditionalFormatting>
  <conditionalFormatting sqref="J883">
    <cfRule type="cellIs" dxfId="288" priority="251" stopIfTrue="1" operator="equal">
      <formula>0</formula>
    </cfRule>
  </conditionalFormatting>
  <conditionalFormatting sqref="G883">
    <cfRule type="cellIs" dxfId="287" priority="253" stopIfTrue="1" operator="equal">
      <formula>0</formula>
    </cfRule>
  </conditionalFormatting>
  <conditionalFormatting sqref="H885">
    <cfRule type="cellIs" dxfId="286" priority="246" stopIfTrue="1" operator="equal">
      <formula>0</formula>
    </cfRule>
  </conditionalFormatting>
  <conditionalFormatting sqref="I885">
    <cfRule type="cellIs" dxfId="285" priority="248" stopIfTrue="1" operator="equal">
      <formula>0</formula>
    </cfRule>
  </conditionalFormatting>
  <conditionalFormatting sqref="J885">
    <cfRule type="cellIs" dxfId="284" priority="247" stopIfTrue="1" operator="equal">
      <formula>0</formula>
    </cfRule>
  </conditionalFormatting>
  <conditionalFormatting sqref="G885">
    <cfRule type="cellIs" dxfId="283" priority="249" stopIfTrue="1" operator="equal">
      <formula>0</formula>
    </cfRule>
  </conditionalFormatting>
  <conditionalFormatting sqref="H887">
    <cfRule type="cellIs" dxfId="282" priority="242" stopIfTrue="1" operator="equal">
      <formula>0</formula>
    </cfRule>
  </conditionalFormatting>
  <conditionalFormatting sqref="I887">
    <cfRule type="cellIs" dxfId="281" priority="244" stopIfTrue="1" operator="equal">
      <formula>0</formula>
    </cfRule>
  </conditionalFormatting>
  <conditionalFormatting sqref="J887">
    <cfRule type="cellIs" dxfId="280" priority="243" stopIfTrue="1" operator="equal">
      <formula>0</formula>
    </cfRule>
  </conditionalFormatting>
  <conditionalFormatting sqref="G887">
    <cfRule type="cellIs" dxfId="279" priority="245" stopIfTrue="1" operator="equal">
      <formula>0</formula>
    </cfRule>
  </conditionalFormatting>
  <conditionalFormatting sqref="H889">
    <cfRule type="cellIs" dxfId="278" priority="238" stopIfTrue="1" operator="equal">
      <formula>0</formula>
    </cfRule>
  </conditionalFormatting>
  <conditionalFormatting sqref="I889">
    <cfRule type="cellIs" dxfId="277" priority="240" stopIfTrue="1" operator="equal">
      <formula>0</formula>
    </cfRule>
  </conditionalFormatting>
  <conditionalFormatting sqref="J889">
    <cfRule type="cellIs" dxfId="276" priority="239" stopIfTrue="1" operator="equal">
      <formula>0</formula>
    </cfRule>
  </conditionalFormatting>
  <conditionalFormatting sqref="G889">
    <cfRule type="cellIs" dxfId="275" priority="241" stopIfTrue="1" operator="equal">
      <formula>0</formula>
    </cfRule>
  </conditionalFormatting>
  <conditionalFormatting sqref="H891">
    <cfRule type="cellIs" dxfId="274" priority="234" stopIfTrue="1" operator="equal">
      <formula>0</formula>
    </cfRule>
  </conditionalFormatting>
  <conditionalFormatting sqref="I891">
    <cfRule type="cellIs" dxfId="273" priority="236" stopIfTrue="1" operator="equal">
      <formula>0</formula>
    </cfRule>
  </conditionalFormatting>
  <conditionalFormatting sqref="J891">
    <cfRule type="cellIs" dxfId="272" priority="235" stopIfTrue="1" operator="equal">
      <formula>0</formula>
    </cfRule>
  </conditionalFormatting>
  <conditionalFormatting sqref="G891">
    <cfRule type="cellIs" dxfId="271" priority="237" stopIfTrue="1" operator="equal">
      <formula>0</formula>
    </cfRule>
  </conditionalFormatting>
  <conditionalFormatting sqref="H893">
    <cfRule type="cellIs" dxfId="270" priority="230" stopIfTrue="1" operator="equal">
      <formula>0</formula>
    </cfRule>
  </conditionalFormatting>
  <conditionalFormatting sqref="I893">
    <cfRule type="cellIs" dxfId="269" priority="232" stopIfTrue="1" operator="equal">
      <formula>0</formula>
    </cfRule>
  </conditionalFormatting>
  <conditionalFormatting sqref="J893">
    <cfRule type="cellIs" dxfId="268" priority="231" stopIfTrue="1" operator="equal">
      <formula>0</formula>
    </cfRule>
  </conditionalFormatting>
  <conditionalFormatting sqref="G893">
    <cfRule type="cellIs" dxfId="267" priority="233" stopIfTrue="1" operator="equal">
      <formula>0</formula>
    </cfRule>
  </conditionalFormatting>
  <conditionalFormatting sqref="H900">
    <cfRule type="cellIs" dxfId="266" priority="226" stopIfTrue="1" operator="equal">
      <formula>0</formula>
    </cfRule>
  </conditionalFormatting>
  <conditionalFormatting sqref="I900">
    <cfRule type="cellIs" dxfId="265" priority="228" stopIfTrue="1" operator="equal">
      <formula>0</formula>
    </cfRule>
  </conditionalFormatting>
  <conditionalFormatting sqref="J900">
    <cfRule type="cellIs" dxfId="264" priority="227" stopIfTrue="1" operator="equal">
      <formula>0</formula>
    </cfRule>
  </conditionalFormatting>
  <conditionalFormatting sqref="G900">
    <cfRule type="cellIs" dxfId="263" priority="229" stopIfTrue="1" operator="equal">
      <formula>0</formula>
    </cfRule>
  </conditionalFormatting>
  <conditionalFormatting sqref="H903">
    <cfRule type="cellIs" dxfId="262" priority="222" stopIfTrue="1" operator="equal">
      <formula>0</formula>
    </cfRule>
  </conditionalFormatting>
  <conditionalFormatting sqref="I903">
    <cfRule type="cellIs" dxfId="261" priority="224" stopIfTrue="1" operator="equal">
      <formula>0</formula>
    </cfRule>
  </conditionalFormatting>
  <conditionalFormatting sqref="J903">
    <cfRule type="cellIs" dxfId="260" priority="223" stopIfTrue="1" operator="equal">
      <formula>0</formula>
    </cfRule>
  </conditionalFormatting>
  <conditionalFormatting sqref="G903">
    <cfRule type="cellIs" dxfId="259" priority="225" stopIfTrue="1" operator="equal">
      <formula>0</formula>
    </cfRule>
  </conditionalFormatting>
  <conditionalFormatting sqref="H905">
    <cfRule type="cellIs" dxfId="258" priority="218" stopIfTrue="1" operator="equal">
      <formula>0</formula>
    </cfRule>
  </conditionalFormatting>
  <conditionalFormatting sqref="I905">
    <cfRule type="cellIs" dxfId="257" priority="220" stopIfTrue="1" operator="equal">
      <formula>0</formula>
    </cfRule>
  </conditionalFormatting>
  <conditionalFormatting sqref="J905">
    <cfRule type="cellIs" dxfId="256" priority="219" stopIfTrue="1" operator="equal">
      <formula>0</formula>
    </cfRule>
  </conditionalFormatting>
  <conditionalFormatting sqref="G905">
    <cfRule type="cellIs" dxfId="255" priority="221" stopIfTrue="1" operator="equal">
      <formula>0</formula>
    </cfRule>
  </conditionalFormatting>
  <conditionalFormatting sqref="H907">
    <cfRule type="cellIs" dxfId="254" priority="214" stopIfTrue="1" operator="equal">
      <formula>0</formula>
    </cfRule>
  </conditionalFormatting>
  <conditionalFormatting sqref="I907">
    <cfRule type="cellIs" dxfId="253" priority="216" stopIfTrue="1" operator="equal">
      <formula>0</formula>
    </cfRule>
  </conditionalFormatting>
  <conditionalFormatting sqref="J907">
    <cfRule type="cellIs" dxfId="252" priority="215" stopIfTrue="1" operator="equal">
      <formula>0</formula>
    </cfRule>
  </conditionalFormatting>
  <conditionalFormatting sqref="G907">
    <cfRule type="cellIs" dxfId="251" priority="217" stopIfTrue="1" operator="equal">
      <formula>0</formula>
    </cfRule>
  </conditionalFormatting>
  <conditionalFormatting sqref="H910">
    <cfRule type="cellIs" dxfId="250" priority="210" stopIfTrue="1" operator="equal">
      <formula>0</formula>
    </cfRule>
  </conditionalFormatting>
  <conditionalFormatting sqref="I910">
    <cfRule type="cellIs" dxfId="249" priority="212" stopIfTrue="1" operator="equal">
      <formula>0</formula>
    </cfRule>
  </conditionalFormatting>
  <conditionalFormatting sqref="J910">
    <cfRule type="cellIs" dxfId="248" priority="211" stopIfTrue="1" operator="equal">
      <formula>0</formula>
    </cfRule>
  </conditionalFormatting>
  <conditionalFormatting sqref="G910">
    <cfRule type="cellIs" dxfId="247" priority="213" stopIfTrue="1" operator="equal">
      <formula>0</formula>
    </cfRule>
  </conditionalFormatting>
  <conditionalFormatting sqref="H912">
    <cfRule type="cellIs" dxfId="246" priority="206" stopIfTrue="1" operator="equal">
      <formula>0</formula>
    </cfRule>
  </conditionalFormatting>
  <conditionalFormatting sqref="I912">
    <cfRule type="cellIs" dxfId="245" priority="208" stopIfTrue="1" operator="equal">
      <formula>0</formula>
    </cfRule>
  </conditionalFormatting>
  <conditionalFormatting sqref="J912">
    <cfRule type="cellIs" dxfId="244" priority="207" stopIfTrue="1" operator="equal">
      <formula>0</formula>
    </cfRule>
  </conditionalFormatting>
  <conditionalFormatting sqref="G912">
    <cfRule type="cellIs" dxfId="243" priority="209" stopIfTrue="1" operator="equal">
      <formula>0</formula>
    </cfRule>
  </conditionalFormatting>
  <conditionalFormatting sqref="H914">
    <cfRule type="cellIs" dxfId="242" priority="202" stopIfTrue="1" operator="equal">
      <formula>0</formula>
    </cfRule>
  </conditionalFormatting>
  <conditionalFormatting sqref="I914">
    <cfRule type="cellIs" dxfId="241" priority="204" stopIfTrue="1" operator="equal">
      <formula>0</formula>
    </cfRule>
  </conditionalFormatting>
  <conditionalFormatting sqref="J914">
    <cfRule type="cellIs" dxfId="240" priority="203" stopIfTrue="1" operator="equal">
      <formula>0</formula>
    </cfRule>
  </conditionalFormatting>
  <conditionalFormatting sqref="G914">
    <cfRule type="cellIs" dxfId="239" priority="205" stopIfTrue="1" operator="equal">
      <formula>0</formula>
    </cfRule>
  </conditionalFormatting>
  <conditionalFormatting sqref="H896">
    <cfRule type="cellIs" dxfId="238" priority="198" stopIfTrue="1" operator="equal">
      <formula>0</formula>
    </cfRule>
  </conditionalFormatting>
  <conditionalFormatting sqref="I896">
    <cfRule type="cellIs" dxfId="237" priority="200" stopIfTrue="1" operator="equal">
      <formula>0</formula>
    </cfRule>
  </conditionalFormatting>
  <conditionalFormatting sqref="J896">
    <cfRule type="cellIs" dxfId="236" priority="199" stopIfTrue="1" operator="equal">
      <formula>0</formula>
    </cfRule>
  </conditionalFormatting>
  <conditionalFormatting sqref="G896">
    <cfRule type="cellIs" dxfId="235" priority="201" stopIfTrue="1" operator="equal">
      <formula>0</formula>
    </cfRule>
  </conditionalFormatting>
  <conditionalFormatting sqref="H898">
    <cfRule type="cellIs" dxfId="234" priority="194" stopIfTrue="1" operator="equal">
      <formula>0</formula>
    </cfRule>
  </conditionalFormatting>
  <conditionalFormatting sqref="I898">
    <cfRule type="cellIs" dxfId="233" priority="196" stopIfTrue="1" operator="equal">
      <formula>0</formula>
    </cfRule>
  </conditionalFormatting>
  <conditionalFormatting sqref="J898">
    <cfRule type="cellIs" dxfId="232" priority="195" stopIfTrue="1" operator="equal">
      <formula>0</formula>
    </cfRule>
  </conditionalFormatting>
  <conditionalFormatting sqref="G898">
    <cfRule type="cellIs" dxfId="231" priority="197" stopIfTrue="1" operator="equal">
      <formula>0</formula>
    </cfRule>
  </conditionalFormatting>
  <conditionalFormatting sqref="H917">
    <cfRule type="cellIs" dxfId="230" priority="190" stopIfTrue="1" operator="equal">
      <formula>0</formula>
    </cfRule>
  </conditionalFormatting>
  <conditionalFormatting sqref="I917">
    <cfRule type="cellIs" dxfId="229" priority="192" stopIfTrue="1" operator="equal">
      <formula>0</formula>
    </cfRule>
  </conditionalFormatting>
  <conditionalFormatting sqref="J917">
    <cfRule type="cellIs" dxfId="228" priority="191" stopIfTrue="1" operator="equal">
      <formula>0</formula>
    </cfRule>
  </conditionalFormatting>
  <conditionalFormatting sqref="G917">
    <cfRule type="cellIs" dxfId="227" priority="193" stopIfTrue="1" operator="equal">
      <formula>0</formula>
    </cfRule>
  </conditionalFormatting>
  <conditionalFormatting sqref="H919">
    <cfRule type="cellIs" dxfId="226" priority="186" stopIfTrue="1" operator="equal">
      <formula>0</formula>
    </cfRule>
  </conditionalFormatting>
  <conditionalFormatting sqref="I919">
    <cfRule type="cellIs" dxfId="225" priority="188" stopIfTrue="1" operator="equal">
      <formula>0</formula>
    </cfRule>
  </conditionalFormatting>
  <conditionalFormatting sqref="J919">
    <cfRule type="cellIs" dxfId="224" priority="187" stopIfTrue="1" operator="equal">
      <formula>0</formula>
    </cfRule>
  </conditionalFormatting>
  <conditionalFormatting sqref="G919">
    <cfRule type="cellIs" dxfId="223" priority="189" stopIfTrue="1" operator="equal">
      <formula>0</formula>
    </cfRule>
  </conditionalFormatting>
  <conditionalFormatting sqref="H921">
    <cfRule type="cellIs" dxfId="222" priority="182" stopIfTrue="1" operator="equal">
      <formula>0</formula>
    </cfRule>
  </conditionalFormatting>
  <conditionalFormatting sqref="I921">
    <cfRule type="cellIs" dxfId="221" priority="184" stopIfTrue="1" operator="equal">
      <formula>0</formula>
    </cfRule>
  </conditionalFormatting>
  <conditionalFormatting sqref="J921">
    <cfRule type="cellIs" dxfId="220" priority="183" stopIfTrue="1" operator="equal">
      <formula>0</formula>
    </cfRule>
  </conditionalFormatting>
  <conditionalFormatting sqref="G921">
    <cfRule type="cellIs" dxfId="219" priority="185" stopIfTrue="1" operator="equal">
      <formula>0</formula>
    </cfRule>
  </conditionalFormatting>
  <conditionalFormatting sqref="H923">
    <cfRule type="cellIs" dxfId="218" priority="178" stopIfTrue="1" operator="equal">
      <formula>0</formula>
    </cfRule>
  </conditionalFormatting>
  <conditionalFormatting sqref="I923">
    <cfRule type="cellIs" dxfId="217" priority="180" stopIfTrue="1" operator="equal">
      <formula>0</formula>
    </cfRule>
  </conditionalFormatting>
  <conditionalFormatting sqref="J923">
    <cfRule type="cellIs" dxfId="216" priority="179" stopIfTrue="1" operator="equal">
      <formula>0</formula>
    </cfRule>
  </conditionalFormatting>
  <conditionalFormatting sqref="G923">
    <cfRule type="cellIs" dxfId="215" priority="181" stopIfTrue="1" operator="equal">
      <formula>0</formula>
    </cfRule>
  </conditionalFormatting>
  <conditionalFormatting sqref="I1010">
    <cfRule type="cellIs" dxfId="214" priority="21" stopIfTrue="1" operator="equal">
      <formula>0</formula>
    </cfRule>
  </conditionalFormatting>
  <conditionalFormatting sqref="I925">
    <cfRule type="cellIs" dxfId="213" priority="176" stopIfTrue="1" operator="equal">
      <formula>0</formula>
    </cfRule>
  </conditionalFormatting>
  <conditionalFormatting sqref="J925">
    <cfRule type="cellIs" dxfId="212" priority="175" stopIfTrue="1" operator="equal">
      <formula>0</formula>
    </cfRule>
  </conditionalFormatting>
  <conditionalFormatting sqref="G925">
    <cfRule type="cellIs" dxfId="211" priority="177" stopIfTrue="1" operator="equal">
      <formula>0</formula>
    </cfRule>
  </conditionalFormatting>
  <conditionalFormatting sqref="H930">
    <cfRule type="cellIs" dxfId="210" priority="170" stopIfTrue="1" operator="equal">
      <formula>0</formula>
    </cfRule>
  </conditionalFormatting>
  <conditionalFormatting sqref="I930">
    <cfRule type="cellIs" dxfId="209" priority="172" stopIfTrue="1" operator="equal">
      <formula>0</formula>
    </cfRule>
  </conditionalFormatting>
  <conditionalFormatting sqref="J930">
    <cfRule type="cellIs" dxfId="208" priority="171" stopIfTrue="1" operator="equal">
      <formula>0</formula>
    </cfRule>
  </conditionalFormatting>
  <conditionalFormatting sqref="G930">
    <cfRule type="cellIs" dxfId="207" priority="173" stopIfTrue="1" operator="equal">
      <formula>0</formula>
    </cfRule>
  </conditionalFormatting>
  <conditionalFormatting sqref="H932">
    <cfRule type="cellIs" dxfId="206" priority="166" stopIfTrue="1" operator="equal">
      <formula>0</formula>
    </cfRule>
  </conditionalFormatting>
  <conditionalFormatting sqref="I932">
    <cfRule type="cellIs" dxfId="205" priority="168" stopIfTrue="1" operator="equal">
      <formula>0</formula>
    </cfRule>
  </conditionalFormatting>
  <conditionalFormatting sqref="J932">
    <cfRule type="cellIs" dxfId="204" priority="167" stopIfTrue="1" operator="equal">
      <formula>0</formula>
    </cfRule>
  </conditionalFormatting>
  <conditionalFormatting sqref="G932">
    <cfRule type="cellIs" dxfId="203" priority="169" stopIfTrue="1" operator="equal">
      <formula>0</formula>
    </cfRule>
  </conditionalFormatting>
  <conditionalFormatting sqref="I934">
    <cfRule type="cellIs" dxfId="202" priority="164" stopIfTrue="1" operator="equal">
      <formula>0</formula>
    </cfRule>
  </conditionalFormatting>
  <conditionalFormatting sqref="J934">
    <cfRule type="cellIs" dxfId="201" priority="163" stopIfTrue="1" operator="equal">
      <formula>0</formula>
    </cfRule>
  </conditionalFormatting>
  <conditionalFormatting sqref="G934">
    <cfRule type="cellIs" dxfId="200" priority="165" stopIfTrue="1" operator="equal">
      <formula>0</formula>
    </cfRule>
  </conditionalFormatting>
  <conditionalFormatting sqref="H939">
    <cfRule type="cellIs" dxfId="199" priority="158" stopIfTrue="1" operator="equal">
      <formula>0</formula>
    </cfRule>
  </conditionalFormatting>
  <conditionalFormatting sqref="I939">
    <cfRule type="cellIs" dxfId="198" priority="160" stopIfTrue="1" operator="equal">
      <formula>0</formula>
    </cfRule>
  </conditionalFormatting>
  <conditionalFormatting sqref="J939">
    <cfRule type="cellIs" dxfId="197" priority="159" stopIfTrue="1" operator="equal">
      <formula>0</formula>
    </cfRule>
  </conditionalFormatting>
  <conditionalFormatting sqref="G939">
    <cfRule type="cellIs" dxfId="196" priority="161" stopIfTrue="1" operator="equal">
      <formula>0</formula>
    </cfRule>
  </conditionalFormatting>
  <conditionalFormatting sqref="H943">
    <cfRule type="cellIs" dxfId="195" priority="154" stopIfTrue="1" operator="equal">
      <formula>0</formula>
    </cfRule>
  </conditionalFormatting>
  <conditionalFormatting sqref="I943">
    <cfRule type="cellIs" dxfId="194" priority="156" stopIfTrue="1" operator="equal">
      <formula>0</formula>
    </cfRule>
  </conditionalFormatting>
  <conditionalFormatting sqref="J943">
    <cfRule type="cellIs" dxfId="193" priority="155" stopIfTrue="1" operator="equal">
      <formula>0</formula>
    </cfRule>
  </conditionalFormatting>
  <conditionalFormatting sqref="G943">
    <cfRule type="cellIs" dxfId="192" priority="157" stopIfTrue="1" operator="equal">
      <formula>0</formula>
    </cfRule>
  </conditionalFormatting>
  <conditionalFormatting sqref="H945">
    <cfRule type="cellIs" dxfId="191" priority="150" stopIfTrue="1" operator="equal">
      <formula>0</formula>
    </cfRule>
  </conditionalFormatting>
  <conditionalFormatting sqref="I945">
    <cfRule type="cellIs" dxfId="190" priority="152" stopIfTrue="1" operator="equal">
      <formula>0</formula>
    </cfRule>
  </conditionalFormatting>
  <conditionalFormatting sqref="J945">
    <cfRule type="cellIs" dxfId="189" priority="151" stopIfTrue="1" operator="equal">
      <formula>0</formula>
    </cfRule>
  </conditionalFormatting>
  <conditionalFormatting sqref="G945">
    <cfRule type="cellIs" dxfId="188" priority="153" stopIfTrue="1" operator="equal">
      <formula>0</formula>
    </cfRule>
  </conditionalFormatting>
  <conditionalFormatting sqref="H947">
    <cfRule type="cellIs" dxfId="187" priority="146" stopIfTrue="1" operator="equal">
      <formula>0</formula>
    </cfRule>
  </conditionalFormatting>
  <conditionalFormatting sqref="I947">
    <cfRule type="cellIs" dxfId="186" priority="148" stopIfTrue="1" operator="equal">
      <formula>0</formula>
    </cfRule>
  </conditionalFormatting>
  <conditionalFormatting sqref="J947">
    <cfRule type="cellIs" dxfId="185" priority="147" stopIfTrue="1" operator="equal">
      <formula>0</formula>
    </cfRule>
  </conditionalFormatting>
  <conditionalFormatting sqref="G947">
    <cfRule type="cellIs" dxfId="184" priority="149" stopIfTrue="1" operator="equal">
      <formula>0</formula>
    </cfRule>
  </conditionalFormatting>
  <conditionalFormatting sqref="H949">
    <cfRule type="cellIs" dxfId="183" priority="142" stopIfTrue="1" operator="equal">
      <formula>0</formula>
    </cfRule>
  </conditionalFormatting>
  <conditionalFormatting sqref="I949">
    <cfRule type="cellIs" dxfId="182" priority="144" stopIfTrue="1" operator="equal">
      <formula>0</formula>
    </cfRule>
  </conditionalFormatting>
  <conditionalFormatting sqref="J949">
    <cfRule type="cellIs" dxfId="181" priority="143" stopIfTrue="1" operator="equal">
      <formula>0</formula>
    </cfRule>
  </conditionalFormatting>
  <conditionalFormatting sqref="G949">
    <cfRule type="cellIs" dxfId="180" priority="145" stopIfTrue="1" operator="equal">
      <formula>0</formula>
    </cfRule>
  </conditionalFormatting>
  <conditionalFormatting sqref="H961">
    <cfRule type="cellIs" dxfId="179" priority="138" stopIfTrue="1" operator="equal">
      <formula>0</formula>
    </cfRule>
  </conditionalFormatting>
  <conditionalFormatting sqref="I961">
    <cfRule type="cellIs" dxfId="178" priority="140" stopIfTrue="1" operator="equal">
      <formula>0</formula>
    </cfRule>
  </conditionalFormatting>
  <conditionalFormatting sqref="J961">
    <cfRule type="cellIs" dxfId="177" priority="139" stopIfTrue="1" operator="equal">
      <formula>0</formula>
    </cfRule>
  </conditionalFormatting>
  <conditionalFormatting sqref="G961">
    <cfRule type="cellIs" dxfId="176" priority="141" stopIfTrue="1" operator="equal">
      <formula>0</formula>
    </cfRule>
  </conditionalFormatting>
  <conditionalFormatting sqref="H963">
    <cfRule type="cellIs" dxfId="175" priority="134" stopIfTrue="1" operator="equal">
      <formula>0</formula>
    </cfRule>
  </conditionalFormatting>
  <conditionalFormatting sqref="I963">
    <cfRule type="cellIs" dxfId="174" priority="136" stopIfTrue="1" operator="equal">
      <formula>0</formula>
    </cfRule>
  </conditionalFormatting>
  <conditionalFormatting sqref="J963">
    <cfRule type="cellIs" dxfId="173" priority="135" stopIfTrue="1" operator="equal">
      <formula>0</formula>
    </cfRule>
  </conditionalFormatting>
  <conditionalFormatting sqref="G963">
    <cfRule type="cellIs" dxfId="172" priority="137" stopIfTrue="1" operator="equal">
      <formula>0</formula>
    </cfRule>
  </conditionalFormatting>
  <conditionalFormatting sqref="H965">
    <cfRule type="cellIs" dxfId="171" priority="130" stopIfTrue="1" operator="equal">
      <formula>0</formula>
    </cfRule>
  </conditionalFormatting>
  <conditionalFormatting sqref="I965">
    <cfRule type="cellIs" dxfId="170" priority="132" stopIfTrue="1" operator="equal">
      <formula>0</formula>
    </cfRule>
  </conditionalFormatting>
  <conditionalFormatting sqref="J965">
    <cfRule type="cellIs" dxfId="169" priority="131" stopIfTrue="1" operator="equal">
      <formula>0</formula>
    </cfRule>
  </conditionalFormatting>
  <conditionalFormatting sqref="G965">
    <cfRule type="cellIs" dxfId="168" priority="133" stopIfTrue="1" operator="equal">
      <formula>0</formula>
    </cfRule>
  </conditionalFormatting>
  <conditionalFormatting sqref="H941">
    <cfRule type="cellIs" dxfId="167" priority="126" stopIfTrue="1" operator="equal">
      <formula>0</formula>
    </cfRule>
  </conditionalFormatting>
  <conditionalFormatting sqref="I941">
    <cfRule type="cellIs" dxfId="166" priority="128" stopIfTrue="1" operator="equal">
      <formula>0</formula>
    </cfRule>
  </conditionalFormatting>
  <conditionalFormatting sqref="J941">
    <cfRule type="cellIs" dxfId="165" priority="127" stopIfTrue="1" operator="equal">
      <formula>0</formula>
    </cfRule>
  </conditionalFormatting>
  <conditionalFormatting sqref="G941">
    <cfRule type="cellIs" dxfId="164" priority="129" stopIfTrue="1" operator="equal">
      <formula>0</formula>
    </cfRule>
  </conditionalFormatting>
  <conditionalFormatting sqref="H951">
    <cfRule type="cellIs" dxfId="163" priority="122" stopIfTrue="1" operator="equal">
      <formula>0</formula>
    </cfRule>
  </conditionalFormatting>
  <conditionalFormatting sqref="I951">
    <cfRule type="cellIs" dxfId="162" priority="124" stopIfTrue="1" operator="equal">
      <formula>0</formula>
    </cfRule>
  </conditionalFormatting>
  <conditionalFormatting sqref="J951">
    <cfRule type="cellIs" dxfId="161" priority="123" stopIfTrue="1" operator="equal">
      <formula>0</formula>
    </cfRule>
  </conditionalFormatting>
  <conditionalFormatting sqref="G951">
    <cfRule type="cellIs" dxfId="160" priority="125" stopIfTrue="1" operator="equal">
      <formula>0</formula>
    </cfRule>
  </conditionalFormatting>
  <conditionalFormatting sqref="H953">
    <cfRule type="cellIs" dxfId="159" priority="118" stopIfTrue="1" operator="equal">
      <formula>0</formula>
    </cfRule>
  </conditionalFormatting>
  <conditionalFormatting sqref="I953">
    <cfRule type="cellIs" dxfId="158" priority="120" stopIfTrue="1" operator="equal">
      <formula>0</formula>
    </cfRule>
  </conditionalFormatting>
  <conditionalFormatting sqref="J953">
    <cfRule type="cellIs" dxfId="157" priority="119" stopIfTrue="1" operator="equal">
      <formula>0</formula>
    </cfRule>
  </conditionalFormatting>
  <conditionalFormatting sqref="G953">
    <cfRule type="cellIs" dxfId="156" priority="121" stopIfTrue="1" operator="equal">
      <formula>0</formula>
    </cfRule>
  </conditionalFormatting>
  <conditionalFormatting sqref="H955">
    <cfRule type="cellIs" dxfId="155" priority="114" stopIfTrue="1" operator="equal">
      <formula>0</formula>
    </cfRule>
  </conditionalFormatting>
  <conditionalFormatting sqref="I955">
    <cfRule type="cellIs" dxfId="154" priority="116" stopIfTrue="1" operator="equal">
      <formula>0</formula>
    </cfRule>
  </conditionalFormatting>
  <conditionalFormatting sqref="J955">
    <cfRule type="cellIs" dxfId="153" priority="115" stopIfTrue="1" operator="equal">
      <formula>0</formula>
    </cfRule>
  </conditionalFormatting>
  <conditionalFormatting sqref="G955">
    <cfRule type="cellIs" dxfId="152" priority="117" stopIfTrue="1" operator="equal">
      <formula>0</formula>
    </cfRule>
  </conditionalFormatting>
  <conditionalFormatting sqref="H957">
    <cfRule type="cellIs" dxfId="151" priority="110" stopIfTrue="1" operator="equal">
      <formula>0</formula>
    </cfRule>
  </conditionalFormatting>
  <conditionalFormatting sqref="I957">
    <cfRule type="cellIs" dxfId="150" priority="112" stopIfTrue="1" operator="equal">
      <formula>0</formula>
    </cfRule>
  </conditionalFormatting>
  <conditionalFormatting sqref="J957">
    <cfRule type="cellIs" dxfId="149" priority="111" stopIfTrue="1" operator="equal">
      <formula>0</formula>
    </cfRule>
  </conditionalFormatting>
  <conditionalFormatting sqref="G957">
    <cfRule type="cellIs" dxfId="148" priority="113" stopIfTrue="1" operator="equal">
      <formula>0</formula>
    </cfRule>
  </conditionalFormatting>
  <conditionalFormatting sqref="I959">
    <cfRule type="cellIs" dxfId="147" priority="108" stopIfTrue="1" operator="equal">
      <formula>0</formula>
    </cfRule>
  </conditionalFormatting>
  <conditionalFormatting sqref="J959">
    <cfRule type="cellIs" dxfId="146" priority="107" stopIfTrue="1" operator="equal">
      <formula>0</formula>
    </cfRule>
  </conditionalFormatting>
  <conditionalFormatting sqref="G959">
    <cfRule type="cellIs" dxfId="145" priority="109" stopIfTrue="1" operator="equal">
      <formula>0</formula>
    </cfRule>
  </conditionalFormatting>
  <conditionalFormatting sqref="H971">
    <cfRule type="cellIs" dxfId="144" priority="102" stopIfTrue="1" operator="equal">
      <formula>0</formula>
    </cfRule>
  </conditionalFormatting>
  <conditionalFormatting sqref="I971">
    <cfRule type="cellIs" dxfId="143" priority="104" stopIfTrue="1" operator="equal">
      <formula>0</formula>
    </cfRule>
  </conditionalFormatting>
  <conditionalFormatting sqref="J971">
    <cfRule type="cellIs" dxfId="142" priority="103" stopIfTrue="1" operator="equal">
      <formula>0</formula>
    </cfRule>
  </conditionalFormatting>
  <conditionalFormatting sqref="G971">
    <cfRule type="cellIs" dxfId="141" priority="105" stopIfTrue="1" operator="equal">
      <formula>0</formula>
    </cfRule>
  </conditionalFormatting>
  <conditionalFormatting sqref="H983">
    <cfRule type="cellIs" dxfId="140" priority="98" stopIfTrue="1" operator="equal">
      <formula>0</formula>
    </cfRule>
  </conditionalFormatting>
  <conditionalFormatting sqref="I983">
    <cfRule type="cellIs" dxfId="139" priority="100" stopIfTrue="1" operator="equal">
      <formula>0</formula>
    </cfRule>
  </conditionalFormatting>
  <conditionalFormatting sqref="J983">
    <cfRule type="cellIs" dxfId="138" priority="99" stopIfTrue="1" operator="equal">
      <formula>0</formula>
    </cfRule>
  </conditionalFormatting>
  <conditionalFormatting sqref="G983">
    <cfRule type="cellIs" dxfId="137" priority="101" stopIfTrue="1" operator="equal">
      <formula>0</formula>
    </cfRule>
  </conditionalFormatting>
  <conditionalFormatting sqref="H985">
    <cfRule type="cellIs" dxfId="136" priority="94" stopIfTrue="1" operator="equal">
      <formula>0</formula>
    </cfRule>
  </conditionalFormatting>
  <conditionalFormatting sqref="I985">
    <cfRule type="cellIs" dxfId="135" priority="96" stopIfTrue="1" operator="equal">
      <formula>0</formula>
    </cfRule>
  </conditionalFormatting>
  <conditionalFormatting sqref="J985">
    <cfRule type="cellIs" dxfId="134" priority="95" stopIfTrue="1" operator="equal">
      <formula>0</formula>
    </cfRule>
  </conditionalFormatting>
  <conditionalFormatting sqref="G985">
    <cfRule type="cellIs" dxfId="133" priority="97" stopIfTrue="1" operator="equal">
      <formula>0</formula>
    </cfRule>
  </conditionalFormatting>
  <conditionalFormatting sqref="H987">
    <cfRule type="cellIs" dxfId="132" priority="90" stopIfTrue="1" operator="equal">
      <formula>0</formula>
    </cfRule>
  </conditionalFormatting>
  <conditionalFormatting sqref="I987">
    <cfRule type="cellIs" dxfId="131" priority="92" stopIfTrue="1" operator="equal">
      <formula>0</formula>
    </cfRule>
  </conditionalFormatting>
  <conditionalFormatting sqref="J987">
    <cfRule type="cellIs" dxfId="130" priority="91" stopIfTrue="1" operator="equal">
      <formula>0</formula>
    </cfRule>
  </conditionalFormatting>
  <conditionalFormatting sqref="G987">
    <cfRule type="cellIs" dxfId="129" priority="93" stopIfTrue="1" operator="equal">
      <formula>0</formula>
    </cfRule>
  </conditionalFormatting>
  <conditionalFormatting sqref="H973">
    <cfRule type="cellIs" dxfId="128" priority="86" stopIfTrue="1" operator="equal">
      <formula>0</formula>
    </cfRule>
  </conditionalFormatting>
  <conditionalFormatting sqref="I973">
    <cfRule type="cellIs" dxfId="127" priority="88" stopIfTrue="1" operator="equal">
      <formula>0</formula>
    </cfRule>
  </conditionalFormatting>
  <conditionalFormatting sqref="J973">
    <cfRule type="cellIs" dxfId="126" priority="87" stopIfTrue="1" operator="equal">
      <formula>0</formula>
    </cfRule>
  </conditionalFormatting>
  <conditionalFormatting sqref="G973">
    <cfRule type="cellIs" dxfId="125" priority="89" stopIfTrue="1" operator="equal">
      <formula>0</formula>
    </cfRule>
  </conditionalFormatting>
  <conditionalFormatting sqref="H975">
    <cfRule type="cellIs" dxfId="124" priority="82" stopIfTrue="1" operator="equal">
      <formula>0</formula>
    </cfRule>
  </conditionalFormatting>
  <conditionalFormatting sqref="I975">
    <cfRule type="cellIs" dxfId="123" priority="84" stopIfTrue="1" operator="equal">
      <formula>0</formula>
    </cfRule>
  </conditionalFormatting>
  <conditionalFormatting sqref="J975">
    <cfRule type="cellIs" dxfId="122" priority="83" stopIfTrue="1" operator="equal">
      <formula>0</formula>
    </cfRule>
  </conditionalFormatting>
  <conditionalFormatting sqref="G975">
    <cfRule type="cellIs" dxfId="121" priority="85" stopIfTrue="1" operator="equal">
      <formula>0</formula>
    </cfRule>
  </conditionalFormatting>
  <conditionalFormatting sqref="H977">
    <cfRule type="cellIs" dxfId="120" priority="78" stopIfTrue="1" operator="equal">
      <formula>0</formula>
    </cfRule>
  </conditionalFormatting>
  <conditionalFormatting sqref="I977">
    <cfRule type="cellIs" dxfId="119" priority="80" stopIfTrue="1" operator="equal">
      <formula>0</formula>
    </cfRule>
  </conditionalFormatting>
  <conditionalFormatting sqref="J977">
    <cfRule type="cellIs" dxfId="118" priority="79" stopIfTrue="1" operator="equal">
      <formula>0</formula>
    </cfRule>
  </conditionalFormatting>
  <conditionalFormatting sqref="G977">
    <cfRule type="cellIs" dxfId="117" priority="81" stopIfTrue="1" operator="equal">
      <formula>0</formula>
    </cfRule>
  </conditionalFormatting>
  <conditionalFormatting sqref="H979">
    <cfRule type="cellIs" dxfId="116" priority="74" stopIfTrue="1" operator="equal">
      <formula>0</formula>
    </cfRule>
  </conditionalFormatting>
  <conditionalFormatting sqref="I979">
    <cfRule type="cellIs" dxfId="115" priority="76" stopIfTrue="1" operator="equal">
      <formula>0</formula>
    </cfRule>
  </conditionalFormatting>
  <conditionalFormatting sqref="J979">
    <cfRule type="cellIs" dxfId="114" priority="75" stopIfTrue="1" operator="equal">
      <formula>0</formula>
    </cfRule>
  </conditionalFormatting>
  <conditionalFormatting sqref="G979">
    <cfRule type="cellIs" dxfId="113" priority="77" stopIfTrue="1" operator="equal">
      <formula>0</formula>
    </cfRule>
  </conditionalFormatting>
  <conditionalFormatting sqref="I981">
    <cfRule type="cellIs" dxfId="112" priority="72" stopIfTrue="1" operator="equal">
      <formula>0</formula>
    </cfRule>
  </conditionalFormatting>
  <conditionalFormatting sqref="J981">
    <cfRule type="cellIs" dxfId="111" priority="71" stopIfTrue="1" operator="equal">
      <formula>0</formula>
    </cfRule>
  </conditionalFormatting>
  <conditionalFormatting sqref="G981">
    <cfRule type="cellIs" dxfId="110" priority="73" stopIfTrue="1" operator="equal">
      <formula>0</formula>
    </cfRule>
  </conditionalFormatting>
  <conditionalFormatting sqref="H990">
    <cfRule type="cellIs" dxfId="109" priority="66" stopIfTrue="1" operator="equal">
      <formula>0</formula>
    </cfRule>
  </conditionalFormatting>
  <conditionalFormatting sqref="I990">
    <cfRule type="cellIs" dxfId="108" priority="68" stopIfTrue="1" operator="equal">
      <formula>0</formula>
    </cfRule>
  </conditionalFormatting>
  <conditionalFormatting sqref="J990">
    <cfRule type="cellIs" dxfId="107" priority="67" stopIfTrue="1" operator="equal">
      <formula>0</formula>
    </cfRule>
  </conditionalFormatting>
  <conditionalFormatting sqref="G990">
    <cfRule type="cellIs" dxfId="106" priority="69" stopIfTrue="1" operator="equal">
      <formula>0</formula>
    </cfRule>
  </conditionalFormatting>
  <conditionalFormatting sqref="H1012">
    <cfRule type="cellIs" dxfId="105" priority="62" stopIfTrue="1" operator="equal">
      <formula>0</formula>
    </cfRule>
  </conditionalFormatting>
  <conditionalFormatting sqref="I1012">
    <cfRule type="cellIs" dxfId="104" priority="64" stopIfTrue="1" operator="equal">
      <formula>0</formula>
    </cfRule>
  </conditionalFormatting>
  <conditionalFormatting sqref="J1012">
    <cfRule type="cellIs" dxfId="103" priority="63" stopIfTrue="1" operator="equal">
      <formula>0</formula>
    </cfRule>
  </conditionalFormatting>
  <conditionalFormatting sqref="G1012">
    <cfRule type="cellIs" dxfId="102" priority="65" stopIfTrue="1" operator="equal">
      <formula>0</formula>
    </cfRule>
  </conditionalFormatting>
  <conditionalFormatting sqref="J1010">
    <cfRule type="cellIs" dxfId="101" priority="23" stopIfTrue="1" operator="equal">
      <formula>0</formula>
    </cfRule>
  </conditionalFormatting>
  <conditionalFormatting sqref="H1010">
    <cfRule type="cellIs" dxfId="100" priority="22" stopIfTrue="1" operator="equal">
      <formula>0</formula>
    </cfRule>
  </conditionalFormatting>
  <conditionalFormatting sqref="G1010">
    <cfRule type="cellIs" dxfId="99" priority="24" stopIfTrue="1" operator="equal">
      <formula>0</formula>
    </cfRule>
  </conditionalFormatting>
  <conditionalFormatting sqref="H992">
    <cfRule type="cellIs" dxfId="98" priority="54" stopIfTrue="1" operator="equal">
      <formula>0</formula>
    </cfRule>
  </conditionalFormatting>
  <conditionalFormatting sqref="J992">
    <cfRule type="cellIs" dxfId="97" priority="55" stopIfTrue="1" operator="equal">
      <formula>0</formula>
    </cfRule>
  </conditionalFormatting>
  <conditionalFormatting sqref="G992">
    <cfRule type="cellIs" dxfId="96" priority="57" stopIfTrue="1" operator="equal">
      <formula>0</formula>
    </cfRule>
  </conditionalFormatting>
  <conditionalFormatting sqref="I992">
    <cfRule type="cellIs" dxfId="95" priority="53" stopIfTrue="1" operator="equal">
      <formula>0</formula>
    </cfRule>
  </conditionalFormatting>
  <conditionalFormatting sqref="H994">
    <cfRule type="cellIs" dxfId="94" priority="50" stopIfTrue="1" operator="equal">
      <formula>0</formula>
    </cfRule>
  </conditionalFormatting>
  <conditionalFormatting sqref="J994">
    <cfRule type="cellIs" dxfId="93" priority="51" stopIfTrue="1" operator="equal">
      <formula>0</formula>
    </cfRule>
  </conditionalFormatting>
  <conditionalFormatting sqref="G994">
    <cfRule type="cellIs" dxfId="92" priority="52" stopIfTrue="1" operator="equal">
      <formula>0</formula>
    </cfRule>
  </conditionalFormatting>
  <conditionalFormatting sqref="I994">
    <cfRule type="cellIs" dxfId="91" priority="49" stopIfTrue="1" operator="equal">
      <formula>0</formula>
    </cfRule>
  </conditionalFormatting>
  <conditionalFormatting sqref="H996">
    <cfRule type="cellIs" dxfId="90" priority="46" stopIfTrue="1" operator="equal">
      <formula>0</formula>
    </cfRule>
  </conditionalFormatting>
  <conditionalFormatting sqref="J996">
    <cfRule type="cellIs" dxfId="89" priority="47" stopIfTrue="1" operator="equal">
      <formula>0</formula>
    </cfRule>
  </conditionalFormatting>
  <conditionalFormatting sqref="G996">
    <cfRule type="cellIs" dxfId="88" priority="48" stopIfTrue="1" operator="equal">
      <formula>0</formula>
    </cfRule>
  </conditionalFormatting>
  <conditionalFormatting sqref="I996">
    <cfRule type="cellIs" dxfId="87" priority="45" stopIfTrue="1" operator="equal">
      <formula>0</formula>
    </cfRule>
  </conditionalFormatting>
  <conditionalFormatting sqref="H998">
    <cfRule type="cellIs" dxfId="86" priority="42" stopIfTrue="1" operator="equal">
      <formula>0</formula>
    </cfRule>
  </conditionalFormatting>
  <conditionalFormatting sqref="J998">
    <cfRule type="cellIs" dxfId="85" priority="43" stopIfTrue="1" operator="equal">
      <formula>0</formula>
    </cfRule>
  </conditionalFormatting>
  <conditionalFormatting sqref="G998">
    <cfRule type="cellIs" dxfId="84" priority="44" stopIfTrue="1" operator="equal">
      <formula>0</formula>
    </cfRule>
  </conditionalFormatting>
  <conditionalFormatting sqref="I998">
    <cfRule type="cellIs" dxfId="83" priority="41" stopIfTrue="1" operator="equal">
      <formula>0</formula>
    </cfRule>
  </conditionalFormatting>
  <conditionalFormatting sqref="H1000">
    <cfRule type="cellIs" dxfId="82" priority="38" stopIfTrue="1" operator="equal">
      <formula>0</formula>
    </cfRule>
  </conditionalFormatting>
  <conditionalFormatting sqref="J1000">
    <cfRule type="cellIs" dxfId="81" priority="39" stopIfTrue="1" operator="equal">
      <formula>0</formula>
    </cfRule>
  </conditionalFormatting>
  <conditionalFormatting sqref="G1000">
    <cfRule type="cellIs" dxfId="80" priority="40" stopIfTrue="1" operator="equal">
      <formula>0</formula>
    </cfRule>
  </conditionalFormatting>
  <conditionalFormatting sqref="I1000">
    <cfRule type="cellIs" dxfId="79" priority="37" stopIfTrue="1" operator="equal">
      <formula>0</formula>
    </cfRule>
  </conditionalFormatting>
  <conditionalFormatting sqref="H1002">
    <cfRule type="cellIs" dxfId="78" priority="34" stopIfTrue="1" operator="equal">
      <formula>0</formula>
    </cfRule>
  </conditionalFormatting>
  <conditionalFormatting sqref="J1002">
    <cfRule type="cellIs" dxfId="77" priority="35" stopIfTrue="1" operator="equal">
      <formula>0</formula>
    </cfRule>
  </conditionalFormatting>
  <conditionalFormatting sqref="G1002">
    <cfRule type="cellIs" dxfId="76" priority="36" stopIfTrue="1" operator="equal">
      <formula>0</formula>
    </cfRule>
  </conditionalFormatting>
  <conditionalFormatting sqref="I1002">
    <cfRule type="cellIs" dxfId="75" priority="33" stopIfTrue="1" operator="equal">
      <formula>0</formula>
    </cfRule>
  </conditionalFormatting>
  <conditionalFormatting sqref="H1005">
    <cfRule type="cellIs" dxfId="74" priority="30" stopIfTrue="1" operator="equal">
      <formula>0</formula>
    </cfRule>
  </conditionalFormatting>
  <conditionalFormatting sqref="J1005">
    <cfRule type="cellIs" dxfId="73" priority="31" stopIfTrue="1" operator="equal">
      <formula>0</formula>
    </cfRule>
  </conditionalFormatting>
  <conditionalFormatting sqref="G1005">
    <cfRule type="cellIs" dxfId="72" priority="32" stopIfTrue="1" operator="equal">
      <formula>0</formula>
    </cfRule>
  </conditionalFormatting>
  <conditionalFormatting sqref="I1005">
    <cfRule type="cellIs" dxfId="71" priority="29" stopIfTrue="1" operator="equal">
      <formula>0</formula>
    </cfRule>
  </conditionalFormatting>
  <conditionalFormatting sqref="H1008">
    <cfRule type="cellIs" dxfId="70" priority="26" stopIfTrue="1" operator="equal">
      <formula>0</formula>
    </cfRule>
  </conditionalFormatting>
  <conditionalFormatting sqref="J1008">
    <cfRule type="cellIs" dxfId="69" priority="27" stopIfTrue="1" operator="equal">
      <formula>0</formula>
    </cfRule>
  </conditionalFormatting>
  <conditionalFormatting sqref="G1008">
    <cfRule type="cellIs" dxfId="68" priority="28" stopIfTrue="1" operator="equal">
      <formula>0</formula>
    </cfRule>
  </conditionalFormatting>
  <conditionalFormatting sqref="I1008">
    <cfRule type="cellIs" dxfId="67" priority="25" stopIfTrue="1" operator="equal">
      <formula>0</formula>
    </cfRule>
  </conditionalFormatting>
  <conditionalFormatting sqref="H1017">
    <cfRule type="cellIs" dxfId="66" priority="17" stopIfTrue="1" operator="equal">
      <formula>0</formula>
    </cfRule>
  </conditionalFormatting>
  <conditionalFormatting sqref="I1017">
    <cfRule type="cellIs" dxfId="65" priority="19" stopIfTrue="1" operator="equal">
      <formula>0</formula>
    </cfRule>
  </conditionalFormatting>
  <conditionalFormatting sqref="J1017">
    <cfRule type="cellIs" dxfId="64" priority="18" stopIfTrue="1" operator="equal">
      <formula>0</formula>
    </cfRule>
  </conditionalFormatting>
  <conditionalFormatting sqref="G1017">
    <cfRule type="cellIs" dxfId="63" priority="20" stopIfTrue="1" operator="equal">
      <formula>0</formula>
    </cfRule>
  </conditionalFormatting>
  <conditionalFormatting sqref="H1019">
    <cfRule type="cellIs" dxfId="62" priority="13" stopIfTrue="1" operator="equal">
      <formula>0</formula>
    </cfRule>
  </conditionalFormatting>
  <conditionalFormatting sqref="I1019">
    <cfRule type="cellIs" dxfId="61" priority="15" stopIfTrue="1" operator="equal">
      <formula>0</formula>
    </cfRule>
  </conditionalFormatting>
  <conditionalFormatting sqref="J1019">
    <cfRule type="cellIs" dxfId="60" priority="14" stopIfTrue="1" operator="equal">
      <formula>0</formula>
    </cfRule>
  </conditionalFormatting>
  <conditionalFormatting sqref="G1019">
    <cfRule type="cellIs" dxfId="59" priority="16" stopIfTrue="1" operator="equal">
      <formula>0</formula>
    </cfRule>
  </conditionalFormatting>
  <conditionalFormatting sqref="H1024">
    <cfRule type="cellIs" dxfId="58" priority="9" stopIfTrue="1" operator="equal">
      <formula>0</formula>
    </cfRule>
  </conditionalFormatting>
  <conditionalFormatting sqref="I1024">
    <cfRule type="cellIs" dxfId="57" priority="11" stopIfTrue="1" operator="equal">
      <formula>0</formula>
    </cfRule>
  </conditionalFormatting>
  <conditionalFormatting sqref="J1024">
    <cfRule type="cellIs" dxfId="56" priority="10" stopIfTrue="1" operator="equal">
      <formula>0</formula>
    </cfRule>
  </conditionalFormatting>
  <conditionalFormatting sqref="G1024">
    <cfRule type="cellIs" dxfId="55" priority="12" stopIfTrue="1" operator="equal">
      <formula>0</formula>
    </cfRule>
  </conditionalFormatting>
  <conditionalFormatting sqref="H1026">
    <cfRule type="cellIs" dxfId="54" priority="5" stopIfTrue="1" operator="equal">
      <formula>0</formula>
    </cfRule>
  </conditionalFormatting>
  <conditionalFormatting sqref="I1026">
    <cfRule type="cellIs" dxfId="53" priority="7" stopIfTrue="1" operator="equal">
      <formula>0</formula>
    </cfRule>
  </conditionalFormatting>
  <conditionalFormatting sqref="J1026">
    <cfRule type="cellIs" dxfId="52" priority="6" stopIfTrue="1" operator="equal">
      <formula>0</formula>
    </cfRule>
  </conditionalFormatting>
  <conditionalFormatting sqref="G1026">
    <cfRule type="cellIs" dxfId="51" priority="8" stopIfTrue="1" operator="equal">
      <formula>0</formula>
    </cfRule>
  </conditionalFormatting>
  <conditionalFormatting sqref="H316">
    <cfRule type="cellIs" dxfId="50" priority="1" stopIfTrue="1" operator="equal">
      <formula>0</formula>
    </cfRule>
  </conditionalFormatting>
  <conditionalFormatting sqref="I316">
    <cfRule type="cellIs" dxfId="49" priority="3" stopIfTrue="1" operator="equal">
      <formula>0</formula>
    </cfRule>
  </conditionalFormatting>
  <conditionalFormatting sqref="J316">
    <cfRule type="cellIs" dxfId="48" priority="2" stopIfTrue="1" operator="equal">
      <formula>0</formula>
    </cfRule>
  </conditionalFormatting>
  <conditionalFormatting sqref="G316">
    <cfRule type="cellIs" dxfId="47" priority="4" stopIfTrue="1" operator="equal">
      <formula>0</formula>
    </cfRule>
  </conditionalFormatting>
  <printOptions horizontalCentered="1"/>
  <pageMargins left="0.511811023622047" right="0.511811023622047" top="1.5" bottom="1.5" header="1.5" footer="1.5"/>
  <pageSetup paperSize="9" scale="4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4"/>
  <sheetViews>
    <sheetView showGridLines="0" view="pageBreakPreview" topLeftCell="A21" zoomScale="75" zoomScaleNormal="80" zoomScaleSheetLayoutView="75" workbookViewId="0">
      <selection activeCell="B1" sqref="B1:M63"/>
    </sheetView>
  </sheetViews>
  <sheetFormatPr defaultColWidth="8.85546875" defaultRowHeight="12.75"/>
  <cols>
    <col min="1" max="1" width="3" style="180" customWidth="1"/>
    <col min="2" max="2" width="8.85546875" style="180"/>
    <col min="3" max="3" width="62.7109375" style="180" bestFit="1" customWidth="1"/>
    <col min="4" max="4" width="21.5703125" style="180" customWidth="1"/>
    <col min="5" max="5" width="20.42578125" style="180" bestFit="1" customWidth="1"/>
    <col min="6" max="6" width="13.85546875" style="180" customWidth="1"/>
    <col min="7" max="13" width="12.85546875" style="180" customWidth="1"/>
    <col min="14" max="255" width="8.85546875" style="180"/>
    <col min="256" max="256" width="47.28515625" style="180" customWidth="1"/>
    <col min="257" max="257" width="15.42578125" style="180" customWidth="1"/>
    <col min="258" max="258" width="10.140625" style="180" bestFit="1" customWidth="1"/>
    <col min="259" max="259" width="12.42578125" style="180" customWidth="1"/>
    <col min="260" max="266" width="14" style="180" customWidth="1"/>
    <col min="267" max="267" width="11.7109375" style="180" customWidth="1"/>
    <col min="268" max="511" width="8.85546875" style="180"/>
    <col min="512" max="512" width="47.28515625" style="180" customWidth="1"/>
    <col min="513" max="513" width="15.42578125" style="180" customWidth="1"/>
    <col min="514" max="514" width="10.140625" style="180" bestFit="1" customWidth="1"/>
    <col min="515" max="515" width="12.42578125" style="180" customWidth="1"/>
    <col min="516" max="522" width="14" style="180" customWidth="1"/>
    <col min="523" max="523" width="11.7109375" style="180" customWidth="1"/>
    <col min="524" max="767" width="8.85546875" style="180"/>
    <col min="768" max="768" width="47.28515625" style="180" customWidth="1"/>
    <col min="769" max="769" width="15.42578125" style="180" customWidth="1"/>
    <col min="770" max="770" width="10.140625" style="180" bestFit="1" customWidth="1"/>
    <col min="771" max="771" width="12.42578125" style="180" customWidth="1"/>
    <col min="772" max="778" width="14" style="180" customWidth="1"/>
    <col min="779" max="779" width="11.7109375" style="180" customWidth="1"/>
    <col min="780" max="1023" width="8.85546875" style="180"/>
    <col min="1024" max="1024" width="47.28515625" style="180" customWidth="1"/>
    <col min="1025" max="1025" width="15.42578125" style="180" customWidth="1"/>
    <col min="1026" max="1026" width="10.140625" style="180" bestFit="1" customWidth="1"/>
    <col min="1027" max="1027" width="12.42578125" style="180" customWidth="1"/>
    <col min="1028" max="1034" width="14" style="180" customWidth="1"/>
    <col min="1035" max="1035" width="11.7109375" style="180" customWidth="1"/>
    <col min="1036" max="1279" width="8.85546875" style="180"/>
    <col min="1280" max="1280" width="47.28515625" style="180" customWidth="1"/>
    <col min="1281" max="1281" width="15.42578125" style="180" customWidth="1"/>
    <col min="1282" max="1282" width="10.140625" style="180" bestFit="1" customWidth="1"/>
    <col min="1283" max="1283" width="12.42578125" style="180" customWidth="1"/>
    <col min="1284" max="1290" width="14" style="180" customWidth="1"/>
    <col min="1291" max="1291" width="11.7109375" style="180" customWidth="1"/>
    <col min="1292" max="1535" width="8.85546875" style="180"/>
    <col min="1536" max="1536" width="47.28515625" style="180" customWidth="1"/>
    <col min="1537" max="1537" width="15.42578125" style="180" customWidth="1"/>
    <col min="1538" max="1538" width="10.140625" style="180" bestFit="1" customWidth="1"/>
    <col min="1539" max="1539" width="12.42578125" style="180" customWidth="1"/>
    <col min="1540" max="1546" width="14" style="180" customWidth="1"/>
    <col min="1547" max="1547" width="11.7109375" style="180" customWidth="1"/>
    <col min="1548" max="1791" width="8.85546875" style="180"/>
    <col min="1792" max="1792" width="47.28515625" style="180" customWidth="1"/>
    <col min="1793" max="1793" width="15.42578125" style="180" customWidth="1"/>
    <col min="1794" max="1794" width="10.140625" style="180" bestFit="1" customWidth="1"/>
    <col min="1795" max="1795" width="12.42578125" style="180" customWidth="1"/>
    <col min="1796" max="1802" width="14" style="180" customWidth="1"/>
    <col min="1803" max="1803" width="11.7109375" style="180" customWidth="1"/>
    <col min="1804" max="2047" width="8.85546875" style="180"/>
    <col min="2048" max="2048" width="47.28515625" style="180" customWidth="1"/>
    <col min="2049" max="2049" width="15.42578125" style="180" customWidth="1"/>
    <col min="2050" max="2050" width="10.140625" style="180" bestFit="1" customWidth="1"/>
    <col min="2051" max="2051" width="12.42578125" style="180" customWidth="1"/>
    <col min="2052" max="2058" width="14" style="180" customWidth="1"/>
    <col min="2059" max="2059" width="11.7109375" style="180" customWidth="1"/>
    <col min="2060" max="2303" width="8.85546875" style="180"/>
    <col min="2304" max="2304" width="47.28515625" style="180" customWidth="1"/>
    <col min="2305" max="2305" width="15.42578125" style="180" customWidth="1"/>
    <col min="2306" max="2306" width="10.140625" style="180" bestFit="1" customWidth="1"/>
    <col min="2307" max="2307" width="12.42578125" style="180" customWidth="1"/>
    <col min="2308" max="2314" width="14" style="180" customWidth="1"/>
    <col min="2315" max="2315" width="11.7109375" style="180" customWidth="1"/>
    <col min="2316" max="2559" width="8.85546875" style="180"/>
    <col min="2560" max="2560" width="47.28515625" style="180" customWidth="1"/>
    <col min="2561" max="2561" width="15.42578125" style="180" customWidth="1"/>
    <col min="2562" max="2562" width="10.140625" style="180" bestFit="1" customWidth="1"/>
    <col min="2563" max="2563" width="12.42578125" style="180" customWidth="1"/>
    <col min="2564" max="2570" width="14" style="180" customWidth="1"/>
    <col min="2571" max="2571" width="11.7109375" style="180" customWidth="1"/>
    <col min="2572" max="2815" width="8.85546875" style="180"/>
    <col min="2816" max="2816" width="47.28515625" style="180" customWidth="1"/>
    <col min="2817" max="2817" width="15.42578125" style="180" customWidth="1"/>
    <col min="2818" max="2818" width="10.140625" style="180" bestFit="1" customWidth="1"/>
    <col min="2819" max="2819" width="12.42578125" style="180" customWidth="1"/>
    <col min="2820" max="2826" width="14" style="180" customWidth="1"/>
    <col min="2827" max="2827" width="11.7109375" style="180" customWidth="1"/>
    <col min="2828" max="3071" width="8.85546875" style="180"/>
    <col min="3072" max="3072" width="47.28515625" style="180" customWidth="1"/>
    <col min="3073" max="3073" width="15.42578125" style="180" customWidth="1"/>
    <col min="3074" max="3074" width="10.140625" style="180" bestFit="1" customWidth="1"/>
    <col min="3075" max="3075" width="12.42578125" style="180" customWidth="1"/>
    <col min="3076" max="3082" width="14" style="180" customWidth="1"/>
    <col min="3083" max="3083" width="11.7109375" style="180" customWidth="1"/>
    <col min="3084" max="3327" width="8.85546875" style="180"/>
    <col min="3328" max="3328" width="47.28515625" style="180" customWidth="1"/>
    <col min="3329" max="3329" width="15.42578125" style="180" customWidth="1"/>
    <col min="3330" max="3330" width="10.140625" style="180" bestFit="1" customWidth="1"/>
    <col min="3331" max="3331" width="12.42578125" style="180" customWidth="1"/>
    <col min="3332" max="3338" width="14" style="180" customWidth="1"/>
    <col min="3339" max="3339" width="11.7109375" style="180" customWidth="1"/>
    <col min="3340" max="3583" width="8.85546875" style="180"/>
    <col min="3584" max="3584" width="47.28515625" style="180" customWidth="1"/>
    <col min="3585" max="3585" width="15.42578125" style="180" customWidth="1"/>
    <col min="3586" max="3586" width="10.140625" style="180" bestFit="1" customWidth="1"/>
    <col min="3587" max="3587" width="12.42578125" style="180" customWidth="1"/>
    <col min="3588" max="3594" width="14" style="180" customWidth="1"/>
    <col min="3595" max="3595" width="11.7109375" style="180" customWidth="1"/>
    <col min="3596" max="3839" width="8.85546875" style="180"/>
    <col min="3840" max="3840" width="47.28515625" style="180" customWidth="1"/>
    <col min="3841" max="3841" width="15.42578125" style="180" customWidth="1"/>
    <col min="3842" max="3842" width="10.140625" style="180" bestFit="1" customWidth="1"/>
    <col min="3843" max="3843" width="12.42578125" style="180" customWidth="1"/>
    <col min="3844" max="3850" width="14" style="180" customWidth="1"/>
    <col min="3851" max="3851" width="11.7109375" style="180" customWidth="1"/>
    <col min="3852" max="4095" width="8.85546875" style="180"/>
    <col min="4096" max="4096" width="47.28515625" style="180" customWidth="1"/>
    <col min="4097" max="4097" width="15.42578125" style="180" customWidth="1"/>
    <col min="4098" max="4098" width="10.140625" style="180" bestFit="1" customWidth="1"/>
    <col min="4099" max="4099" width="12.42578125" style="180" customWidth="1"/>
    <col min="4100" max="4106" width="14" style="180" customWidth="1"/>
    <col min="4107" max="4107" width="11.7109375" style="180" customWidth="1"/>
    <col min="4108" max="4351" width="8.85546875" style="180"/>
    <col min="4352" max="4352" width="47.28515625" style="180" customWidth="1"/>
    <col min="4353" max="4353" width="15.42578125" style="180" customWidth="1"/>
    <col min="4354" max="4354" width="10.140625" style="180" bestFit="1" customWidth="1"/>
    <col min="4355" max="4355" width="12.42578125" style="180" customWidth="1"/>
    <col min="4356" max="4362" width="14" style="180" customWidth="1"/>
    <col min="4363" max="4363" width="11.7109375" style="180" customWidth="1"/>
    <col min="4364" max="4607" width="8.85546875" style="180"/>
    <col min="4608" max="4608" width="47.28515625" style="180" customWidth="1"/>
    <col min="4609" max="4609" width="15.42578125" style="180" customWidth="1"/>
    <col min="4610" max="4610" width="10.140625" style="180" bestFit="1" customWidth="1"/>
    <col min="4611" max="4611" width="12.42578125" style="180" customWidth="1"/>
    <col min="4612" max="4618" width="14" style="180" customWidth="1"/>
    <col min="4619" max="4619" width="11.7109375" style="180" customWidth="1"/>
    <col min="4620" max="4863" width="8.85546875" style="180"/>
    <col min="4864" max="4864" width="47.28515625" style="180" customWidth="1"/>
    <col min="4865" max="4865" width="15.42578125" style="180" customWidth="1"/>
    <col min="4866" max="4866" width="10.140625" style="180" bestFit="1" customWidth="1"/>
    <col min="4867" max="4867" width="12.42578125" style="180" customWidth="1"/>
    <col min="4868" max="4874" width="14" style="180" customWidth="1"/>
    <col min="4875" max="4875" width="11.7109375" style="180" customWidth="1"/>
    <col min="4876" max="5119" width="8.85546875" style="180"/>
    <col min="5120" max="5120" width="47.28515625" style="180" customWidth="1"/>
    <col min="5121" max="5121" width="15.42578125" style="180" customWidth="1"/>
    <col min="5122" max="5122" width="10.140625" style="180" bestFit="1" customWidth="1"/>
    <col min="5123" max="5123" width="12.42578125" style="180" customWidth="1"/>
    <col min="5124" max="5130" width="14" style="180" customWidth="1"/>
    <col min="5131" max="5131" width="11.7109375" style="180" customWidth="1"/>
    <col min="5132" max="5375" width="8.85546875" style="180"/>
    <col min="5376" max="5376" width="47.28515625" style="180" customWidth="1"/>
    <col min="5377" max="5377" width="15.42578125" style="180" customWidth="1"/>
    <col min="5378" max="5378" width="10.140625" style="180" bestFit="1" customWidth="1"/>
    <col min="5379" max="5379" width="12.42578125" style="180" customWidth="1"/>
    <col min="5380" max="5386" width="14" style="180" customWidth="1"/>
    <col min="5387" max="5387" width="11.7109375" style="180" customWidth="1"/>
    <col min="5388" max="5631" width="8.85546875" style="180"/>
    <col min="5632" max="5632" width="47.28515625" style="180" customWidth="1"/>
    <col min="5633" max="5633" width="15.42578125" style="180" customWidth="1"/>
    <col min="5634" max="5634" width="10.140625" style="180" bestFit="1" customWidth="1"/>
    <col min="5635" max="5635" width="12.42578125" style="180" customWidth="1"/>
    <col min="5636" max="5642" width="14" style="180" customWidth="1"/>
    <col min="5643" max="5643" width="11.7109375" style="180" customWidth="1"/>
    <col min="5644" max="5887" width="8.85546875" style="180"/>
    <col min="5888" max="5888" width="47.28515625" style="180" customWidth="1"/>
    <col min="5889" max="5889" width="15.42578125" style="180" customWidth="1"/>
    <col min="5890" max="5890" width="10.140625" style="180" bestFit="1" customWidth="1"/>
    <col min="5891" max="5891" width="12.42578125" style="180" customWidth="1"/>
    <col min="5892" max="5898" width="14" style="180" customWidth="1"/>
    <col min="5899" max="5899" width="11.7109375" style="180" customWidth="1"/>
    <col min="5900" max="6143" width="8.85546875" style="180"/>
    <col min="6144" max="6144" width="47.28515625" style="180" customWidth="1"/>
    <col min="6145" max="6145" width="15.42578125" style="180" customWidth="1"/>
    <col min="6146" max="6146" width="10.140625" style="180" bestFit="1" customWidth="1"/>
    <col min="6147" max="6147" width="12.42578125" style="180" customWidth="1"/>
    <col min="6148" max="6154" width="14" style="180" customWidth="1"/>
    <col min="6155" max="6155" width="11.7109375" style="180" customWidth="1"/>
    <col min="6156" max="6399" width="8.85546875" style="180"/>
    <col min="6400" max="6400" width="47.28515625" style="180" customWidth="1"/>
    <col min="6401" max="6401" width="15.42578125" style="180" customWidth="1"/>
    <col min="6402" max="6402" width="10.140625" style="180" bestFit="1" customWidth="1"/>
    <col min="6403" max="6403" width="12.42578125" style="180" customWidth="1"/>
    <col min="6404" max="6410" width="14" style="180" customWidth="1"/>
    <col min="6411" max="6411" width="11.7109375" style="180" customWidth="1"/>
    <col min="6412" max="6655" width="8.85546875" style="180"/>
    <col min="6656" max="6656" width="47.28515625" style="180" customWidth="1"/>
    <col min="6657" max="6657" width="15.42578125" style="180" customWidth="1"/>
    <col min="6658" max="6658" width="10.140625" style="180" bestFit="1" customWidth="1"/>
    <col min="6659" max="6659" width="12.42578125" style="180" customWidth="1"/>
    <col min="6660" max="6666" width="14" style="180" customWidth="1"/>
    <col min="6667" max="6667" width="11.7109375" style="180" customWidth="1"/>
    <col min="6668" max="6911" width="8.85546875" style="180"/>
    <col min="6912" max="6912" width="47.28515625" style="180" customWidth="1"/>
    <col min="6913" max="6913" width="15.42578125" style="180" customWidth="1"/>
    <col min="6914" max="6914" width="10.140625" style="180" bestFit="1" customWidth="1"/>
    <col min="6915" max="6915" width="12.42578125" style="180" customWidth="1"/>
    <col min="6916" max="6922" width="14" style="180" customWidth="1"/>
    <col min="6923" max="6923" width="11.7109375" style="180" customWidth="1"/>
    <col min="6924" max="7167" width="8.85546875" style="180"/>
    <col min="7168" max="7168" width="47.28515625" style="180" customWidth="1"/>
    <col min="7169" max="7169" width="15.42578125" style="180" customWidth="1"/>
    <col min="7170" max="7170" width="10.140625" style="180" bestFit="1" customWidth="1"/>
    <col min="7171" max="7171" width="12.42578125" style="180" customWidth="1"/>
    <col min="7172" max="7178" width="14" style="180" customWidth="1"/>
    <col min="7179" max="7179" width="11.7109375" style="180" customWidth="1"/>
    <col min="7180" max="7423" width="8.85546875" style="180"/>
    <col min="7424" max="7424" width="47.28515625" style="180" customWidth="1"/>
    <col min="7425" max="7425" width="15.42578125" style="180" customWidth="1"/>
    <col min="7426" max="7426" width="10.140625" style="180" bestFit="1" customWidth="1"/>
    <col min="7427" max="7427" width="12.42578125" style="180" customWidth="1"/>
    <col min="7428" max="7434" width="14" style="180" customWidth="1"/>
    <col min="7435" max="7435" width="11.7109375" style="180" customWidth="1"/>
    <col min="7436" max="7679" width="8.85546875" style="180"/>
    <col min="7680" max="7680" width="47.28515625" style="180" customWidth="1"/>
    <col min="7681" max="7681" width="15.42578125" style="180" customWidth="1"/>
    <col min="7682" max="7682" width="10.140625" style="180" bestFit="1" customWidth="1"/>
    <col min="7683" max="7683" width="12.42578125" style="180" customWidth="1"/>
    <col min="7684" max="7690" width="14" style="180" customWidth="1"/>
    <col min="7691" max="7691" width="11.7109375" style="180" customWidth="1"/>
    <col min="7692" max="7935" width="8.85546875" style="180"/>
    <col min="7936" max="7936" width="47.28515625" style="180" customWidth="1"/>
    <col min="7937" max="7937" width="15.42578125" style="180" customWidth="1"/>
    <col min="7938" max="7938" width="10.140625" style="180" bestFit="1" customWidth="1"/>
    <col min="7939" max="7939" width="12.42578125" style="180" customWidth="1"/>
    <col min="7940" max="7946" width="14" style="180" customWidth="1"/>
    <col min="7947" max="7947" width="11.7109375" style="180" customWidth="1"/>
    <col min="7948" max="8191" width="8.85546875" style="180"/>
    <col min="8192" max="8192" width="47.28515625" style="180" customWidth="1"/>
    <col min="8193" max="8193" width="15.42578125" style="180" customWidth="1"/>
    <col min="8194" max="8194" width="10.140625" style="180" bestFit="1" customWidth="1"/>
    <col min="8195" max="8195" width="12.42578125" style="180" customWidth="1"/>
    <col min="8196" max="8202" width="14" style="180" customWidth="1"/>
    <col min="8203" max="8203" width="11.7109375" style="180" customWidth="1"/>
    <col min="8204" max="8447" width="8.85546875" style="180"/>
    <col min="8448" max="8448" width="47.28515625" style="180" customWidth="1"/>
    <col min="8449" max="8449" width="15.42578125" style="180" customWidth="1"/>
    <col min="8450" max="8450" width="10.140625" style="180" bestFit="1" customWidth="1"/>
    <col min="8451" max="8451" width="12.42578125" style="180" customWidth="1"/>
    <col min="8452" max="8458" width="14" style="180" customWidth="1"/>
    <col min="8459" max="8459" width="11.7109375" style="180" customWidth="1"/>
    <col min="8460" max="8703" width="8.85546875" style="180"/>
    <col min="8704" max="8704" width="47.28515625" style="180" customWidth="1"/>
    <col min="8705" max="8705" width="15.42578125" style="180" customWidth="1"/>
    <col min="8706" max="8706" width="10.140625" style="180" bestFit="1" customWidth="1"/>
    <col min="8707" max="8707" width="12.42578125" style="180" customWidth="1"/>
    <col min="8708" max="8714" width="14" style="180" customWidth="1"/>
    <col min="8715" max="8715" width="11.7109375" style="180" customWidth="1"/>
    <col min="8716" max="8959" width="8.85546875" style="180"/>
    <col min="8960" max="8960" width="47.28515625" style="180" customWidth="1"/>
    <col min="8961" max="8961" width="15.42578125" style="180" customWidth="1"/>
    <col min="8962" max="8962" width="10.140625" style="180" bestFit="1" customWidth="1"/>
    <col min="8963" max="8963" width="12.42578125" style="180" customWidth="1"/>
    <col min="8964" max="8970" width="14" style="180" customWidth="1"/>
    <col min="8971" max="8971" width="11.7109375" style="180" customWidth="1"/>
    <col min="8972" max="9215" width="8.85546875" style="180"/>
    <col min="9216" max="9216" width="47.28515625" style="180" customWidth="1"/>
    <col min="9217" max="9217" width="15.42578125" style="180" customWidth="1"/>
    <col min="9218" max="9218" width="10.140625" style="180" bestFit="1" customWidth="1"/>
    <col min="9219" max="9219" width="12.42578125" style="180" customWidth="1"/>
    <col min="9220" max="9226" width="14" style="180" customWidth="1"/>
    <col min="9227" max="9227" width="11.7109375" style="180" customWidth="1"/>
    <col min="9228" max="9471" width="8.85546875" style="180"/>
    <col min="9472" max="9472" width="47.28515625" style="180" customWidth="1"/>
    <col min="9473" max="9473" width="15.42578125" style="180" customWidth="1"/>
    <col min="9474" max="9474" width="10.140625" style="180" bestFit="1" customWidth="1"/>
    <col min="9475" max="9475" width="12.42578125" style="180" customWidth="1"/>
    <col min="9476" max="9482" width="14" style="180" customWidth="1"/>
    <col min="9483" max="9483" width="11.7109375" style="180" customWidth="1"/>
    <col min="9484" max="9727" width="8.85546875" style="180"/>
    <col min="9728" max="9728" width="47.28515625" style="180" customWidth="1"/>
    <col min="9729" max="9729" width="15.42578125" style="180" customWidth="1"/>
    <col min="9730" max="9730" width="10.140625" style="180" bestFit="1" customWidth="1"/>
    <col min="9731" max="9731" width="12.42578125" style="180" customWidth="1"/>
    <col min="9732" max="9738" width="14" style="180" customWidth="1"/>
    <col min="9739" max="9739" width="11.7109375" style="180" customWidth="1"/>
    <col min="9740" max="9983" width="8.85546875" style="180"/>
    <col min="9984" max="9984" width="47.28515625" style="180" customWidth="1"/>
    <col min="9985" max="9985" width="15.42578125" style="180" customWidth="1"/>
    <col min="9986" max="9986" width="10.140625" style="180" bestFit="1" customWidth="1"/>
    <col min="9987" max="9987" width="12.42578125" style="180" customWidth="1"/>
    <col min="9988" max="9994" width="14" style="180" customWidth="1"/>
    <col min="9995" max="9995" width="11.7109375" style="180" customWidth="1"/>
    <col min="9996" max="10239" width="8.85546875" style="180"/>
    <col min="10240" max="10240" width="47.28515625" style="180" customWidth="1"/>
    <col min="10241" max="10241" width="15.42578125" style="180" customWidth="1"/>
    <col min="10242" max="10242" width="10.140625" style="180" bestFit="1" customWidth="1"/>
    <col min="10243" max="10243" width="12.42578125" style="180" customWidth="1"/>
    <col min="10244" max="10250" width="14" style="180" customWidth="1"/>
    <col min="10251" max="10251" width="11.7109375" style="180" customWidth="1"/>
    <col min="10252" max="10495" width="8.85546875" style="180"/>
    <col min="10496" max="10496" width="47.28515625" style="180" customWidth="1"/>
    <col min="10497" max="10497" width="15.42578125" style="180" customWidth="1"/>
    <col min="10498" max="10498" width="10.140625" style="180" bestFit="1" customWidth="1"/>
    <col min="10499" max="10499" width="12.42578125" style="180" customWidth="1"/>
    <col min="10500" max="10506" width="14" style="180" customWidth="1"/>
    <col min="10507" max="10507" width="11.7109375" style="180" customWidth="1"/>
    <col min="10508" max="10751" width="8.85546875" style="180"/>
    <col min="10752" max="10752" width="47.28515625" style="180" customWidth="1"/>
    <col min="10753" max="10753" width="15.42578125" style="180" customWidth="1"/>
    <col min="10754" max="10754" width="10.140625" style="180" bestFit="1" customWidth="1"/>
    <col min="10755" max="10755" width="12.42578125" style="180" customWidth="1"/>
    <col min="10756" max="10762" width="14" style="180" customWidth="1"/>
    <col min="10763" max="10763" width="11.7109375" style="180" customWidth="1"/>
    <col min="10764" max="11007" width="8.85546875" style="180"/>
    <col min="11008" max="11008" width="47.28515625" style="180" customWidth="1"/>
    <col min="11009" max="11009" width="15.42578125" style="180" customWidth="1"/>
    <col min="11010" max="11010" width="10.140625" style="180" bestFit="1" customWidth="1"/>
    <col min="11011" max="11011" width="12.42578125" style="180" customWidth="1"/>
    <col min="11012" max="11018" width="14" style="180" customWidth="1"/>
    <col min="11019" max="11019" width="11.7109375" style="180" customWidth="1"/>
    <col min="11020" max="11263" width="8.85546875" style="180"/>
    <col min="11264" max="11264" width="47.28515625" style="180" customWidth="1"/>
    <col min="11265" max="11265" width="15.42578125" style="180" customWidth="1"/>
    <col min="11266" max="11266" width="10.140625" style="180" bestFit="1" customWidth="1"/>
    <col min="11267" max="11267" width="12.42578125" style="180" customWidth="1"/>
    <col min="11268" max="11274" width="14" style="180" customWidth="1"/>
    <col min="11275" max="11275" width="11.7109375" style="180" customWidth="1"/>
    <col min="11276" max="11519" width="8.85546875" style="180"/>
    <col min="11520" max="11520" width="47.28515625" style="180" customWidth="1"/>
    <col min="11521" max="11521" width="15.42578125" style="180" customWidth="1"/>
    <col min="11522" max="11522" width="10.140625" style="180" bestFit="1" customWidth="1"/>
    <col min="11523" max="11523" width="12.42578125" style="180" customWidth="1"/>
    <col min="11524" max="11530" width="14" style="180" customWidth="1"/>
    <col min="11531" max="11531" width="11.7109375" style="180" customWidth="1"/>
    <col min="11532" max="11775" width="8.85546875" style="180"/>
    <col min="11776" max="11776" width="47.28515625" style="180" customWidth="1"/>
    <col min="11777" max="11777" width="15.42578125" style="180" customWidth="1"/>
    <col min="11778" max="11778" width="10.140625" style="180" bestFit="1" customWidth="1"/>
    <col min="11779" max="11779" width="12.42578125" style="180" customWidth="1"/>
    <col min="11780" max="11786" width="14" style="180" customWidth="1"/>
    <col min="11787" max="11787" width="11.7109375" style="180" customWidth="1"/>
    <col min="11788" max="12031" width="8.85546875" style="180"/>
    <col min="12032" max="12032" width="47.28515625" style="180" customWidth="1"/>
    <col min="12033" max="12033" width="15.42578125" style="180" customWidth="1"/>
    <col min="12034" max="12034" width="10.140625" style="180" bestFit="1" customWidth="1"/>
    <col min="12035" max="12035" width="12.42578125" style="180" customWidth="1"/>
    <col min="12036" max="12042" width="14" style="180" customWidth="1"/>
    <col min="12043" max="12043" width="11.7109375" style="180" customWidth="1"/>
    <col min="12044" max="12287" width="8.85546875" style="180"/>
    <col min="12288" max="12288" width="47.28515625" style="180" customWidth="1"/>
    <col min="12289" max="12289" width="15.42578125" style="180" customWidth="1"/>
    <col min="12290" max="12290" width="10.140625" style="180" bestFit="1" customWidth="1"/>
    <col min="12291" max="12291" width="12.42578125" style="180" customWidth="1"/>
    <col min="12292" max="12298" width="14" style="180" customWidth="1"/>
    <col min="12299" max="12299" width="11.7109375" style="180" customWidth="1"/>
    <col min="12300" max="12543" width="8.85546875" style="180"/>
    <col min="12544" max="12544" width="47.28515625" style="180" customWidth="1"/>
    <col min="12545" max="12545" width="15.42578125" style="180" customWidth="1"/>
    <col min="12546" max="12546" width="10.140625" style="180" bestFit="1" customWidth="1"/>
    <col min="12547" max="12547" width="12.42578125" style="180" customWidth="1"/>
    <col min="12548" max="12554" width="14" style="180" customWidth="1"/>
    <col min="12555" max="12555" width="11.7109375" style="180" customWidth="1"/>
    <col min="12556" max="12799" width="8.85546875" style="180"/>
    <col min="12800" max="12800" width="47.28515625" style="180" customWidth="1"/>
    <col min="12801" max="12801" width="15.42578125" style="180" customWidth="1"/>
    <col min="12802" max="12802" width="10.140625" style="180" bestFit="1" customWidth="1"/>
    <col min="12803" max="12803" width="12.42578125" style="180" customWidth="1"/>
    <col min="12804" max="12810" width="14" style="180" customWidth="1"/>
    <col min="12811" max="12811" width="11.7109375" style="180" customWidth="1"/>
    <col min="12812" max="13055" width="8.85546875" style="180"/>
    <col min="13056" max="13056" width="47.28515625" style="180" customWidth="1"/>
    <col min="13057" max="13057" width="15.42578125" style="180" customWidth="1"/>
    <col min="13058" max="13058" width="10.140625" style="180" bestFit="1" customWidth="1"/>
    <col min="13059" max="13059" width="12.42578125" style="180" customWidth="1"/>
    <col min="13060" max="13066" width="14" style="180" customWidth="1"/>
    <col min="13067" max="13067" width="11.7109375" style="180" customWidth="1"/>
    <col min="13068" max="13311" width="8.85546875" style="180"/>
    <col min="13312" max="13312" width="47.28515625" style="180" customWidth="1"/>
    <col min="13313" max="13313" width="15.42578125" style="180" customWidth="1"/>
    <col min="13314" max="13314" width="10.140625" style="180" bestFit="1" customWidth="1"/>
    <col min="13315" max="13315" width="12.42578125" style="180" customWidth="1"/>
    <col min="13316" max="13322" width="14" style="180" customWidth="1"/>
    <col min="13323" max="13323" width="11.7109375" style="180" customWidth="1"/>
    <col min="13324" max="13567" width="8.85546875" style="180"/>
    <col min="13568" max="13568" width="47.28515625" style="180" customWidth="1"/>
    <col min="13569" max="13569" width="15.42578125" style="180" customWidth="1"/>
    <col min="13570" max="13570" width="10.140625" style="180" bestFit="1" customWidth="1"/>
    <col min="13571" max="13571" width="12.42578125" style="180" customWidth="1"/>
    <col min="13572" max="13578" width="14" style="180" customWidth="1"/>
    <col min="13579" max="13579" width="11.7109375" style="180" customWidth="1"/>
    <col min="13580" max="13823" width="8.85546875" style="180"/>
    <col min="13824" max="13824" width="47.28515625" style="180" customWidth="1"/>
    <col min="13825" max="13825" width="15.42578125" style="180" customWidth="1"/>
    <col min="13826" max="13826" width="10.140625" style="180" bestFit="1" customWidth="1"/>
    <col min="13827" max="13827" width="12.42578125" style="180" customWidth="1"/>
    <col min="13828" max="13834" width="14" style="180" customWidth="1"/>
    <col min="13835" max="13835" width="11.7109375" style="180" customWidth="1"/>
    <col min="13836" max="14079" width="8.85546875" style="180"/>
    <col min="14080" max="14080" width="47.28515625" style="180" customWidth="1"/>
    <col min="14081" max="14081" width="15.42578125" style="180" customWidth="1"/>
    <col min="14082" max="14082" width="10.140625" style="180" bestFit="1" customWidth="1"/>
    <col min="14083" max="14083" width="12.42578125" style="180" customWidth="1"/>
    <col min="14084" max="14090" width="14" style="180" customWidth="1"/>
    <col min="14091" max="14091" width="11.7109375" style="180" customWidth="1"/>
    <col min="14092" max="14335" width="8.85546875" style="180"/>
    <col min="14336" max="14336" width="47.28515625" style="180" customWidth="1"/>
    <col min="14337" max="14337" width="15.42578125" style="180" customWidth="1"/>
    <col min="14338" max="14338" width="10.140625" style="180" bestFit="1" customWidth="1"/>
    <col min="14339" max="14339" width="12.42578125" style="180" customWidth="1"/>
    <col min="14340" max="14346" width="14" style="180" customWidth="1"/>
    <col min="14347" max="14347" width="11.7109375" style="180" customWidth="1"/>
    <col min="14348" max="14591" width="8.85546875" style="180"/>
    <col min="14592" max="14592" width="47.28515625" style="180" customWidth="1"/>
    <col min="14593" max="14593" width="15.42578125" style="180" customWidth="1"/>
    <col min="14594" max="14594" width="10.140625" style="180" bestFit="1" customWidth="1"/>
    <col min="14595" max="14595" width="12.42578125" style="180" customWidth="1"/>
    <col min="14596" max="14602" width="14" style="180" customWidth="1"/>
    <col min="14603" max="14603" width="11.7109375" style="180" customWidth="1"/>
    <col min="14604" max="14847" width="8.85546875" style="180"/>
    <col min="14848" max="14848" width="47.28515625" style="180" customWidth="1"/>
    <col min="14849" max="14849" width="15.42578125" style="180" customWidth="1"/>
    <col min="14850" max="14850" width="10.140625" style="180" bestFit="1" customWidth="1"/>
    <col min="14851" max="14851" width="12.42578125" style="180" customWidth="1"/>
    <col min="14852" max="14858" width="14" style="180" customWidth="1"/>
    <col min="14859" max="14859" width="11.7109375" style="180" customWidth="1"/>
    <col min="14860" max="15103" width="8.85546875" style="180"/>
    <col min="15104" max="15104" width="47.28515625" style="180" customWidth="1"/>
    <col min="15105" max="15105" width="15.42578125" style="180" customWidth="1"/>
    <col min="15106" max="15106" width="10.140625" style="180" bestFit="1" customWidth="1"/>
    <col min="15107" max="15107" width="12.42578125" style="180" customWidth="1"/>
    <col min="15108" max="15114" width="14" style="180" customWidth="1"/>
    <col min="15115" max="15115" width="11.7109375" style="180" customWidth="1"/>
    <col min="15116" max="15359" width="8.85546875" style="180"/>
    <col min="15360" max="15360" width="47.28515625" style="180" customWidth="1"/>
    <col min="15361" max="15361" width="15.42578125" style="180" customWidth="1"/>
    <col min="15362" max="15362" width="10.140625" style="180" bestFit="1" customWidth="1"/>
    <col min="15363" max="15363" width="12.42578125" style="180" customWidth="1"/>
    <col min="15364" max="15370" width="14" style="180" customWidth="1"/>
    <col min="15371" max="15371" width="11.7109375" style="180" customWidth="1"/>
    <col min="15372" max="15615" width="8.85546875" style="180"/>
    <col min="15616" max="15616" width="47.28515625" style="180" customWidth="1"/>
    <col min="15617" max="15617" width="15.42578125" style="180" customWidth="1"/>
    <col min="15618" max="15618" width="10.140625" style="180" bestFit="1" customWidth="1"/>
    <col min="15619" max="15619" width="12.42578125" style="180" customWidth="1"/>
    <col min="15620" max="15626" width="14" style="180" customWidth="1"/>
    <col min="15627" max="15627" width="11.7109375" style="180" customWidth="1"/>
    <col min="15628" max="15871" width="8.85546875" style="180"/>
    <col min="15872" max="15872" width="47.28515625" style="180" customWidth="1"/>
    <col min="15873" max="15873" width="15.42578125" style="180" customWidth="1"/>
    <col min="15874" max="15874" width="10.140625" style="180" bestFit="1" customWidth="1"/>
    <col min="15875" max="15875" width="12.42578125" style="180" customWidth="1"/>
    <col min="15876" max="15882" width="14" style="180" customWidth="1"/>
    <col min="15883" max="15883" width="11.7109375" style="180" customWidth="1"/>
    <col min="15884" max="16127" width="8.85546875" style="180"/>
    <col min="16128" max="16128" width="47.28515625" style="180" customWidth="1"/>
    <col min="16129" max="16129" width="15.42578125" style="180" customWidth="1"/>
    <col min="16130" max="16130" width="10.140625" style="180" bestFit="1" customWidth="1"/>
    <col min="16131" max="16131" width="12.42578125" style="180" customWidth="1"/>
    <col min="16132" max="16138" width="14" style="180" customWidth="1"/>
    <col min="16139" max="16139" width="11.7109375" style="180" customWidth="1"/>
    <col min="16140" max="16384" width="8.85546875" style="180"/>
  </cols>
  <sheetData>
    <row r="1" spans="2:13" s="157" customFormat="1" ht="18" customHeight="1">
      <c r="B1" s="418" t="s">
        <v>997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2:13" s="157" customFormat="1" ht="18" customHeight="1" thickBot="1">
      <c r="B2" s="420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</row>
    <row r="3" spans="2:13" s="157" customFormat="1" ht="13.5" thickBot="1">
      <c r="B3" s="158"/>
      <c r="C3" s="158"/>
      <c r="D3" s="159"/>
      <c r="E3" s="160"/>
      <c r="F3" s="161"/>
      <c r="G3" s="158"/>
      <c r="H3" s="158"/>
      <c r="I3" s="158"/>
    </row>
    <row r="4" spans="2:13" s="157" customFormat="1">
      <c r="B4" s="162" t="s">
        <v>998</v>
      </c>
      <c r="C4" s="163"/>
      <c r="D4" s="164"/>
      <c r="E4" s="165"/>
      <c r="F4" s="166"/>
      <c r="G4" s="167"/>
      <c r="H4" s="167"/>
      <c r="I4" s="165"/>
      <c r="J4" s="168"/>
      <c r="K4" s="168"/>
      <c r="L4" s="168"/>
      <c r="M4" s="168"/>
    </row>
    <row r="5" spans="2:13" s="157" customFormat="1">
      <c r="B5" s="169" t="s">
        <v>999</v>
      </c>
      <c r="C5" s="170"/>
      <c r="D5" s="159"/>
      <c r="E5" s="160"/>
      <c r="F5" s="171"/>
      <c r="G5" s="172"/>
      <c r="H5" s="158"/>
      <c r="I5" s="160"/>
    </row>
    <row r="6" spans="2:13" s="157" customFormat="1" ht="13.5" thickBot="1">
      <c r="B6" s="173" t="s">
        <v>1000</v>
      </c>
      <c r="C6" s="174"/>
      <c r="D6" s="175"/>
      <c r="E6" s="176"/>
      <c r="F6" s="177"/>
      <c r="G6" s="178"/>
      <c r="H6" s="178"/>
      <c r="I6" s="176"/>
      <c r="J6" s="179"/>
      <c r="K6" s="179"/>
      <c r="L6" s="179"/>
      <c r="M6" s="179"/>
    </row>
    <row r="7" spans="2:13" s="157" customFormat="1" ht="13.5" thickBot="1">
      <c r="B7" s="170"/>
      <c r="C7" s="170"/>
      <c r="D7" s="159"/>
      <c r="E7" s="160"/>
      <c r="F7" s="171"/>
      <c r="G7" s="158"/>
      <c r="H7" s="158"/>
      <c r="I7" s="160"/>
    </row>
    <row r="8" spans="2:13" s="157" customFormat="1" ht="13.5" thickBot="1">
      <c r="B8" s="422" t="s">
        <v>1001</v>
      </c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</row>
    <row r="9" spans="2:13" ht="13.5" thickBot="1"/>
    <row r="10" spans="2:13" ht="13.5" thickBot="1">
      <c r="B10" s="181" t="s">
        <v>8</v>
      </c>
      <c r="C10" s="182" t="s">
        <v>11</v>
      </c>
      <c r="D10" s="182" t="s">
        <v>16</v>
      </c>
      <c r="E10" s="182" t="s">
        <v>1002</v>
      </c>
      <c r="F10" s="182">
        <v>1</v>
      </c>
      <c r="G10" s="182">
        <v>2</v>
      </c>
      <c r="H10" s="182">
        <v>3</v>
      </c>
      <c r="I10" s="182">
        <v>4</v>
      </c>
      <c r="J10" s="182">
        <v>5</v>
      </c>
      <c r="K10" s="182">
        <v>6</v>
      </c>
      <c r="L10" s="182">
        <v>7</v>
      </c>
      <c r="M10" s="183">
        <v>8</v>
      </c>
    </row>
    <row r="11" spans="2:13">
      <c r="B11" s="184"/>
      <c r="C11" s="185"/>
      <c r="D11" s="185"/>
      <c r="E11" s="185"/>
      <c r="F11" s="186"/>
      <c r="G11" s="186"/>
      <c r="H11" s="186"/>
      <c r="I11" s="186"/>
      <c r="J11" s="186"/>
      <c r="K11" s="186"/>
      <c r="L11" s="187"/>
      <c r="M11" s="186"/>
    </row>
    <row r="12" spans="2:13" ht="15">
      <c r="B12" s="188">
        <v>1</v>
      </c>
      <c r="C12" s="189" t="s">
        <v>19</v>
      </c>
      <c r="D12" s="190">
        <f>'ORÇAMENTO CUSTO GERAL'!J22</f>
        <v>9090.7900000000009</v>
      </c>
      <c r="E12" s="191">
        <f>D12/$D$63</f>
        <v>3.3594793535934504E-3</v>
      </c>
      <c r="F12" s="192">
        <v>1</v>
      </c>
      <c r="G12" s="193"/>
      <c r="H12" s="194"/>
      <c r="I12" s="194"/>
      <c r="J12" s="194"/>
      <c r="K12" s="194"/>
      <c r="L12" s="195"/>
      <c r="M12" s="194"/>
    </row>
    <row r="13" spans="2:13" ht="15">
      <c r="B13" s="188"/>
      <c r="C13" s="194"/>
      <c r="D13" s="190"/>
      <c r="E13" s="191"/>
      <c r="F13" s="196">
        <f>D12*F12</f>
        <v>9090.7900000000009</v>
      </c>
      <c r="G13" s="196"/>
      <c r="H13" s="194"/>
      <c r="I13" s="194"/>
      <c r="J13" s="194"/>
      <c r="K13" s="194"/>
      <c r="L13" s="195"/>
      <c r="M13" s="194"/>
    </row>
    <row r="14" spans="2:13" ht="15">
      <c r="B14" s="188">
        <v>2</v>
      </c>
      <c r="C14" s="194" t="s">
        <v>1003</v>
      </c>
      <c r="D14" s="190">
        <f>'ORÇAMENTO CUSTO GERAL'!J28</f>
        <v>196.61</v>
      </c>
      <c r="E14" s="191">
        <f>D14/$D$63</f>
        <v>7.265674773149619E-5</v>
      </c>
      <c r="F14" s="197">
        <v>1</v>
      </c>
      <c r="G14" s="196"/>
      <c r="H14" s="193"/>
      <c r="I14" s="194"/>
      <c r="J14" s="194"/>
      <c r="K14" s="194"/>
      <c r="L14" s="195"/>
      <c r="M14" s="194"/>
    </row>
    <row r="15" spans="2:13" ht="15">
      <c r="B15" s="188"/>
      <c r="C15" s="194"/>
      <c r="D15" s="190"/>
      <c r="E15" s="191"/>
      <c r="F15" s="196">
        <f>D14*F14</f>
        <v>196.61</v>
      </c>
      <c r="G15" s="196"/>
      <c r="H15" s="196"/>
      <c r="I15" s="194"/>
      <c r="J15" s="194"/>
      <c r="K15" s="194"/>
      <c r="L15" s="195"/>
      <c r="M15" s="194"/>
    </row>
    <row r="16" spans="2:13" ht="15">
      <c r="B16" s="188">
        <v>3</v>
      </c>
      <c r="C16" s="194" t="s">
        <v>1004</v>
      </c>
      <c r="D16" s="190">
        <f>'ORÇAMENTO CUSTO GERAL'!J52</f>
        <v>30034.299999999996</v>
      </c>
      <c r="E16" s="191">
        <f>D16/$D$63</f>
        <v>1.1099102580703299E-2</v>
      </c>
      <c r="F16" s="197">
        <v>0.5</v>
      </c>
      <c r="G16" s="197">
        <v>0.5</v>
      </c>
      <c r="H16" s="202"/>
      <c r="I16" s="194"/>
      <c r="J16" s="194"/>
      <c r="K16" s="194"/>
      <c r="L16" s="195"/>
      <c r="M16" s="194"/>
    </row>
    <row r="17" spans="2:13" ht="15">
      <c r="B17" s="188"/>
      <c r="C17" s="194"/>
      <c r="D17" s="190"/>
      <c r="E17" s="191"/>
      <c r="F17" s="196">
        <f>$D$16*F16</f>
        <v>15017.149999999998</v>
      </c>
      <c r="G17" s="196">
        <f>$D$16*G16</f>
        <v>15017.149999999998</v>
      </c>
      <c r="H17" s="262"/>
      <c r="I17" s="194"/>
      <c r="J17" s="194"/>
      <c r="K17" s="194"/>
      <c r="L17" s="195"/>
      <c r="M17" s="194"/>
    </row>
    <row r="18" spans="2:13" ht="15">
      <c r="B18" s="188">
        <v>4</v>
      </c>
      <c r="C18" s="194" t="s">
        <v>70</v>
      </c>
      <c r="D18" s="190">
        <f>'ORÇAMENTO CUSTO GERAL'!J73</f>
        <v>44932.909999999996</v>
      </c>
      <c r="E18" s="191">
        <f>D18/$D$63</f>
        <v>1.6604847702110889E-2</v>
      </c>
      <c r="F18" s="197">
        <v>0.2</v>
      </c>
      <c r="G18" s="197">
        <v>0.6</v>
      </c>
      <c r="H18" s="197">
        <v>0.2</v>
      </c>
      <c r="I18" s="202"/>
      <c r="J18" s="199"/>
      <c r="K18" s="199"/>
      <c r="L18" s="200"/>
      <c r="M18" s="201"/>
    </row>
    <row r="19" spans="2:13" ht="15">
      <c r="B19" s="188"/>
      <c r="C19" s="194"/>
      <c r="D19" s="190"/>
      <c r="E19" s="191"/>
      <c r="F19" s="196">
        <f t="shared" ref="F19:G19" si="0">$D$18*F18</f>
        <v>8986.5820000000003</v>
      </c>
      <c r="G19" s="196">
        <f t="shared" si="0"/>
        <v>26959.745999999996</v>
      </c>
      <c r="H19" s="196">
        <f>$D$18*H18</f>
        <v>8986.5820000000003</v>
      </c>
      <c r="I19" s="262"/>
      <c r="J19" s="196"/>
      <c r="K19" s="196"/>
      <c r="L19" s="195"/>
      <c r="M19" s="194"/>
    </row>
    <row r="20" spans="2:13" ht="15">
      <c r="B20" s="188">
        <v>5</v>
      </c>
      <c r="C20" s="194" t="s">
        <v>1005</v>
      </c>
      <c r="D20" s="190">
        <f>'ORÇAMENTO CUSTO GERAL'!J86</f>
        <v>104111.13</v>
      </c>
      <c r="E20" s="191">
        <f>D20/$D$63</f>
        <v>3.8474015098168994E-2</v>
      </c>
      <c r="F20" s="194"/>
      <c r="G20" s="198"/>
      <c r="H20" s="197">
        <v>0.5</v>
      </c>
      <c r="I20" s="197">
        <v>0.3</v>
      </c>
      <c r="J20" s="197">
        <v>0.2</v>
      </c>
      <c r="K20" s="202"/>
      <c r="L20" s="202"/>
      <c r="M20" s="194"/>
    </row>
    <row r="21" spans="2:13" ht="15">
      <c r="B21" s="188"/>
      <c r="C21" s="194"/>
      <c r="D21" s="190"/>
      <c r="E21" s="191"/>
      <c r="F21" s="194"/>
      <c r="G21" s="196"/>
      <c r="H21" s="196">
        <f>D20*H20</f>
        <v>52055.565000000002</v>
      </c>
      <c r="I21" s="196">
        <f>D20*I20</f>
        <v>31233.339</v>
      </c>
      <c r="J21" s="196">
        <f>D20*J20</f>
        <v>20822.226000000002</v>
      </c>
      <c r="K21" s="196"/>
      <c r="L21" s="203"/>
      <c r="M21" s="194"/>
    </row>
    <row r="22" spans="2:13" ht="15">
      <c r="B22" s="188">
        <v>6</v>
      </c>
      <c r="C22" s="77" t="s">
        <v>107</v>
      </c>
      <c r="D22" s="190">
        <f>'ORÇAMENTO CUSTO GERAL'!J144</f>
        <v>557192.80000000005</v>
      </c>
      <c r="E22" s="191">
        <f>D22/$D$63</f>
        <v>0.20590924524391441</v>
      </c>
      <c r="F22" s="194"/>
      <c r="G22" s="194"/>
      <c r="H22" s="194"/>
      <c r="I22" s="202"/>
      <c r="J22" s="197">
        <v>0.2</v>
      </c>
      <c r="K22" s="197">
        <v>0.4</v>
      </c>
      <c r="L22" s="204">
        <v>0.3</v>
      </c>
      <c r="M22" s="197">
        <v>0.1</v>
      </c>
    </row>
    <row r="23" spans="2:13" ht="15">
      <c r="B23" s="188"/>
      <c r="C23" s="194"/>
      <c r="D23" s="190"/>
      <c r="E23" s="191"/>
      <c r="F23" s="194"/>
      <c r="G23" s="194"/>
      <c r="H23" s="194"/>
      <c r="I23" s="196"/>
      <c r="J23" s="196">
        <f>D22*J22</f>
        <v>111438.56000000001</v>
      </c>
      <c r="K23" s="196">
        <f>D22*K22</f>
        <v>222877.12000000002</v>
      </c>
      <c r="L23" s="196">
        <f>D22*L22</f>
        <v>167157.84</v>
      </c>
      <c r="M23" s="196">
        <f>D22*M22</f>
        <v>55719.280000000006</v>
      </c>
    </row>
    <row r="24" spans="2:13" ht="15">
      <c r="B24" s="188">
        <v>7</v>
      </c>
      <c r="C24" s="77" t="s">
        <v>1006</v>
      </c>
      <c r="D24" s="190">
        <f>'ORÇAMENTO CUSTO GERAL'!J155</f>
        <v>166001.54999999999</v>
      </c>
      <c r="E24" s="191">
        <f>D24/$D$63</f>
        <v>6.1345469413495501E-2</v>
      </c>
      <c r="F24" s="197">
        <v>0.2</v>
      </c>
      <c r="G24" s="197">
        <v>0.6</v>
      </c>
      <c r="H24" s="197">
        <v>0.2</v>
      </c>
      <c r="I24" s="202"/>
      <c r="J24" s="202"/>
      <c r="K24" s="202"/>
      <c r="L24" s="205"/>
      <c r="M24" s="199"/>
    </row>
    <row r="25" spans="2:13" ht="15">
      <c r="B25" s="188"/>
      <c r="C25" s="194"/>
      <c r="D25" s="190"/>
      <c r="E25" s="191"/>
      <c r="F25" s="196">
        <f t="shared" ref="F25:G25" si="1">$D$24*F24</f>
        <v>33200.31</v>
      </c>
      <c r="G25" s="196">
        <f t="shared" si="1"/>
        <v>99600.93</v>
      </c>
      <c r="H25" s="196">
        <f>$D$24*H24</f>
        <v>33200.31</v>
      </c>
      <c r="I25" s="262"/>
      <c r="J25" s="262"/>
      <c r="K25" s="262"/>
      <c r="L25" s="203"/>
      <c r="M25" s="196"/>
    </row>
    <row r="26" spans="2:13" ht="15">
      <c r="B26" s="188">
        <v>8</v>
      </c>
      <c r="C26" s="77" t="s">
        <v>220</v>
      </c>
      <c r="D26" s="190">
        <f>'ORÇAMENTO CUSTO GERAL'!J160</f>
        <v>279.3</v>
      </c>
      <c r="E26" s="191">
        <f>D26/$D$63</f>
        <v>1.0321463629218701E-4</v>
      </c>
      <c r="F26" s="194"/>
      <c r="G26" s="197">
        <v>1</v>
      </c>
      <c r="H26" s="202"/>
      <c r="I26" s="202"/>
      <c r="J26" s="202"/>
      <c r="K26" s="202"/>
      <c r="L26" s="206"/>
      <c r="M26" s="199"/>
    </row>
    <row r="27" spans="2:13" ht="15">
      <c r="B27" s="188"/>
      <c r="C27" s="194"/>
      <c r="D27" s="190"/>
      <c r="E27" s="191"/>
      <c r="F27" s="194"/>
      <c r="G27" s="196">
        <f>$D$26*G26</f>
        <v>279.3</v>
      </c>
      <c r="H27" s="262"/>
      <c r="I27" s="196"/>
      <c r="J27" s="196"/>
      <c r="K27" s="196"/>
      <c r="L27" s="203"/>
      <c r="M27" s="196"/>
    </row>
    <row r="28" spans="2:13" ht="15">
      <c r="B28" s="188">
        <v>9</v>
      </c>
      <c r="C28" s="77" t="s">
        <v>1007</v>
      </c>
      <c r="D28" s="190">
        <f>'ORÇAMENTO CUSTO GERAL'!J179</f>
        <v>294027.8</v>
      </c>
      <c r="E28" s="191">
        <f>D28/$D$63</f>
        <v>0.10865725899316828</v>
      </c>
      <c r="F28" s="194"/>
      <c r="G28" s="194"/>
      <c r="H28" s="194"/>
      <c r="I28" s="197">
        <v>0.2</v>
      </c>
      <c r="J28" s="197">
        <v>0.3</v>
      </c>
      <c r="K28" s="197">
        <v>0.3</v>
      </c>
      <c r="L28" s="207">
        <v>0.2</v>
      </c>
      <c r="M28" s="263"/>
    </row>
    <row r="29" spans="2:13" ht="15">
      <c r="B29" s="188"/>
      <c r="C29" s="194"/>
      <c r="D29" s="190"/>
      <c r="E29" s="191"/>
      <c r="F29" s="194"/>
      <c r="G29" s="194"/>
      <c r="H29" s="194"/>
      <c r="I29" s="196">
        <f>D28*I28</f>
        <v>58805.56</v>
      </c>
      <c r="J29" s="196">
        <f>D28*J28</f>
        <v>88208.34</v>
      </c>
      <c r="K29" s="196">
        <f>D28*K28</f>
        <v>88208.34</v>
      </c>
      <c r="L29" s="196">
        <f>D28*L28</f>
        <v>58805.56</v>
      </c>
      <c r="M29" s="262"/>
    </row>
    <row r="30" spans="2:13" ht="15">
      <c r="B30" s="188">
        <v>10</v>
      </c>
      <c r="C30" s="77" t="s">
        <v>1008</v>
      </c>
      <c r="D30" s="190">
        <f>'ORÇAMENTO CUSTO GERAL'!J207</f>
        <v>265379.36000000004</v>
      </c>
      <c r="E30" s="191">
        <f>D30/$D$63</f>
        <v>9.8070297607781465E-2</v>
      </c>
      <c r="F30" s="194"/>
      <c r="G30" s="194"/>
      <c r="H30" s="194"/>
      <c r="I30" s="197">
        <v>0.2</v>
      </c>
      <c r="J30" s="197">
        <v>0.3</v>
      </c>
      <c r="K30" s="197">
        <v>0.3</v>
      </c>
      <c r="L30" s="207">
        <v>0.2</v>
      </c>
      <c r="M30" s="263"/>
    </row>
    <row r="31" spans="2:13" ht="15">
      <c r="B31" s="188"/>
      <c r="C31" s="194"/>
      <c r="D31" s="190"/>
      <c r="E31" s="191"/>
      <c r="F31" s="194"/>
      <c r="G31" s="194"/>
      <c r="H31" s="194"/>
      <c r="I31" s="196">
        <f>D30*I30</f>
        <v>53075.87200000001</v>
      </c>
      <c r="J31" s="196">
        <f>D30*J30</f>
        <v>79613.808000000005</v>
      </c>
      <c r="K31" s="196">
        <f>D30*K30</f>
        <v>79613.808000000005</v>
      </c>
      <c r="L31" s="196">
        <f>D30*L30</f>
        <v>53075.87200000001</v>
      </c>
      <c r="M31" s="262"/>
    </row>
    <row r="32" spans="2:13" ht="15">
      <c r="B32" s="188">
        <v>11</v>
      </c>
      <c r="C32" s="77" t="s">
        <v>1009</v>
      </c>
      <c r="D32" s="190">
        <f>'ORÇAMENTO CUSTO GERAL'!J226</f>
        <v>222661.39999999997</v>
      </c>
      <c r="E32" s="191">
        <f>D32/$D$63</f>
        <v>8.228397929577215E-2</v>
      </c>
      <c r="F32" s="194"/>
      <c r="G32" s="194"/>
      <c r="H32" s="194"/>
      <c r="I32" s="202"/>
      <c r="J32" s="202"/>
      <c r="K32" s="197">
        <v>0.4</v>
      </c>
      <c r="L32" s="197">
        <v>0.3</v>
      </c>
      <c r="M32" s="197">
        <v>0.3</v>
      </c>
    </row>
    <row r="33" spans="2:13" ht="15">
      <c r="B33" s="188"/>
      <c r="C33" s="194"/>
      <c r="D33" s="190"/>
      <c r="E33" s="191"/>
      <c r="F33" s="194"/>
      <c r="G33" s="194"/>
      <c r="H33" s="194"/>
      <c r="I33" s="196"/>
      <c r="J33" s="196"/>
      <c r="K33" s="196">
        <f>K32*$D$32</f>
        <v>89064.56</v>
      </c>
      <c r="L33" s="196">
        <f t="shared" ref="L33" si="2">L32*$D$32</f>
        <v>66798.419999999984</v>
      </c>
      <c r="M33" s="196">
        <f>M32*$D$32</f>
        <v>66798.419999999984</v>
      </c>
    </row>
    <row r="34" spans="2:13" ht="15">
      <c r="B34" s="188">
        <v>12</v>
      </c>
      <c r="C34" s="77" t="s">
        <v>335</v>
      </c>
      <c r="D34" s="190">
        <f>'ORÇAMENTO CUSTO GERAL'!J296</f>
        <v>34211.919999999998</v>
      </c>
      <c r="E34" s="191">
        <f>D34/$D$63</f>
        <v>1.2642931899954881E-2</v>
      </c>
      <c r="F34" s="194"/>
      <c r="G34" s="194"/>
      <c r="H34" s="194"/>
      <c r="I34" s="197">
        <v>0.1</v>
      </c>
      <c r="J34" s="197">
        <v>0.2</v>
      </c>
      <c r="K34" s="197">
        <v>0.3</v>
      </c>
      <c r="L34" s="197">
        <v>0.25</v>
      </c>
      <c r="M34" s="208">
        <v>0.15</v>
      </c>
    </row>
    <row r="35" spans="2:13" ht="15">
      <c r="B35" s="188"/>
      <c r="C35" s="194"/>
      <c r="D35" s="190"/>
      <c r="E35" s="191"/>
      <c r="F35" s="194"/>
      <c r="G35" s="194"/>
      <c r="H35" s="194"/>
      <c r="I35" s="196">
        <f>D34*I34</f>
        <v>3421.192</v>
      </c>
      <c r="J35" s="196">
        <f>D34*J34</f>
        <v>6842.384</v>
      </c>
      <c r="K35" s="196">
        <f>D34*K34</f>
        <v>10263.575999999999</v>
      </c>
      <c r="L35" s="196">
        <f>D34*L34</f>
        <v>8552.98</v>
      </c>
      <c r="M35" s="196">
        <f>D34*M34</f>
        <v>5131.7879999999996</v>
      </c>
    </row>
    <row r="36" spans="2:13" ht="15">
      <c r="B36" s="188">
        <v>13</v>
      </c>
      <c r="C36" s="77" t="s">
        <v>472</v>
      </c>
      <c r="D36" s="190">
        <f>'ORÇAMENTO CUSTO GERAL'!J310</f>
        <v>15078.98</v>
      </c>
      <c r="E36" s="191">
        <f>D36/$D$63</f>
        <v>5.5724004166027991E-3</v>
      </c>
      <c r="F36" s="194"/>
      <c r="G36" s="199"/>
      <c r="H36" s="199"/>
      <c r="I36" s="199"/>
      <c r="J36" s="197">
        <v>0.2</v>
      </c>
      <c r="K36" s="197">
        <v>0.2</v>
      </c>
      <c r="L36" s="204">
        <v>0.3</v>
      </c>
      <c r="M36" s="197">
        <v>0.3</v>
      </c>
    </row>
    <row r="37" spans="2:13" ht="15">
      <c r="B37" s="188"/>
      <c r="C37" s="194"/>
      <c r="D37" s="190"/>
      <c r="E37" s="191"/>
      <c r="F37" s="194"/>
      <c r="G37" s="196"/>
      <c r="H37" s="196"/>
      <c r="I37" s="196"/>
      <c r="J37" s="196">
        <f>$D$36*J36</f>
        <v>3015.7960000000003</v>
      </c>
      <c r="K37" s="196">
        <f t="shared" ref="K37:M37" si="3">$D$36*K36</f>
        <v>3015.7960000000003</v>
      </c>
      <c r="L37" s="196">
        <f t="shared" si="3"/>
        <v>4523.6939999999995</v>
      </c>
      <c r="M37" s="196">
        <f t="shared" si="3"/>
        <v>4523.6939999999995</v>
      </c>
    </row>
    <row r="38" spans="2:13" ht="15">
      <c r="B38" s="188">
        <v>14</v>
      </c>
      <c r="C38" s="77" t="s">
        <v>491</v>
      </c>
      <c r="D38" s="190">
        <f>'ORÇAMENTO CUSTO GERAL'!J349</f>
        <v>44781.490000000005</v>
      </c>
      <c r="E38" s="191">
        <f>D38/$D$63</f>
        <v>1.6548890809066272E-2</v>
      </c>
      <c r="F38" s="194"/>
      <c r="G38" s="199"/>
      <c r="H38" s="199"/>
      <c r="I38" s="197">
        <v>0.2</v>
      </c>
      <c r="J38" s="197">
        <v>0.2</v>
      </c>
      <c r="K38" s="197">
        <v>0.2</v>
      </c>
      <c r="L38" s="204">
        <v>0.2</v>
      </c>
      <c r="M38" s="197">
        <v>0.2</v>
      </c>
    </row>
    <row r="39" spans="2:13" ht="15">
      <c r="B39" s="188"/>
      <c r="C39" s="194"/>
      <c r="D39" s="190"/>
      <c r="E39" s="191"/>
      <c r="F39" s="194"/>
      <c r="G39" s="196"/>
      <c r="H39" s="196"/>
      <c r="I39" s="196">
        <f>D38*I38</f>
        <v>8956.2980000000007</v>
      </c>
      <c r="J39" s="196">
        <f>D38*J38</f>
        <v>8956.2980000000007</v>
      </c>
      <c r="K39" s="196">
        <f>D38*K38</f>
        <v>8956.2980000000007</v>
      </c>
      <c r="L39" s="196">
        <f>D38*L38</f>
        <v>8956.2980000000007</v>
      </c>
      <c r="M39" s="196">
        <f>D38*M38</f>
        <v>8956.2980000000007</v>
      </c>
    </row>
    <row r="40" spans="2:13" ht="15">
      <c r="B40" s="188">
        <v>15</v>
      </c>
      <c r="C40" s="77" t="s">
        <v>1010</v>
      </c>
      <c r="D40" s="190">
        <f>'ORÇAMENTO CUSTO GERAL'!J380</f>
        <v>93203.47</v>
      </c>
      <c r="E40" s="191">
        <f>D40/$D$63</f>
        <v>3.4443115851126971E-2</v>
      </c>
      <c r="F40" s="194"/>
      <c r="G40" s="198"/>
      <c r="H40" s="202"/>
      <c r="I40" s="202"/>
      <c r="J40" s="202"/>
      <c r="K40" s="197">
        <v>0.3</v>
      </c>
      <c r="L40" s="204">
        <v>0.4</v>
      </c>
      <c r="M40" s="204">
        <v>0.3</v>
      </c>
    </row>
    <row r="41" spans="2:13" ht="15">
      <c r="B41" s="188"/>
      <c r="C41" s="194"/>
      <c r="D41" s="190"/>
      <c r="E41" s="191"/>
      <c r="F41" s="194"/>
      <c r="G41" s="209"/>
      <c r="H41" s="196"/>
      <c r="I41" s="196"/>
      <c r="J41" s="196"/>
      <c r="K41" s="196">
        <f>D40*K40</f>
        <v>27961.041000000001</v>
      </c>
      <c r="L41" s="196">
        <f>D40*L40</f>
        <v>37281.387999999999</v>
      </c>
      <c r="M41" s="196">
        <f>D40*M40</f>
        <v>27961.041000000001</v>
      </c>
    </row>
    <row r="42" spans="2:13" ht="15">
      <c r="B42" s="188">
        <v>16</v>
      </c>
      <c r="C42" s="77" t="s">
        <v>626</v>
      </c>
      <c r="D42" s="190">
        <f>'ORÇAMENTO CUSTO GERAL'!J398</f>
        <v>6539.0099999999984</v>
      </c>
      <c r="E42" s="191">
        <f>D42/$D$63</f>
        <v>2.4164752554993682E-3</v>
      </c>
      <c r="F42" s="194"/>
      <c r="G42" s="198"/>
      <c r="H42" s="202"/>
      <c r="I42" s="197">
        <v>0.3</v>
      </c>
      <c r="J42" s="197">
        <v>0.3</v>
      </c>
      <c r="K42" s="199"/>
      <c r="L42" s="197">
        <v>0.2</v>
      </c>
      <c r="M42" s="197">
        <v>0.2</v>
      </c>
    </row>
    <row r="43" spans="2:13" ht="15">
      <c r="B43" s="188"/>
      <c r="C43" s="194"/>
      <c r="D43" s="190"/>
      <c r="E43" s="191"/>
      <c r="F43" s="194"/>
      <c r="G43" s="209"/>
      <c r="H43" s="196"/>
      <c r="I43" s="196">
        <f>D42*I42</f>
        <v>1961.7029999999995</v>
      </c>
      <c r="J43" s="196">
        <f>D42*J42</f>
        <v>1961.7029999999995</v>
      </c>
      <c r="K43" s="196"/>
      <c r="L43" s="196">
        <f>$D$42*L42</f>
        <v>1307.8019999999997</v>
      </c>
      <c r="M43" s="196">
        <f>$D$42*M42</f>
        <v>1307.8019999999997</v>
      </c>
    </row>
    <row r="44" spans="2:13" ht="15">
      <c r="B44" s="188">
        <v>17</v>
      </c>
      <c r="C44" s="77" t="s">
        <v>647</v>
      </c>
      <c r="D44" s="190">
        <f>'ORÇAMENTO CUSTO GERAL'!J418</f>
        <v>34163.11</v>
      </c>
      <c r="E44" s="191">
        <f>D44/$D$63</f>
        <v>1.2624894283064722E-2</v>
      </c>
      <c r="F44" s="194"/>
      <c r="G44" s="199"/>
      <c r="H44" s="199"/>
      <c r="I44" s="197">
        <v>0.05</v>
      </c>
      <c r="J44" s="197">
        <v>0.15</v>
      </c>
      <c r="K44" s="197">
        <v>0.15</v>
      </c>
      <c r="L44" s="197">
        <v>0.25</v>
      </c>
      <c r="M44" s="197">
        <v>0.4</v>
      </c>
    </row>
    <row r="45" spans="2:13" ht="15">
      <c r="B45" s="194"/>
      <c r="C45" s="194"/>
      <c r="D45" s="210"/>
      <c r="E45" s="191"/>
      <c r="F45" s="194"/>
      <c r="G45" s="196"/>
      <c r="H45" s="196"/>
      <c r="I45" s="196">
        <f>D44*I44</f>
        <v>1708.1555000000001</v>
      </c>
      <c r="J45" s="196">
        <f>D44*J44</f>
        <v>5124.4664999999995</v>
      </c>
      <c r="K45" s="196">
        <f>D44*K44</f>
        <v>5124.4664999999995</v>
      </c>
      <c r="L45" s="196">
        <f>D44*L44</f>
        <v>8540.7775000000001</v>
      </c>
      <c r="M45" s="196">
        <f>D44*M44</f>
        <v>13665.244000000001</v>
      </c>
    </row>
    <row r="46" spans="2:13" ht="15">
      <c r="B46" s="211">
        <v>18</v>
      </c>
      <c r="C46" s="77" t="s">
        <v>1011</v>
      </c>
      <c r="D46" s="210">
        <f>'ORÇAMENTO CUSTO GERAL'!J485</f>
        <v>270311.55</v>
      </c>
      <c r="E46" s="191">
        <f>D46/$D$63</f>
        <v>9.9892976436904118E-2</v>
      </c>
      <c r="F46" s="194"/>
      <c r="G46" s="196"/>
      <c r="H46" s="196"/>
      <c r="I46" s="212">
        <v>0.2</v>
      </c>
      <c r="J46" s="212">
        <v>0.2</v>
      </c>
      <c r="K46" s="212">
        <v>0.2</v>
      </c>
      <c r="L46" s="212">
        <v>0.2</v>
      </c>
      <c r="M46" s="212">
        <v>0.2</v>
      </c>
    </row>
    <row r="47" spans="2:13" ht="15">
      <c r="B47" s="211"/>
      <c r="C47" s="194"/>
      <c r="D47" s="210"/>
      <c r="E47" s="191"/>
      <c r="F47" s="194"/>
      <c r="G47" s="196"/>
      <c r="H47" s="196"/>
      <c r="I47" s="196">
        <f>D46*I46</f>
        <v>54062.31</v>
      </c>
      <c r="J47" s="196">
        <f>D46*J46</f>
        <v>54062.31</v>
      </c>
      <c r="K47" s="196">
        <f>D46*K46</f>
        <v>54062.31</v>
      </c>
      <c r="L47" s="196">
        <f>D46*L46</f>
        <v>54062.31</v>
      </c>
      <c r="M47" s="196">
        <f>D46*M46</f>
        <v>54062.31</v>
      </c>
    </row>
    <row r="48" spans="2:13" ht="15">
      <c r="B48" s="211">
        <v>19</v>
      </c>
      <c r="C48" s="102" t="s">
        <v>823</v>
      </c>
      <c r="D48" s="210">
        <f>'ORÇAMENTO CUSTO GERAL'!J492</f>
        <v>2048.4899999999998</v>
      </c>
      <c r="E48" s="191">
        <f>D48/$D$63</f>
        <v>7.5701450160466208E-4</v>
      </c>
      <c r="F48" s="194"/>
      <c r="G48" s="196"/>
      <c r="H48" s="196"/>
      <c r="I48" s="196"/>
      <c r="J48" s="212">
        <v>0.2</v>
      </c>
      <c r="K48" s="212"/>
      <c r="L48" s="212">
        <v>0.4</v>
      </c>
      <c r="M48" s="212">
        <v>0.4</v>
      </c>
    </row>
    <row r="49" spans="2:13" ht="15">
      <c r="B49" s="211"/>
      <c r="C49" s="194"/>
      <c r="D49" s="210"/>
      <c r="E49" s="191"/>
      <c r="F49" s="194"/>
      <c r="G49" s="196"/>
      <c r="H49" s="196"/>
      <c r="I49" s="196"/>
      <c r="J49" s="196">
        <f>$D$48*J48</f>
        <v>409.69799999999998</v>
      </c>
      <c r="K49" s="196"/>
      <c r="L49" s="196">
        <f t="shared" ref="L49:M49" si="4">$D$48*L48</f>
        <v>819.39599999999996</v>
      </c>
      <c r="M49" s="196">
        <f t="shared" si="4"/>
        <v>819.39599999999996</v>
      </c>
    </row>
    <row r="50" spans="2:13" ht="15">
      <c r="B50" s="211">
        <v>20</v>
      </c>
      <c r="C50" s="102" t="s">
        <v>829</v>
      </c>
      <c r="D50" s="210">
        <f>'ORÇAMENTO CUSTO GERAL'!J523</f>
        <v>51394.25</v>
      </c>
      <c r="E50" s="191">
        <f>D50/$D$63</f>
        <v>1.899262019785081E-2</v>
      </c>
      <c r="F50" s="194"/>
      <c r="G50" s="196"/>
      <c r="H50" s="196"/>
      <c r="I50" s="196"/>
      <c r="J50" s="196"/>
      <c r="K50" s="196"/>
      <c r="L50" s="213">
        <v>0.6</v>
      </c>
      <c r="M50" s="212">
        <v>0.4</v>
      </c>
    </row>
    <row r="51" spans="2:13" ht="15">
      <c r="B51" s="211"/>
      <c r="C51" s="194"/>
      <c r="D51" s="210"/>
      <c r="E51" s="191"/>
      <c r="F51" s="194"/>
      <c r="G51" s="196"/>
      <c r="H51" s="196"/>
      <c r="I51" s="196"/>
      <c r="J51" s="196"/>
      <c r="K51" s="196"/>
      <c r="L51" s="196">
        <f>D50*L50</f>
        <v>30836.55</v>
      </c>
      <c r="M51" s="196">
        <f>D50*M50</f>
        <v>20557.7</v>
      </c>
    </row>
    <row r="52" spans="2:13" ht="15">
      <c r="B52" s="211">
        <v>21</v>
      </c>
      <c r="C52" s="77" t="s">
        <v>890</v>
      </c>
      <c r="D52" s="210">
        <f>'ORÇAMENTO CUSTO GERAL'!J529</f>
        <v>13711.87</v>
      </c>
      <c r="E52" s="191">
        <f>D52/$D$63</f>
        <v>5.0671882382232374E-3</v>
      </c>
      <c r="F52" s="194"/>
      <c r="G52" s="196"/>
      <c r="H52" s="196"/>
      <c r="I52" s="196"/>
      <c r="J52" s="196"/>
      <c r="K52" s="196"/>
      <c r="L52" s="203"/>
      <c r="M52" s="212">
        <v>1</v>
      </c>
    </row>
    <row r="53" spans="2:13" ht="15">
      <c r="B53" s="211"/>
      <c r="C53" s="194"/>
      <c r="D53" s="210"/>
      <c r="E53" s="191"/>
      <c r="F53" s="194"/>
      <c r="G53" s="196"/>
      <c r="H53" s="196"/>
      <c r="I53" s="196"/>
      <c r="J53" s="196"/>
      <c r="K53" s="196"/>
      <c r="L53" s="203"/>
      <c r="M53" s="196">
        <f>D52*M52</f>
        <v>13711.87</v>
      </c>
    </row>
    <row r="54" spans="2:13" ht="15">
      <c r="B54" s="211">
        <v>22</v>
      </c>
      <c r="C54" s="77" t="s">
        <v>1012</v>
      </c>
      <c r="D54" s="210">
        <f>'ORÇAMENTO CUSTO GERAL'!J546</f>
        <v>68003.48</v>
      </c>
      <c r="E54" s="191">
        <f>D54/$D$63</f>
        <v>2.5130520783397826E-2</v>
      </c>
      <c r="F54" s="194"/>
      <c r="G54" s="212">
        <v>0.25</v>
      </c>
      <c r="H54" s="212">
        <v>0.15</v>
      </c>
      <c r="I54" s="214"/>
      <c r="J54" s="214"/>
      <c r="K54" s="214"/>
      <c r="L54" s="213">
        <v>0.3</v>
      </c>
      <c r="M54" s="212">
        <v>0.3</v>
      </c>
    </row>
    <row r="55" spans="2:13" ht="15">
      <c r="B55" s="211"/>
      <c r="C55" s="194"/>
      <c r="D55" s="210"/>
      <c r="E55" s="191"/>
      <c r="F55" s="194"/>
      <c r="G55" s="196">
        <f>D54*G54</f>
        <v>17000.87</v>
      </c>
      <c r="H55" s="196">
        <f>D54*H54</f>
        <v>10200.521999999999</v>
      </c>
      <c r="I55" s="196"/>
      <c r="J55" s="196"/>
      <c r="K55" s="196"/>
      <c r="L55" s="196">
        <f>D54*L54</f>
        <v>20401.043999999998</v>
      </c>
      <c r="M55" s="196">
        <f>D54*M54</f>
        <v>20401.043999999998</v>
      </c>
    </row>
    <row r="56" spans="2:13" ht="15">
      <c r="B56" s="211">
        <v>23</v>
      </c>
      <c r="C56" s="77" t="s">
        <v>932</v>
      </c>
      <c r="D56" s="210">
        <f>'ORÇAMENTO CUSTO GERAL'!J573</f>
        <v>253461.24</v>
      </c>
      <c r="E56" s="191">
        <f>D56/$D$63</f>
        <v>9.3665985323189108E-2</v>
      </c>
      <c r="F56" s="215"/>
      <c r="G56" s="212">
        <v>0.25</v>
      </c>
      <c r="H56" s="212">
        <v>0.25</v>
      </c>
      <c r="I56" s="196"/>
      <c r="J56" s="196"/>
      <c r="K56" s="212">
        <v>0.2</v>
      </c>
      <c r="L56" s="212">
        <v>0.2</v>
      </c>
      <c r="M56" s="212">
        <v>0.1</v>
      </c>
    </row>
    <row r="57" spans="2:13" ht="15">
      <c r="B57" s="211"/>
      <c r="C57" s="194"/>
      <c r="D57" s="210"/>
      <c r="E57" s="191"/>
      <c r="F57" s="262"/>
      <c r="G57" s="196">
        <f>$D$56*G56</f>
        <v>63365.31</v>
      </c>
      <c r="H57" s="196">
        <f>$D$56*H56</f>
        <v>63365.31</v>
      </c>
      <c r="I57" s="196"/>
      <c r="J57" s="196"/>
      <c r="K57" s="196">
        <f>$D$56*K56</f>
        <v>50692.248</v>
      </c>
      <c r="L57" s="196">
        <f t="shared" ref="L57:M57" si="5">$D$56*L56</f>
        <v>50692.248</v>
      </c>
      <c r="M57" s="196">
        <f t="shared" si="5"/>
        <v>25346.124</v>
      </c>
    </row>
    <row r="58" spans="2:13" ht="15">
      <c r="B58" s="211">
        <v>25</v>
      </c>
      <c r="C58" s="194" t="s">
        <v>982</v>
      </c>
      <c r="D58" s="210">
        <f>'ORÇAMENTO CUSTO GERAL'!J578</f>
        <v>116834.79</v>
      </c>
      <c r="E58" s="191">
        <f>D58/$D$63</f>
        <v>4.3176012732273707E-2</v>
      </c>
      <c r="F58" s="261">
        <v>0.125</v>
      </c>
      <c r="G58" s="261">
        <v>0.125</v>
      </c>
      <c r="H58" s="261">
        <v>0.125</v>
      </c>
      <c r="I58" s="261">
        <v>0.125</v>
      </c>
      <c r="J58" s="261">
        <v>0.125</v>
      </c>
      <c r="K58" s="261">
        <v>0.125</v>
      </c>
      <c r="L58" s="261">
        <v>0.125</v>
      </c>
      <c r="M58" s="261">
        <v>0.125</v>
      </c>
    </row>
    <row r="59" spans="2:13" ht="15">
      <c r="B59" s="211"/>
      <c r="C59" s="194"/>
      <c r="D59" s="210"/>
      <c r="E59" s="191"/>
      <c r="F59" s="196">
        <f>$D$58*F58</f>
        <v>14604.348749999999</v>
      </c>
      <c r="G59" s="196">
        <f t="shared" ref="G59:M59" si="6">$D$58*G58</f>
        <v>14604.348749999999</v>
      </c>
      <c r="H59" s="196">
        <f t="shared" si="6"/>
        <v>14604.348749999999</v>
      </c>
      <c r="I59" s="196">
        <f t="shared" si="6"/>
        <v>14604.348749999999</v>
      </c>
      <c r="J59" s="196">
        <f t="shared" si="6"/>
        <v>14604.348749999999</v>
      </c>
      <c r="K59" s="196">
        <f t="shared" si="6"/>
        <v>14604.348749999999</v>
      </c>
      <c r="L59" s="196">
        <f t="shared" si="6"/>
        <v>14604.348749999999</v>
      </c>
      <c r="M59" s="196">
        <f t="shared" si="6"/>
        <v>14604.348749999999</v>
      </c>
    </row>
    <row r="60" spans="2:13" ht="15">
      <c r="B60" s="211">
        <v>24</v>
      </c>
      <c r="C60" s="77" t="s">
        <v>988</v>
      </c>
      <c r="D60" s="210">
        <f>'ORÇAMENTO CUSTO GERAL'!J583</f>
        <v>8359.9700000000012</v>
      </c>
      <c r="E60" s="191">
        <f>D60/$D$63</f>
        <v>3.089406598509111E-3</v>
      </c>
      <c r="F60" s="194"/>
      <c r="G60" s="196"/>
      <c r="H60" s="196"/>
      <c r="I60" s="196"/>
      <c r="J60" s="196"/>
      <c r="K60" s="196"/>
      <c r="L60" s="203"/>
      <c r="M60" s="261">
        <v>1</v>
      </c>
    </row>
    <row r="61" spans="2:13" ht="15">
      <c r="B61" s="194"/>
      <c r="C61" s="194"/>
      <c r="D61" s="210"/>
      <c r="E61" s="194"/>
      <c r="F61" s="194"/>
      <c r="G61" s="194"/>
      <c r="H61" s="194"/>
      <c r="I61" s="194"/>
      <c r="J61" s="194"/>
      <c r="K61" s="194"/>
      <c r="L61" s="194"/>
      <c r="M61" s="216">
        <f>D60*M60</f>
        <v>8359.9700000000012</v>
      </c>
    </row>
    <row r="62" spans="2:13" ht="15.75" thickBot="1">
      <c r="D62" s="217"/>
      <c r="M62" s="218"/>
    </row>
    <row r="63" spans="2:13" ht="13.5" thickBot="1">
      <c r="B63" s="424" t="s">
        <v>1013</v>
      </c>
      <c r="C63" s="425"/>
      <c r="D63" s="219">
        <f>SUM(D11:D62)</f>
        <v>2706011.5700000008</v>
      </c>
      <c r="E63" s="220">
        <f>SUM(E11:E62)</f>
        <v>0.99999999999999978</v>
      </c>
      <c r="F63" s="221">
        <f t="shared" ref="F63:M63" si="7">SUM(F13,F15,F17,F19,F21,F23,F25,F27,F29,F31,F33,F35,F37,F39,F41,F43,F45,F47,F49,F51,F53,F55,F57,F59,F61)</f>
        <v>81095.79075</v>
      </c>
      <c r="G63" s="221">
        <f t="shared" si="7"/>
        <v>236827.65474999999</v>
      </c>
      <c r="H63" s="221">
        <f t="shared" si="7"/>
        <v>182412.63774999999</v>
      </c>
      <c r="I63" s="221">
        <f t="shared" si="7"/>
        <v>227828.77825000003</v>
      </c>
      <c r="J63" s="221">
        <f t="shared" si="7"/>
        <v>395059.93824999995</v>
      </c>
      <c r="K63" s="221">
        <f t="shared" si="7"/>
        <v>654443.91225000005</v>
      </c>
      <c r="L63" s="221">
        <f t="shared" si="7"/>
        <v>586416.52824999997</v>
      </c>
      <c r="M63" s="221">
        <f t="shared" si="7"/>
        <v>341926.32975000003</v>
      </c>
    </row>
    <row r="64" spans="2:13" ht="15">
      <c r="D64" s="217"/>
    </row>
  </sheetData>
  <mergeCells count="3">
    <mergeCell ref="B1:M2"/>
    <mergeCell ref="B8:M8"/>
    <mergeCell ref="B63:C63"/>
  </mergeCells>
  <printOptions horizontalCentered="1"/>
  <pageMargins left="0.511811024" right="0.511811024" top="1.5" bottom="1.5" header="1.5" footer="1.5"/>
  <pageSetup paperSize="9"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workbookViewId="0">
      <selection sqref="A1:D30"/>
    </sheetView>
  </sheetViews>
  <sheetFormatPr defaultColWidth="8.85546875" defaultRowHeight="12.75"/>
  <cols>
    <col min="1" max="1" width="14.42578125" style="222" customWidth="1"/>
    <col min="2" max="3" width="10.7109375" style="222" customWidth="1"/>
    <col min="4" max="4" width="90.85546875" style="222" customWidth="1"/>
    <col min="5" max="16384" width="8.85546875" style="222"/>
  </cols>
  <sheetData>
    <row r="1" spans="1:4" ht="15.75">
      <c r="A1" s="444"/>
      <c r="B1" s="445"/>
      <c r="C1" s="445"/>
      <c r="D1" s="445"/>
    </row>
    <row r="2" spans="1:4" ht="15.75">
      <c r="A2" s="446"/>
      <c r="B2" s="447"/>
      <c r="C2" s="447"/>
      <c r="D2" s="447"/>
    </row>
    <row r="3" spans="1:4" ht="16.5" thickBot="1">
      <c r="A3" s="446"/>
      <c r="B3" s="447"/>
      <c r="C3" s="447"/>
      <c r="D3" s="447"/>
    </row>
    <row r="4" spans="1:4" ht="15.75">
      <c r="A4" s="430" t="s">
        <v>1014</v>
      </c>
      <c r="B4" s="431"/>
      <c r="C4" s="431"/>
      <c r="D4" s="432"/>
    </row>
    <row r="5" spans="1:4" ht="15.75">
      <c r="A5" s="433" t="s">
        <v>1015</v>
      </c>
      <c r="B5" s="434"/>
      <c r="C5" s="434"/>
      <c r="D5" s="435"/>
    </row>
    <row r="6" spans="1:4" ht="15.75">
      <c r="A6" s="441"/>
      <c r="B6" s="442"/>
      <c r="C6" s="442"/>
      <c r="D6" s="443"/>
    </row>
    <row r="7" spans="1:4" ht="15.75">
      <c r="A7" s="448"/>
      <c r="B7" s="449"/>
      <c r="C7" s="449"/>
      <c r="D7" s="450"/>
    </row>
    <row r="8" spans="1:4" ht="15.75">
      <c r="A8" s="451" t="s">
        <v>1016</v>
      </c>
      <c r="B8" s="452"/>
      <c r="C8" s="452"/>
      <c r="D8" s="453"/>
    </row>
    <row r="9" spans="1:4" ht="31.5" customHeight="1">
      <c r="A9" s="224" t="s">
        <v>1017</v>
      </c>
      <c r="B9" s="264">
        <v>0.03</v>
      </c>
      <c r="C9" s="428" t="s">
        <v>1071</v>
      </c>
      <c r="D9" s="429"/>
    </row>
    <row r="10" spans="1:4" s="223" customFormat="1" ht="16.5">
      <c r="A10" s="224" t="s">
        <v>1018</v>
      </c>
      <c r="B10" s="264">
        <v>6.1600000000000002E-2</v>
      </c>
      <c r="C10" s="437" t="s">
        <v>1072</v>
      </c>
      <c r="D10" s="438"/>
    </row>
    <row r="11" spans="1:4" ht="33.75" customHeight="1">
      <c r="A11" s="224" t="s">
        <v>1019</v>
      </c>
      <c r="B11" s="264">
        <v>1.23E-2</v>
      </c>
      <c r="C11" s="439" t="s">
        <v>1073</v>
      </c>
      <c r="D11" s="440"/>
    </row>
    <row r="12" spans="1:4" ht="178.5" customHeight="1">
      <c r="A12" s="224" t="s">
        <v>1020</v>
      </c>
      <c r="B12" s="264">
        <v>1.1999999999999999E-3</v>
      </c>
      <c r="C12" s="437" t="s">
        <v>1074</v>
      </c>
      <c r="D12" s="438"/>
    </row>
    <row r="13" spans="1:4" ht="33.75" customHeight="1">
      <c r="A13" s="224" t="s">
        <v>1021</v>
      </c>
      <c r="B13" s="264">
        <v>9.7000000000000003E-3</v>
      </c>
      <c r="C13" s="437" t="s">
        <v>1075</v>
      </c>
      <c r="D13" s="438"/>
    </row>
    <row r="14" spans="1:4" ht="16.5">
      <c r="A14" s="224" t="s">
        <v>1076</v>
      </c>
      <c r="B14" s="264">
        <v>2.4E-2</v>
      </c>
      <c r="C14" s="436">
        <f>SUM(B14:B17)</f>
        <v>8.7499999999999994E-2</v>
      </c>
      <c r="D14" s="265" t="s">
        <v>1077</v>
      </c>
    </row>
    <row r="15" spans="1:4" ht="16.5">
      <c r="A15" s="224" t="s">
        <v>1078</v>
      </c>
      <c r="B15" s="264">
        <v>6.4999999999999997E-3</v>
      </c>
      <c r="C15" s="436"/>
      <c r="D15" s="265" t="s">
        <v>1079</v>
      </c>
    </row>
    <row r="16" spans="1:4" ht="16.5">
      <c r="A16" s="224" t="s">
        <v>1080</v>
      </c>
      <c r="B16" s="264">
        <v>0.03</v>
      </c>
      <c r="C16" s="436"/>
      <c r="D16" s="265" t="s">
        <v>1079</v>
      </c>
    </row>
    <row r="17" spans="1:4" ht="105">
      <c r="A17" s="224" t="s">
        <v>1081</v>
      </c>
      <c r="B17" s="264">
        <v>2.7E-2</v>
      </c>
      <c r="C17" s="436"/>
      <c r="D17" s="266" t="s">
        <v>1082</v>
      </c>
    </row>
    <row r="18" spans="1:4" ht="33.75" customHeight="1" thickBot="1">
      <c r="A18" s="267" t="s">
        <v>1083</v>
      </c>
      <c r="B18" s="268">
        <v>0.22589999999999999</v>
      </c>
      <c r="C18" s="426" t="s">
        <v>1084</v>
      </c>
      <c r="D18" s="427"/>
    </row>
    <row r="19" spans="1:4" ht="15">
      <c r="B19"/>
      <c r="C19"/>
    </row>
    <row r="20" spans="1:4" ht="15">
      <c r="B20"/>
      <c r="C20"/>
    </row>
  </sheetData>
  <mergeCells count="15">
    <mergeCell ref="A1:D1"/>
    <mergeCell ref="A2:D2"/>
    <mergeCell ref="A3:D3"/>
    <mergeCell ref="A7:D7"/>
    <mergeCell ref="A8:D8"/>
    <mergeCell ref="C18:D18"/>
    <mergeCell ref="C9:D9"/>
    <mergeCell ref="A4:D4"/>
    <mergeCell ref="A5:D5"/>
    <mergeCell ref="C14:C17"/>
    <mergeCell ref="C10:D10"/>
    <mergeCell ref="C11:D11"/>
    <mergeCell ref="C12:D12"/>
    <mergeCell ref="C13:D13"/>
    <mergeCell ref="A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79"/>
  <sheetViews>
    <sheetView zoomScaleNormal="84" workbookViewId="0">
      <selection activeCell="E22" sqref="E22"/>
    </sheetView>
  </sheetViews>
  <sheetFormatPr defaultColWidth="8.85546875" defaultRowHeight="15"/>
  <cols>
    <col min="1" max="1" width="1.42578125" customWidth="1"/>
    <col min="2" max="2" width="9.42578125" customWidth="1"/>
    <col min="3" max="3" width="14.85546875" customWidth="1"/>
    <col min="4" max="4" width="12.7109375" customWidth="1"/>
    <col min="5" max="5" width="73.140625" customWidth="1"/>
    <col min="6" max="6" width="7.28515625" customWidth="1"/>
    <col min="7" max="7" width="12.85546875" customWidth="1"/>
    <col min="8" max="11" width="15.140625" customWidth="1"/>
    <col min="12" max="12" width="19.140625" customWidth="1"/>
    <col min="15" max="15" width="13.42578125" customWidth="1"/>
  </cols>
  <sheetData>
    <row r="1" spans="1:12" ht="20.25">
      <c r="A1" s="1"/>
      <c r="B1" s="398" t="s">
        <v>0</v>
      </c>
      <c r="C1" s="399"/>
      <c r="D1" s="399"/>
      <c r="E1" s="399"/>
      <c r="F1" s="399"/>
      <c r="G1" s="399"/>
      <c r="H1" s="399"/>
      <c r="I1" s="399"/>
      <c r="J1" s="399"/>
      <c r="K1" s="399"/>
      <c r="L1" s="400"/>
    </row>
    <row r="2" spans="1:12">
      <c r="A2" s="2"/>
      <c r="B2" s="401"/>
      <c r="C2" s="402"/>
      <c r="D2" s="402"/>
      <c r="E2" s="402"/>
      <c r="F2" s="402"/>
      <c r="G2" s="402"/>
      <c r="H2" s="402"/>
      <c r="I2" s="402"/>
      <c r="J2" s="402"/>
      <c r="K2" s="402"/>
      <c r="L2" s="403"/>
    </row>
    <row r="3" spans="1:12">
      <c r="A3" s="2"/>
      <c r="B3" s="401"/>
      <c r="C3" s="402"/>
      <c r="D3" s="402"/>
      <c r="E3" s="402"/>
      <c r="F3" s="402"/>
      <c r="G3" s="402"/>
      <c r="H3" s="402"/>
      <c r="I3" s="402"/>
      <c r="J3" s="402"/>
      <c r="K3" s="402"/>
      <c r="L3" s="403"/>
    </row>
    <row r="4" spans="1:12">
      <c r="A4" s="3"/>
      <c r="B4" s="4"/>
      <c r="C4" s="5"/>
      <c r="D4" s="5"/>
      <c r="E4" s="3"/>
      <c r="F4" s="3"/>
      <c r="G4" s="6"/>
      <c r="H4" s="7"/>
      <c r="I4" s="7"/>
      <c r="J4" s="7"/>
      <c r="K4" s="7"/>
      <c r="L4" s="8"/>
    </row>
    <row r="5" spans="1:12">
      <c r="A5" s="9"/>
      <c r="B5" s="10" t="s">
        <v>1</v>
      </c>
      <c r="C5" s="11"/>
      <c r="D5" s="11"/>
      <c r="E5" s="12"/>
      <c r="F5" s="13"/>
      <c r="G5" s="14"/>
      <c r="H5" s="15"/>
      <c r="I5" s="15"/>
      <c r="J5" s="15"/>
      <c r="K5" s="15"/>
      <c r="L5" s="16"/>
    </row>
    <row r="6" spans="1:12">
      <c r="A6" s="9"/>
      <c r="B6" s="10" t="s">
        <v>2</v>
      </c>
      <c r="C6" s="11"/>
      <c r="D6" s="11"/>
      <c r="E6" s="230" t="s">
        <v>1031</v>
      </c>
      <c r="F6" s="13"/>
      <c r="G6" s="14"/>
      <c r="H6" s="15"/>
      <c r="I6" s="15"/>
      <c r="J6" s="15"/>
      <c r="K6" s="15"/>
      <c r="L6" s="16"/>
    </row>
    <row r="7" spans="1:12">
      <c r="A7" s="9"/>
      <c r="B7" s="10"/>
      <c r="C7" s="11"/>
      <c r="D7" s="11"/>
      <c r="E7" s="230" t="s">
        <v>1030</v>
      </c>
      <c r="F7" s="13"/>
      <c r="G7" s="14"/>
      <c r="H7" s="15"/>
      <c r="I7" s="15"/>
      <c r="J7" s="15"/>
      <c r="K7" s="15"/>
      <c r="L7" s="16"/>
    </row>
    <row r="8" spans="1:12">
      <c r="A8" s="9"/>
      <c r="B8" s="10"/>
      <c r="C8" s="11"/>
      <c r="D8" s="11"/>
      <c r="E8" s="230" t="s">
        <v>1029</v>
      </c>
      <c r="F8" s="13"/>
      <c r="G8" s="14"/>
      <c r="H8" s="15"/>
      <c r="I8" s="15"/>
      <c r="J8" s="15"/>
      <c r="K8" s="15"/>
      <c r="L8" s="16"/>
    </row>
    <row r="9" spans="1:12">
      <c r="A9" s="17"/>
      <c r="B9" s="10" t="s">
        <v>3</v>
      </c>
      <c r="C9" s="11"/>
      <c r="D9" s="11"/>
      <c r="E9" s="12"/>
      <c r="F9" s="13"/>
      <c r="G9" s="18" t="s">
        <v>4</v>
      </c>
      <c r="H9" s="19"/>
      <c r="I9" s="19"/>
      <c r="J9" s="19"/>
      <c r="K9" s="20" t="s">
        <v>5</v>
      </c>
      <c r="L9" s="21">
        <v>0.22589999999999999</v>
      </c>
    </row>
    <row r="10" spans="1:12" ht="15.75">
      <c r="A10" s="22"/>
      <c r="B10" s="404" t="s">
        <v>6</v>
      </c>
      <c r="C10" s="405"/>
      <c r="D10" s="405"/>
      <c r="E10" s="405"/>
      <c r="F10" s="405"/>
      <c r="G10" s="405"/>
      <c r="H10" s="405"/>
      <c r="I10" s="405"/>
      <c r="J10" s="405"/>
      <c r="K10" s="405"/>
      <c r="L10" s="406"/>
    </row>
    <row r="11" spans="1:12" ht="15.75" thickBot="1">
      <c r="A11" s="17"/>
      <c r="B11" s="23"/>
      <c r="C11" s="24"/>
      <c r="D11" s="24"/>
      <c r="E11" s="25"/>
      <c r="F11" s="26"/>
      <c r="G11" s="27"/>
      <c r="H11" s="28"/>
      <c r="I11" s="28"/>
      <c r="J11" s="28"/>
      <c r="K11" s="28"/>
      <c r="L11" s="29"/>
    </row>
    <row r="12" spans="1:12">
      <c r="A12" s="30"/>
      <c r="B12" s="31"/>
      <c r="C12" s="31"/>
      <c r="D12" s="31"/>
      <c r="E12" s="32" t="s">
        <v>7</v>
      </c>
      <c r="F12" s="31"/>
      <c r="G12" s="33"/>
      <c r="H12" s="34"/>
      <c r="I12" s="34"/>
      <c r="J12" s="34"/>
      <c r="K12" s="34"/>
      <c r="L12" s="34"/>
    </row>
    <row r="13" spans="1:12" ht="15.75" thickBot="1">
      <c r="A13" s="30"/>
      <c r="B13" s="30"/>
      <c r="C13" s="30"/>
      <c r="D13" s="30"/>
      <c r="E13" s="9"/>
      <c r="F13" s="30"/>
      <c r="G13" s="35"/>
      <c r="H13" s="36"/>
      <c r="I13" s="36"/>
      <c r="J13" s="36"/>
      <c r="K13" s="36"/>
      <c r="L13" s="36"/>
    </row>
    <row r="14" spans="1:12" ht="15.75" thickBot="1">
      <c r="A14" s="37"/>
      <c r="B14" s="38" t="s">
        <v>8</v>
      </c>
      <c r="C14" s="39" t="s">
        <v>9</v>
      </c>
      <c r="D14" s="39" t="s">
        <v>10</v>
      </c>
      <c r="E14" s="39" t="s">
        <v>11</v>
      </c>
      <c r="F14" s="40" t="s">
        <v>12</v>
      </c>
      <c r="G14" s="41" t="s">
        <v>13</v>
      </c>
      <c r="H14" s="454" t="s">
        <v>14</v>
      </c>
      <c r="I14" s="455"/>
      <c r="J14" s="42" t="s">
        <v>14</v>
      </c>
      <c r="K14" s="42" t="s">
        <v>15</v>
      </c>
      <c r="L14" s="43" t="s">
        <v>16</v>
      </c>
    </row>
    <row r="15" spans="1:12" ht="15.75" thickBot="1">
      <c r="A15" s="17"/>
      <c r="B15" s="17"/>
      <c r="C15" s="17"/>
      <c r="D15" s="17"/>
      <c r="E15" s="44"/>
      <c r="F15" s="17"/>
      <c r="G15" s="45"/>
      <c r="H15" s="41" t="s">
        <v>17</v>
      </c>
      <c r="I15" s="41" t="s">
        <v>18</v>
      </c>
      <c r="J15" s="19"/>
      <c r="K15" s="19"/>
      <c r="L15" s="19"/>
    </row>
    <row r="16" spans="1:12">
      <c r="A16" s="17"/>
      <c r="B16" s="46">
        <v>1</v>
      </c>
      <c r="C16" s="46"/>
      <c r="D16" s="46"/>
      <c r="E16" s="47" t="s">
        <v>19</v>
      </c>
      <c r="F16" s="47"/>
      <c r="G16" s="48"/>
      <c r="H16" s="49"/>
      <c r="I16" s="49"/>
      <c r="J16" s="49"/>
      <c r="K16" s="49"/>
      <c r="L16" s="49"/>
    </row>
    <row r="17" spans="1:15" s="234" customFormat="1">
      <c r="A17" s="231"/>
      <c r="B17" s="235" t="s">
        <v>20</v>
      </c>
      <c r="C17" s="235">
        <v>103689</v>
      </c>
      <c r="D17" s="236" t="s">
        <v>21</v>
      </c>
      <c r="E17" s="237" t="s">
        <v>22</v>
      </c>
      <c r="F17" s="235" t="s">
        <v>23</v>
      </c>
      <c r="G17" s="52">
        <v>10</v>
      </c>
      <c r="H17" s="225">
        <f>J17-I17</f>
        <v>449.14</v>
      </c>
      <c r="I17" s="225">
        <v>14.25</v>
      </c>
      <c r="J17" s="53">
        <f>O17</f>
        <v>463.39</v>
      </c>
      <c r="K17" s="54">
        <f>TRUNC(G17*J17,2)</f>
        <v>4633.8999999999996</v>
      </c>
      <c r="L17" s="54">
        <f>TRUNC((G17*J17)*L$9+K17,2)</f>
        <v>5680.69</v>
      </c>
      <c r="O17" s="53">
        <v>463.39</v>
      </c>
    </row>
    <row r="18" spans="1:15" s="234" customFormat="1" ht="58.5" customHeight="1">
      <c r="A18" s="231"/>
      <c r="B18" s="235" t="s">
        <v>24</v>
      </c>
      <c r="C18" s="238">
        <v>20232</v>
      </c>
      <c r="D18" s="239" t="s">
        <v>105</v>
      </c>
      <c r="E18" s="240" t="s">
        <v>1051</v>
      </c>
      <c r="F18" s="235" t="s">
        <v>31</v>
      </c>
      <c r="G18" s="52">
        <v>2.52</v>
      </c>
      <c r="H18" s="53">
        <f t="shared" ref="H18:H19" si="0">J18-I18</f>
        <v>322.43</v>
      </c>
      <c r="I18" s="53"/>
      <c r="J18" s="53">
        <f t="shared" ref="J18:J19" si="1">O18</f>
        <v>322.43</v>
      </c>
      <c r="K18" s="54">
        <f t="shared" ref="K18" si="2">TRUNC(G18*J18,2)</f>
        <v>812.52</v>
      </c>
      <c r="L18" s="54">
        <f t="shared" ref="L18:L19" si="3">TRUNC((G18*J18)*L$9+K18,2)</f>
        <v>996.06</v>
      </c>
      <c r="O18" s="53">
        <v>322.43</v>
      </c>
    </row>
    <row r="19" spans="1:15" s="234" customFormat="1">
      <c r="A19" s="231"/>
      <c r="B19" s="235" t="s">
        <v>28</v>
      </c>
      <c r="C19" s="232">
        <v>98525</v>
      </c>
      <c r="D19" s="241" t="s">
        <v>21</v>
      </c>
      <c r="E19" s="242" t="s">
        <v>29</v>
      </c>
      <c r="F19" s="235" t="s">
        <v>23</v>
      </c>
      <c r="G19" s="52">
        <v>2400</v>
      </c>
      <c r="H19" s="53">
        <f t="shared" si="0"/>
        <v>0.64</v>
      </c>
      <c r="I19" s="53"/>
      <c r="J19" s="53">
        <f t="shared" si="1"/>
        <v>0.64</v>
      </c>
      <c r="K19" s="54">
        <f>TRUNC(G19*J19,2)</f>
        <v>1536</v>
      </c>
      <c r="L19" s="54">
        <f t="shared" si="3"/>
        <v>1882.98</v>
      </c>
      <c r="O19" s="53">
        <v>0.64</v>
      </c>
    </row>
    <row r="20" spans="1:15">
      <c r="A20" s="17"/>
      <c r="B20" s="63"/>
      <c r="C20" s="64"/>
      <c r="D20" s="64"/>
      <c r="E20" s="64"/>
      <c r="F20" s="64"/>
      <c r="G20" s="65" t="s">
        <v>32</v>
      </c>
      <c r="H20" s="66"/>
      <c r="I20" s="66"/>
      <c r="J20" s="66"/>
      <c r="K20" s="67"/>
      <c r="L20" s="67">
        <f>SUM(L17:L19)</f>
        <v>8559.73</v>
      </c>
    </row>
    <row r="21" spans="1:15">
      <c r="A21" s="17"/>
      <c r="B21" s="17"/>
      <c r="C21" s="17"/>
      <c r="D21" s="17"/>
      <c r="E21" s="44"/>
      <c r="F21" s="17"/>
      <c r="G21" s="45"/>
      <c r="H21" s="19"/>
      <c r="I21" s="19"/>
      <c r="J21" s="19"/>
      <c r="K21" s="19"/>
      <c r="L21" s="19"/>
    </row>
    <row r="22" spans="1:15">
      <c r="A22" s="17"/>
      <c r="B22" s="46">
        <v>2</v>
      </c>
      <c r="C22" s="46"/>
      <c r="D22" s="46"/>
      <c r="E22" s="47" t="s">
        <v>33</v>
      </c>
      <c r="F22" s="47"/>
      <c r="G22" s="48"/>
      <c r="H22" s="49"/>
      <c r="I22" s="49"/>
      <c r="J22" s="49"/>
      <c r="K22" s="49"/>
      <c r="L22" s="49"/>
    </row>
    <row r="23" spans="1:15">
      <c r="A23" s="17"/>
      <c r="B23" s="68" t="s">
        <v>36</v>
      </c>
      <c r="C23" s="59"/>
      <c r="D23" s="59"/>
      <c r="E23" s="75" t="s">
        <v>40</v>
      </c>
      <c r="F23" s="59"/>
      <c r="G23" s="71"/>
      <c r="H23" s="53"/>
      <c r="I23" s="53"/>
      <c r="J23" s="53"/>
      <c r="K23" s="72">
        <f>SUM(K24:K25)</f>
        <v>154.66</v>
      </c>
      <c r="L23" s="72">
        <f>SUM(L24:L25)</f>
        <v>189.59</v>
      </c>
      <c r="O23" s="72"/>
    </row>
    <row r="24" spans="1:15" s="234" customFormat="1">
      <c r="A24" s="231"/>
      <c r="B24" s="232" t="s">
        <v>37</v>
      </c>
      <c r="C24" s="243">
        <v>101616</v>
      </c>
      <c r="D24" s="232" t="s">
        <v>21</v>
      </c>
      <c r="E24" s="233" t="s">
        <v>39</v>
      </c>
      <c r="F24" s="232" t="s">
        <v>31</v>
      </c>
      <c r="G24" s="52">
        <v>12.96</v>
      </c>
      <c r="H24" s="53">
        <f t="shared" ref="H24:H25" si="4">J24-I24</f>
        <v>7.4194999999999993</v>
      </c>
      <c r="I24" s="53"/>
      <c r="J24" s="53">
        <f t="shared" ref="J24" si="5">O24*0.95</f>
        <v>7.4194999999999993</v>
      </c>
      <c r="K24" s="54">
        <f t="shared" ref="K24:K25" si="6">TRUNC(G24*J24,2)</f>
        <v>96.15</v>
      </c>
      <c r="L24" s="54">
        <f t="shared" ref="L24:L25" si="7">TRUNC((G24*J24)*L$9+K24,2)</f>
        <v>117.87</v>
      </c>
      <c r="O24" s="53">
        <v>7.81</v>
      </c>
    </row>
    <row r="25" spans="1:15">
      <c r="A25" s="17"/>
      <c r="B25" s="59" t="s">
        <v>38</v>
      </c>
      <c r="C25" s="73">
        <v>93382</v>
      </c>
      <c r="D25" s="59" t="s">
        <v>21</v>
      </c>
      <c r="E25" s="62" t="s">
        <v>35</v>
      </c>
      <c r="F25" s="59" t="s">
        <v>30</v>
      </c>
      <c r="G25" s="52">
        <v>2.31</v>
      </c>
      <c r="H25" s="225">
        <f t="shared" si="4"/>
        <v>3.889999999999997</v>
      </c>
      <c r="I25" s="225">
        <v>21.44</v>
      </c>
      <c r="J25" s="53">
        <f>O25</f>
        <v>25.33</v>
      </c>
      <c r="K25" s="54">
        <f t="shared" si="6"/>
        <v>58.51</v>
      </c>
      <c r="L25" s="54">
        <f t="shared" si="7"/>
        <v>71.72</v>
      </c>
      <c r="O25" s="53">
        <v>25.33</v>
      </c>
    </row>
    <row r="26" spans="1:15">
      <c r="A26" s="17"/>
      <c r="B26" s="63"/>
      <c r="C26" s="64"/>
      <c r="D26" s="64"/>
      <c r="E26" s="64"/>
      <c r="F26" s="64"/>
      <c r="G26" s="65" t="s">
        <v>32</v>
      </c>
      <c r="H26" s="66"/>
      <c r="I26" s="66">
        <f>0.7866</f>
        <v>0.78659999999999997</v>
      </c>
      <c r="J26" s="66"/>
      <c r="K26" s="67"/>
      <c r="L26" s="67">
        <f>SUM(L24:L25)</f>
        <v>189.59</v>
      </c>
    </row>
    <row r="27" spans="1:15">
      <c r="A27" s="17"/>
      <c r="B27" s="17"/>
      <c r="C27" s="17"/>
      <c r="D27" s="17"/>
      <c r="E27" s="44"/>
      <c r="F27" s="17"/>
      <c r="G27" s="45"/>
      <c r="H27" s="19"/>
      <c r="I27" s="19"/>
      <c r="J27" s="19"/>
      <c r="K27" s="19"/>
      <c r="L27" s="19"/>
    </row>
    <row r="28" spans="1:15">
      <c r="A28" s="17"/>
      <c r="B28" s="46">
        <v>3</v>
      </c>
      <c r="C28" s="46"/>
      <c r="D28" s="46"/>
      <c r="E28" s="47" t="s">
        <v>41</v>
      </c>
      <c r="F28" s="47"/>
      <c r="G28" s="48"/>
      <c r="H28" s="49"/>
      <c r="I28" s="49"/>
      <c r="J28" s="49"/>
      <c r="K28" s="49"/>
      <c r="L28" s="49"/>
    </row>
    <row r="29" spans="1:15">
      <c r="A29" s="17"/>
      <c r="B29" s="69" t="s">
        <v>42</v>
      </c>
      <c r="C29" s="59"/>
      <c r="D29" s="59"/>
      <c r="E29" s="75" t="s">
        <v>52</v>
      </c>
      <c r="F29" s="59"/>
      <c r="G29" s="52"/>
      <c r="H29" s="53"/>
      <c r="I29" s="53"/>
      <c r="J29" s="53"/>
      <c r="K29" s="72">
        <f>SUM(K30:K36)</f>
        <v>13146.7</v>
      </c>
      <c r="L29" s="72">
        <f>SUM(L30:L36)</f>
        <v>16116.52</v>
      </c>
      <c r="O29" s="53"/>
    </row>
    <row r="30" spans="1:15">
      <c r="A30" s="17"/>
      <c r="B30" s="59" t="s">
        <v>1032</v>
      </c>
      <c r="C30" s="78">
        <v>95241</v>
      </c>
      <c r="D30" s="59" t="s">
        <v>21</v>
      </c>
      <c r="E30" s="51" t="s">
        <v>54</v>
      </c>
      <c r="F30" s="50" t="s">
        <v>31</v>
      </c>
      <c r="G30" s="52">
        <v>12.96</v>
      </c>
      <c r="H30" s="225">
        <f t="shared" ref="H30:H49" si="8">J30-I30</f>
        <v>33.18</v>
      </c>
      <c r="I30" s="225">
        <v>9.56</v>
      </c>
      <c r="J30" s="53">
        <f>O30</f>
        <v>42.74</v>
      </c>
      <c r="K30" s="54">
        <f t="shared" ref="K30:K49" si="9">TRUNC(G30*J30,2)</f>
        <v>553.91</v>
      </c>
      <c r="L30" s="54">
        <f t="shared" ref="L30:L49" si="10">TRUNC((G30*J30)*L$9+K30,2)</f>
        <v>679.03</v>
      </c>
      <c r="O30" s="53">
        <v>42.74</v>
      </c>
    </row>
    <row r="31" spans="1:15">
      <c r="A31" s="17"/>
      <c r="B31" s="59" t="s">
        <v>1033</v>
      </c>
      <c r="C31" s="50">
        <v>96534</v>
      </c>
      <c r="D31" s="59" t="s">
        <v>21</v>
      </c>
      <c r="E31" s="51" t="s">
        <v>43</v>
      </c>
      <c r="F31" s="50" t="s">
        <v>31</v>
      </c>
      <c r="G31" s="52">
        <v>8.64</v>
      </c>
      <c r="H31" s="225">
        <f t="shared" si="8"/>
        <v>47.019999999999996</v>
      </c>
      <c r="I31" s="225">
        <v>37.299999999999997</v>
      </c>
      <c r="J31" s="53">
        <f t="shared" ref="J31:J36" si="11">O31</f>
        <v>84.32</v>
      </c>
      <c r="K31" s="54">
        <f t="shared" si="9"/>
        <v>728.52</v>
      </c>
      <c r="L31" s="54">
        <f t="shared" si="10"/>
        <v>893.09</v>
      </c>
      <c r="O31" s="53">
        <v>84.32</v>
      </c>
    </row>
    <row r="32" spans="1:15">
      <c r="A32" s="17"/>
      <c r="B32" s="59" t="s">
        <v>1034</v>
      </c>
      <c r="C32" s="79">
        <v>92919</v>
      </c>
      <c r="D32" s="73" t="s">
        <v>21</v>
      </c>
      <c r="E32" s="74" t="s">
        <v>47</v>
      </c>
      <c r="F32" s="50" t="s">
        <v>45</v>
      </c>
      <c r="G32" s="52">
        <v>238.29</v>
      </c>
      <c r="H32" s="53">
        <f t="shared" si="8"/>
        <v>8.6261069999999993</v>
      </c>
      <c r="I32" s="53">
        <f>0.0116*20.4+0.0709*28.17</f>
        <v>2.2338930000000001</v>
      </c>
      <c r="J32" s="53">
        <f t="shared" si="11"/>
        <v>10.86</v>
      </c>
      <c r="K32" s="54">
        <f t="shared" si="9"/>
        <v>2587.8200000000002</v>
      </c>
      <c r="L32" s="54">
        <f t="shared" si="10"/>
        <v>3172.41</v>
      </c>
      <c r="O32" s="53">
        <v>10.86</v>
      </c>
    </row>
    <row r="33" spans="1:15">
      <c r="A33" s="17"/>
      <c r="B33" s="59" t="s">
        <v>1035</v>
      </c>
      <c r="C33" s="50">
        <v>92921</v>
      </c>
      <c r="D33" s="59" t="s">
        <v>21</v>
      </c>
      <c r="E33" s="74" t="s">
        <v>48</v>
      </c>
      <c r="F33" s="50" t="s">
        <v>45</v>
      </c>
      <c r="G33" s="52">
        <v>199.34</v>
      </c>
      <c r="H33" s="53">
        <f t="shared" si="8"/>
        <v>7.377872</v>
      </c>
      <c r="I33" s="53">
        <f>0.0076*20.4+0.0464*28.17</f>
        <v>1.4621280000000001</v>
      </c>
      <c r="J33" s="53">
        <f t="shared" si="11"/>
        <v>8.84</v>
      </c>
      <c r="K33" s="54">
        <f t="shared" si="9"/>
        <v>1762.16</v>
      </c>
      <c r="L33" s="54">
        <f t="shared" si="10"/>
        <v>2160.23</v>
      </c>
      <c r="O33" s="53">
        <v>8.84</v>
      </c>
    </row>
    <row r="34" spans="1:15">
      <c r="A34" s="17"/>
      <c r="B34" s="59" t="s">
        <v>1036</v>
      </c>
      <c r="C34" s="50">
        <v>92924</v>
      </c>
      <c r="D34" s="59" t="s">
        <v>21</v>
      </c>
      <c r="E34" s="74" t="s">
        <v>55</v>
      </c>
      <c r="F34" s="50" t="s">
        <v>45</v>
      </c>
      <c r="G34" s="52">
        <v>18.489999999999998</v>
      </c>
      <c r="H34" s="53">
        <f t="shared" si="8"/>
        <v>8.3601279999999996</v>
      </c>
      <c r="I34" s="53">
        <f>0.0035*20.4+0.0216*28.17</f>
        <v>0.67987200000000014</v>
      </c>
      <c r="J34" s="53">
        <f t="shared" si="11"/>
        <v>9.0399999999999991</v>
      </c>
      <c r="K34" s="54">
        <f t="shared" si="9"/>
        <v>167.14</v>
      </c>
      <c r="L34" s="54">
        <f t="shared" si="10"/>
        <v>204.89</v>
      </c>
      <c r="O34" s="53">
        <v>9.0399999999999991</v>
      </c>
    </row>
    <row r="35" spans="1:15">
      <c r="A35" s="17"/>
      <c r="B35" s="59" t="s">
        <v>1037</v>
      </c>
      <c r="C35" s="79">
        <v>92915</v>
      </c>
      <c r="D35" s="73" t="s">
        <v>21</v>
      </c>
      <c r="E35" s="74" t="s">
        <v>56</v>
      </c>
      <c r="F35" s="50" t="s">
        <v>45</v>
      </c>
      <c r="G35" s="52">
        <v>23.54</v>
      </c>
      <c r="H35" s="53">
        <f t="shared" si="8"/>
        <v>10.070098999999999</v>
      </c>
      <c r="I35" s="53">
        <f>0.0316*20.4+0.1933*28.17</f>
        <v>6.0899010000000002</v>
      </c>
      <c r="J35" s="53">
        <f t="shared" si="11"/>
        <v>16.16</v>
      </c>
      <c r="K35" s="54">
        <f t="shared" si="9"/>
        <v>380.4</v>
      </c>
      <c r="L35" s="54">
        <f t="shared" si="10"/>
        <v>466.33</v>
      </c>
      <c r="O35" s="53">
        <v>16.16</v>
      </c>
    </row>
    <row r="36" spans="1:15">
      <c r="A36" s="17"/>
      <c r="B36" s="59" t="s">
        <v>1038</v>
      </c>
      <c r="C36" s="79">
        <v>96558</v>
      </c>
      <c r="D36" s="59" t="s">
        <v>21</v>
      </c>
      <c r="E36" s="62" t="s">
        <v>50</v>
      </c>
      <c r="F36" s="50" t="s">
        <v>30</v>
      </c>
      <c r="G36" s="52">
        <v>7.78</v>
      </c>
      <c r="H36" s="53">
        <f t="shared" si="8"/>
        <v>859.44649000000004</v>
      </c>
      <c r="I36" s="53">
        <f>0.587*28.17+0.881*22.12</f>
        <v>36.023510000000002</v>
      </c>
      <c r="J36" s="53">
        <f t="shared" si="11"/>
        <v>895.47</v>
      </c>
      <c r="K36" s="54">
        <f t="shared" si="9"/>
        <v>6966.75</v>
      </c>
      <c r="L36" s="54">
        <f t="shared" si="10"/>
        <v>8540.5400000000009</v>
      </c>
      <c r="O36" s="53">
        <v>895.47</v>
      </c>
    </row>
    <row r="37" spans="1:15">
      <c r="A37" s="17"/>
      <c r="B37" s="69" t="s">
        <v>51</v>
      </c>
      <c r="C37" s="59"/>
      <c r="D37" s="59"/>
      <c r="E37" s="75" t="s">
        <v>57</v>
      </c>
      <c r="F37" s="59"/>
      <c r="G37" s="52"/>
      <c r="H37" s="53"/>
      <c r="I37" s="53"/>
      <c r="J37" s="53"/>
      <c r="K37" s="72">
        <f>SUM(K38:K42)</f>
        <v>3345.0099999999998</v>
      </c>
      <c r="L37" s="72">
        <f>SUM(L38:L42)</f>
        <v>4100.62</v>
      </c>
      <c r="O37" s="53"/>
    </row>
    <row r="38" spans="1:15" s="234" customFormat="1">
      <c r="A38" s="231"/>
      <c r="B38" s="232" t="s">
        <v>1039</v>
      </c>
      <c r="C38" s="235">
        <v>100899</v>
      </c>
      <c r="D38" s="232" t="s">
        <v>21</v>
      </c>
      <c r="E38" s="237" t="s">
        <v>1041</v>
      </c>
      <c r="F38" s="232" t="s">
        <v>53</v>
      </c>
      <c r="G38" s="52">
        <v>21</v>
      </c>
      <c r="H38" s="53">
        <f t="shared" si="8"/>
        <v>90.75</v>
      </c>
      <c r="I38" s="53"/>
      <c r="J38" s="53">
        <f>O38</f>
        <v>90.75</v>
      </c>
      <c r="K38" s="54">
        <f t="shared" si="9"/>
        <v>1905.75</v>
      </c>
      <c r="L38" s="54">
        <f t="shared" si="10"/>
        <v>2336.25</v>
      </c>
      <c r="O38" s="53">
        <v>90.75</v>
      </c>
    </row>
    <row r="39" spans="1:15">
      <c r="A39" s="17"/>
      <c r="B39" s="59" t="s">
        <v>1040</v>
      </c>
      <c r="C39" s="81">
        <v>95241</v>
      </c>
      <c r="D39" s="59" t="s">
        <v>21</v>
      </c>
      <c r="E39" s="51" t="s">
        <v>58</v>
      </c>
      <c r="F39" s="50" t="s">
        <v>31</v>
      </c>
      <c r="G39" s="52">
        <v>1.5</v>
      </c>
      <c r="H39" s="225">
        <f t="shared" si="8"/>
        <v>33.18</v>
      </c>
      <c r="I39" s="225">
        <v>9.56</v>
      </c>
      <c r="J39" s="53">
        <f>O39</f>
        <v>42.74</v>
      </c>
      <c r="K39" s="54">
        <f t="shared" si="9"/>
        <v>64.11</v>
      </c>
      <c r="L39" s="54">
        <f t="shared" si="10"/>
        <v>78.59</v>
      </c>
      <c r="O39" s="53">
        <v>42.74</v>
      </c>
    </row>
    <row r="40" spans="1:15">
      <c r="A40" s="17"/>
      <c r="B40" s="59" t="s">
        <v>59</v>
      </c>
      <c r="C40" s="50">
        <v>96534</v>
      </c>
      <c r="D40" s="59" t="s">
        <v>21</v>
      </c>
      <c r="E40" s="51" t="s">
        <v>43</v>
      </c>
      <c r="F40" s="50" t="s">
        <v>31</v>
      </c>
      <c r="G40" s="52">
        <v>6</v>
      </c>
      <c r="H40" s="225">
        <f t="shared" si="8"/>
        <v>47.019999999999996</v>
      </c>
      <c r="I40" s="225">
        <v>37.299999999999997</v>
      </c>
      <c r="J40" s="53">
        <f t="shared" ref="J40:J42" si="12">O40</f>
        <v>84.32</v>
      </c>
      <c r="K40" s="54">
        <f t="shared" si="9"/>
        <v>505.92</v>
      </c>
      <c r="L40" s="54">
        <f t="shared" si="10"/>
        <v>620.20000000000005</v>
      </c>
      <c r="O40" s="53">
        <v>84.32</v>
      </c>
    </row>
    <row r="41" spans="1:15">
      <c r="A41" s="17"/>
      <c r="B41" s="59" t="s">
        <v>60</v>
      </c>
      <c r="C41" s="79">
        <v>92915</v>
      </c>
      <c r="D41" s="73" t="s">
        <v>21</v>
      </c>
      <c r="E41" s="74" t="s">
        <v>49</v>
      </c>
      <c r="F41" s="50" t="s">
        <v>45</v>
      </c>
      <c r="G41" s="52">
        <v>12.23</v>
      </c>
      <c r="H41" s="225">
        <f t="shared" si="8"/>
        <v>10.73</v>
      </c>
      <c r="I41" s="225">
        <v>5.43</v>
      </c>
      <c r="J41" s="53">
        <f t="shared" si="12"/>
        <v>16.16</v>
      </c>
      <c r="K41" s="54">
        <f t="shared" si="9"/>
        <v>197.63</v>
      </c>
      <c r="L41" s="54">
        <f t="shared" si="10"/>
        <v>242.27</v>
      </c>
      <c r="O41" s="53">
        <v>16.16</v>
      </c>
    </row>
    <row r="42" spans="1:15">
      <c r="A42" s="17"/>
      <c r="B42" s="59" t="s">
        <v>61</v>
      </c>
      <c r="C42" s="79">
        <v>96558</v>
      </c>
      <c r="D42" s="59" t="s">
        <v>21</v>
      </c>
      <c r="E42" s="62" t="s">
        <v>50</v>
      </c>
      <c r="F42" s="50" t="s">
        <v>30</v>
      </c>
      <c r="G42" s="52">
        <v>0.75</v>
      </c>
      <c r="H42" s="225">
        <f t="shared" si="8"/>
        <v>875.64</v>
      </c>
      <c r="I42" s="225">
        <v>19.829999999999998</v>
      </c>
      <c r="J42" s="53">
        <f t="shared" si="12"/>
        <v>895.47</v>
      </c>
      <c r="K42" s="54">
        <f t="shared" si="9"/>
        <v>671.6</v>
      </c>
      <c r="L42" s="54">
        <f t="shared" si="10"/>
        <v>823.31</v>
      </c>
      <c r="O42" s="53">
        <v>895.47</v>
      </c>
    </row>
    <row r="43" spans="1:15">
      <c r="A43" s="17"/>
      <c r="B43" s="69" t="s">
        <v>62</v>
      </c>
      <c r="C43" s="69"/>
      <c r="D43" s="69"/>
      <c r="E43" s="75" t="s">
        <v>63</v>
      </c>
      <c r="F43" s="77"/>
      <c r="G43" s="52"/>
      <c r="H43" s="53"/>
      <c r="I43" s="53"/>
      <c r="J43" s="53"/>
      <c r="K43" s="72">
        <f>SUM(K44:K49)</f>
        <v>7832.12</v>
      </c>
      <c r="L43" s="72">
        <f>SUM(L44:L49)</f>
        <v>9601.3700000000008</v>
      </c>
      <c r="O43" s="53"/>
    </row>
    <row r="44" spans="1:15">
      <c r="A44" s="17"/>
      <c r="B44" s="50" t="s">
        <v>64</v>
      </c>
      <c r="C44" s="78">
        <v>95241</v>
      </c>
      <c r="D44" s="59" t="s">
        <v>21</v>
      </c>
      <c r="E44" s="62" t="s">
        <v>54</v>
      </c>
      <c r="F44" s="50" t="s">
        <v>31</v>
      </c>
      <c r="G44" s="52">
        <v>11.45</v>
      </c>
      <c r="H44" s="225">
        <f t="shared" si="8"/>
        <v>33.18</v>
      </c>
      <c r="I44" s="225">
        <v>9.56</v>
      </c>
      <c r="J44" s="53">
        <f>O44</f>
        <v>42.74</v>
      </c>
      <c r="K44" s="54">
        <f t="shared" si="9"/>
        <v>489.37</v>
      </c>
      <c r="L44" s="54">
        <f t="shared" si="10"/>
        <v>599.91</v>
      </c>
      <c r="O44" s="53">
        <v>42.74</v>
      </c>
    </row>
    <row r="45" spans="1:15" s="234" customFormat="1" ht="25.5">
      <c r="A45" s="231"/>
      <c r="B45" s="235" t="s">
        <v>65</v>
      </c>
      <c r="C45" s="244">
        <v>96622</v>
      </c>
      <c r="D45" s="232" t="s">
        <v>21</v>
      </c>
      <c r="E45" s="233" t="s">
        <v>1042</v>
      </c>
      <c r="F45" s="235" t="s">
        <v>30</v>
      </c>
      <c r="G45" s="52">
        <v>1.48</v>
      </c>
      <c r="H45" s="53">
        <f t="shared" si="8"/>
        <v>256</v>
      </c>
      <c r="I45" s="53">
        <v>41.08</v>
      </c>
      <c r="J45" s="53">
        <f t="shared" ref="J45:J49" si="13">O45</f>
        <v>297.08</v>
      </c>
      <c r="K45" s="54">
        <f t="shared" si="9"/>
        <v>439.67</v>
      </c>
      <c r="L45" s="54">
        <f t="shared" si="10"/>
        <v>538.99</v>
      </c>
      <c r="O45" s="53">
        <v>297.08</v>
      </c>
    </row>
    <row r="46" spans="1:15">
      <c r="A46" s="17"/>
      <c r="B46" s="50" t="s">
        <v>66</v>
      </c>
      <c r="C46" s="50">
        <v>96536</v>
      </c>
      <c r="D46" s="59" t="s">
        <v>21</v>
      </c>
      <c r="E46" s="51" t="s">
        <v>43</v>
      </c>
      <c r="F46" s="50" t="s">
        <v>31</v>
      </c>
      <c r="G46" s="52">
        <v>36.64</v>
      </c>
      <c r="H46" s="225">
        <f t="shared" si="8"/>
        <v>43.100000000000009</v>
      </c>
      <c r="I46" s="225">
        <v>30.24</v>
      </c>
      <c r="J46" s="53">
        <f t="shared" si="13"/>
        <v>73.34</v>
      </c>
      <c r="K46" s="54">
        <f t="shared" si="9"/>
        <v>2687.17</v>
      </c>
      <c r="L46" s="54">
        <f t="shared" si="10"/>
        <v>3294.2</v>
      </c>
      <c r="O46" s="53">
        <v>73.34</v>
      </c>
    </row>
    <row r="47" spans="1:15">
      <c r="A47" s="17"/>
      <c r="B47" s="50" t="s">
        <v>67</v>
      </c>
      <c r="C47" s="50">
        <v>92917</v>
      </c>
      <c r="D47" s="59" t="s">
        <v>21</v>
      </c>
      <c r="E47" s="74" t="s">
        <v>46</v>
      </c>
      <c r="F47" s="50" t="s">
        <v>45</v>
      </c>
      <c r="G47" s="52">
        <v>78.87</v>
      </c>
      <c r="H47" s="225">
        <f t="shared" si="8"/>
        <v>10.039999999999999</v>
      </c>
      <c r="I47" s="225">
        <v>2.63</v>
      </c>
      <c r="J47" s="53">
        <f t="shared" si="13"/>
        <v>12.67</v>
      </c>
      <c r="K47" s="54">
        <f t="shared" si="9"/>
        <v>999.28</v>
      </c>
      <c r="L47" s="54">
        <f t="shared" si="10"/>
        <v>1225.01</v>
      </c>
      <c r="O47" s="53">
        <v>12.67</v>
      </c>
    </row>
    <row r="48" spans="1:15">
      <c r="A48" s="17"/>
      <c r="B48" s="50" t="s">
        <v>68</v>
      </c>
      <c r="C48" s="79">
        <v>92915</v>
      </c>
      <c r="D48" s="73" t="s">
        <v>21</v>
      </c>
      <c r="E48" s="74" t="s">
        <v>49</v>
      </c>
      <c r="F48" s="50" t="s">
        <v>45</v>
      </c>
      <c r="G48" s="52">
        <v>8.43</v>
      </c>
      <c r="H48" s="225">
        <f t="shared" si="8"/>
        <v>10.73</v>
      </c>
      <c r="I48" s="225">
        <v>5.43</v>
      </c>
      <c r="J48" s="53">
        <f t="shared" si="13"/>
        <v>16.16</v>
      </c>
      <c r="K48" s="54">
        <f t="shared" si="9"/>
        <v>136.22</v>
      </c>
      <c r="L48" s="54">
        <f t="shared" si="10"/>
        <v>166.99</v>
      </c>
      <c r="O48" s="53">
        <v>16.16</v>
      </c>
    </row>
    <row r="49" spans="1:15">
      <c r="A49" s="17"/>
      <c r="B49" s="50" t="s">
        <v>69</v>
      </c>
      <c r="C49" s="79">
        <v>96558</v>
      </c>
      <c r="D49" s="59" t="s">
        <v>21</v>
      </c>
      <c r="E49" s="62" t="s">
        <v>50</v>
      </c>
      <c r="F49" s="50" t="s">
        <v>30</v>
      </c>
      <c r="G49" s="52">
        <v>3.44</v>
      </c>
      <c r="H49" s="225">
        <f t="shared" si="8"/>
        <v>875.64</v>
      </c>
      <c r="I49" s="225">
        <v>19.829999999999998</v>
      </c>
      <c r="J49" s="53">
        <f t="shared" si="13"/>
        <v>895.47</v>
      </c>
      <c r="K49" s="54">
        <f t="shared" si="9"/>
        <v>3080.41</v>
      </c>
      <c r="L49" s="54">
        <f t="shared" si="10"/>
        <v>3776.27</v>
      </c>
      <c r="O49" s="53">
        <v>895.47</v>
      </c>
    </row>
    <row r="50" spans="1:15">
      <c r="A50" s="17"/>
      <c r="B50" s="63"/>
      <c r="C50" s="64"/>
      <c r="D50" s="64"/>
      <c r="E50" s="64"/>
      <c r="F50" s="64"/>
      <c r="G50" s="65" t="s">
        <v>32</v>
      </c>
      <c r="H50" s="66"/>
      <c r="I50" s="66"/>
      <c r="J50" s="66"/>
      <c r="K50" s="67"/>
      <c r="L50" s="67">
        <f>SUM(L29,L37,L43)</f>
        <v>29818.510000000002</v>
      </c>
    </row>
    <row r="51" spans="1:15">
      <c r="A51" s="17"/>
      <c r="B51" s="17"/>
      <c r="C51" s="17"/>
      <c r="D51" s="17"/>
      <c r="E51" s="44"/>
      <c r="F51" s="17"/>
      <c r="G51" s="45"/>
      <c r="H51" s="19"/>
      <c r="I51" s="19"/>
      <c r="J51" s="19"/>
      <c r="K51" s="19"/>
      <c r="L51" s="19"/>
    </row>
    <row r="52" spans="1:15">
      <c r="A52" s="17"/>
      <c r="B52" s="46">
        <v>4</v>
      </c>
      <c r="C52" s="46"/>
      <c r="D52" s="46"/>
      <c r="E52" s="47" t="s">
        <v>70</v>
      </c>
      <c r="F52" s="47"/>
      <c r="G52" s="82"/>
      <c r="H52" s="49"/>
      <c r="I52" s="49"/>
      <c r="J52" s="49"/>
      <c r="K52" s="49"/>
      <c r="L52" s="49"/>
    </row>
    <row r="53" spans="1:15">
      <c r="A53" s="17"/>
      <c r="B53" s="69" t="s">
        <v>71</v>
      </c>
      <c r="C53" s="50"/>
      <c r="D53" s="50"/>
      <c r="E53" s="70" t="s">
        <v>84</v>
      </c>
      <c r="F53" s="50"/>
      <c r="G53" s="52"/>
      <c r="H53" s="53"/>
      <c r="I53" s="53"/>
      <c r="J53" s="53"/>
      <c r="K53" s="72">
        <f>SUM(K54:K57)</f>
        <v>1904.9799999999998</v>
      </c>
      <c r="L53" s="72">
        <f>SUM(L54:L57)</f>
        <v>2335.3000000000002</v>
      </c>
      <c r="O53" s="53"/>
    </row>
    <row r="54" spans="1:15" s="234" customFormat="1" ht="25.5">
      <c r="A54" s="231"/>
      <c r="B54" s="235" t="s">
        <v>72</v>
      </c>
      <c r="C54" s="245">
        <v>92443</v>
      </c>
      <c r="D54" s="246" t="s">
        <v>21</v>
      </c>
      <c r="E54" s="247" t="s">
        <v>73</v>
      </c>
      <c r="F54" s="235" t="s">
        <v>31</v>
      </c>
      <c r="G54" s="52">
        <v>16.02</v>
      </c>
      <c r="H54" s="53">
        <f t="shared" ref="H54:H64" si="14">J54-I54</f>
        <v>38.479999999999997</v>
      </c>
      <c r="I54" s="53">
        <v>20</v>
      </c>
      <c r="J54" s="53">
        <f>O54</f>
        <v>58.48</v>
      </c>
      <c r="K54" s="54">
        <f>TRUNC(G54*J54,2)</f>
        <v>936.84</v>
      </c>
      <c r="L54" s="54">
        <f>TRUNC((G54*J54)*L$9+K54,2)</f>
        <v>1148.47</v>
      </c>
      <c r="O54" s="53">
        <v>58.48</v>
      </c>
    </row>
    <row r="55" spans="1:15" s="234" customFormat="1">
      <c r="A55" s="231"/>
      <c r="B55" s="235" t="s">
        <v>74</v>
      </c>
      <c r="C55" s="245">
        <v>92761</v>
      </c>
      <c r="D55" s="232" t="s">
        <v>21</v>
      </c>
      <c r="E55" s="247" t="s">
        <v>46</v>
      </c>
      <c r="F55" s="235" t="s">
        <v>45</v>
      </c>
      <c r="G55" s="52">
        <v>41.19</v>
      </c>
      <c r="H55" s="53">
        <f t="shared" si="14"/>
        <v>7.8800000000000008</v>
      </c>
      <c r="I55" s="53">
        <v>3.25</v>
      </c>
      <c r="J55" s="53">
        <f>O55</f>
        <v>11.13</v>
      </c>
      <c r="K55" s="54">
        <f t="shared" ref="K55:K64" si="15">TRUNC(G55*J55,2)</f>
        <v>458.44</v>
      </c>
      <c r="L55" s="54">
        <f t="shared" ref="L55:L64" si="16">TRUNC((G55*J55)*L$9+K55,2)</f>
        <v>562</v>
      </c>
      <c r="O55" s="53">
        <v>11.13</v>
      </c>
    </row>
    <row r="56" spans="1:15" s="234" customFormat="1">
      <c r="A56" s="231"/>
      <c r="B56" s="235" t="s">
        <v>75</v>
      </c>
      <c r="C56" s="245">
        <v>92759</v>
      </c>
      <c r="D56" s="246" t="s">
        <v>21</v>
      </c>
      <c r="E56" s="247" t="s">
        <v>49</v>
      </c>
      <c r="F56" s="235" t="s">
        <v>45</v>
      </c>
      <c r="G56" s="52">
        <v>9.1300000000000008</v>
      </c>
      <c r="H56" s="53">
        <f t="shared" si="14"/>
        <v>6.7200000000000006</v>
      </c>
      <c r="I56" s="53">
        <v>6.52</v>
      </c>
      <c r="J56" s="53">
        <f t="shared" ref="J56:J57" si="17">O56</f>
        <v>13.24</v>
      </c>
      <c r="K56" s="54">
        <f t="shared" si="15"/>
        <v>120.88</v>
      </c>
      <c r="L56" s="54">
        <f t="shared" si="16"/>
        <v>148.18</v>
      </c>
      <c r="O56" s="53">
        <v>13.24</v>
      </c>
    </row>
    <row r="57" spans="1:15" s="234" customFormat="1">
      <c r="A57" s="231"/>
      <c r="B57" s="235" t="s">
        <v>76</v>
      </c>
      <c r="C57" s="245">
        <v>60518</v>
      </c>
      <c r="D57" s="232" t="s">
        <v>105</v>
      </c>
      <c r="E57" s="234" t="s">
        <v>1043</v>
      </c>
      <c r="F57" s="235" t="s">
        <v>30</v>
      </c>
      <c r="G57" s="52">
        <v>0.66</v>
      </c>
      <c r="H57" s="53">
        <f t="shared" si="14"/>
        <v>478.15</v>
      </c>
      <c r="I57" s="53">
        <v>110.98</v>
      </c>
      <c r="J57" s="53">
        <f t="shared" si="17"/>
        <v>589.13</v>
      </c>
      <c r="K57" s="54">
        <f t="shared" si="15"/>
        <v>388.82</v>
      </c>
      <c r="L57" s="54">
        <f t="shared" si="16"/>
        <v>476.65</v>
      </c>
      <c r="O57" s="53">
        <v>589.13</v>
      </c>
    </row>
    <row r="58" spans="1:15">
      <c r="A58" s="17"/>
      <c r="B58" s="69" t="s">
        <v>77</v>
      </c>
      <c r="C58" s="50"/>
      <c r="D58" s="50"/>
      <c r="E58" s="70" t="s">
        <v>1023</v>
      </c>
      <c r="F58" s="50"/>
      <c r="G58" s="52"/>
      <c r="H58" s="53"/>
      <c r="I58" s="53"/>
      <c r="J58" s="53"/>
      <c r="K58" s="72">
        <f>SUM(K59:K64)</f>
        <v>3199.99</v>
      </c>
      <c r="L58" s="72">
        <f>SUM(L59:L64)</f>
        <v>3922.84</v>
      </c>
      <c r="O58" s="53"/>
    </row>
    <row r="59" spans="1:15" s="234" customFormat="1" ht="25.5">
      <c r="A59" s="231"/>
      <c r="B59" s="235" t="s">
        <v>78</v>
      </c>
      <c r="C59" s="245">
        <v>92434</v>
      </c>
      <c r="D59" s="246" t="s">
        <v>21</v>
      </c>
      <c r="E59" s="247" t="s">
        <v>73</v>
      </c>
      <c r="F59" s="235" t="s">
        <v>31</v>
      </c>
      <c r="G59" s="52">
        <v>22.66</v>
      </c>
      <c r="H59" s="53">
        <f t="shared" si="14"/>
        <v>58.48</v>
      </c>
      <c r="I59" s="53"/>
      <c r="J59" s="53">
        <f>O59</f>
        <v>58.48</v>
      </c>
      <c r="K59" s="54">
        <f t="shared" si="15"/>
        <v>1325.15</v>
      </c>
      <c r="L59" s="54">
        <f t="shared" si="16"/>
        <v>1624.5</v>
      </c>
      <c r="O59" s="53">
        <v>58.48</v>
      </c>
    </row>
    <row r="60" spans="1:15" s="234" customFormat="1" ht="15.75" customHeight="1">
      <c r="A60" s="231"/>
      <c r="B60" s="235" t="s">
        <v>79</v>
      </c>
      <c r="C60" s="245">
        <v>92769</v>
      </c>
      <c r="D60" s="232" t="s">
        <v>21</v>
      </c>
      <c r="E60" s="247" t="s">
        <v>44</v>
      </c>
      <c r="F60" s="235" t="s">
        <v>45</v>
      </c>
      <c r="G60" s="52">
        <v>18.52</v>
      </c>
      <c r="H60" s="53">
        <f t="shared" si="14"/>
        <v>11.54</v>
      </c>
      <c r="I60" s="53"/>
      <c r="J60" s="53">
        <f t="shared" ref="J60:J62" si="18">O60</f>
        <v>11.54</v>
      </c>
      <c r="K60" s="54">
        <f t="shared" si="15"/>
        <v>213.72</v>
      </c>
      <c r="L60" s="54">
        <f t="shared" si="16"/>
        <v>261.99</v>
      </c>
      <c r="O60" s="53">
        <v>11.54</v>
      </c>
    </row>
    <row r="61" spans="1:15" s="234" customFormat="1">
      <c r="A61" s="231"/>
      <c r="B61" s="235" t="s">
        <v>80</v>
      </c>
      <c r="C61" s="245">
        <v>92761</v>
      </c>
      <c r="D61" s="232" t="s">
        <v>21</v>
      </c>
      <c r="E61" s="247" t="s">
        <v>46</v>
      </c>
      <c r="F61" s="235" t="s">
        <v>45</v>
      </c>
      <c r="G61" s="52">
        <f>19.5</f>
        <v>19.5</v>
      </c>
      <c r="H61" s="53">
        <f t="shared" si="14"/>
        <v>11.13</v>
      </c>
      <c r="I61" s="53"/>
      <c r="J61" s="53">
        <f t="shared" si="18"/>
        <v>11.13</v>
      </c>
      <c r="K61" s="54">
        <f t="shared" si="15"/>
        <v>217.03</v>
      </c>
      <c r="L61" s="54">
        <f t="shared" si="16"/>
        <v>266.05</v>
      </c>
      <c r="O61" s="53">
        <v>11.13</v>
      </c>
    </row>
    <row r="62" spans="1:15" s="234" customFormat="1">
      <c r="A62" s="231"/>
      <c r="B62" s="235" t="s">
        <v>81</v>
      </c>
      <c r="C62" s="245">
        <v>92762</v>
      </c>
      <c r="D62" s="246" t="s">
        <v>21</v>
      </c>
      <c r="E62" s="247" t="s">
        <v>47</v>
      </c>
      <c r="F62" s="235" t="s">
        <v>45</v>
      </c>
      <c r="G62" s="52">
        <f>33.61</f>
        <v>33.61</v>
      </c>
      <c r="H62" s="53">
        <f t="shared" si="14"/>
        <v>9.8000000000000007</v>
      </c>
      <c r="I62" s="53"/>
      <c r="J62" s="53">
        <f t="shared" si="18"/>
        <v>9.8000000000000007</v>
      </c>
      <c r="K62" s="54">
        <f t="shared" si="15"/>
        <v>329.37</v>
      </c>
      <c r="L62" s="54">
        <f t="shared" si="16"/>
        <v>403.77</v>
      </c>
      <c r="O62" s="53">
        <v>9.8000000000000007</v>
      </c>
    </row>
    <row r="63" spans="1:15" s="234" customFormat="1">
      <c r="A63" s="231"/>
      <c r="B63" s="235" t="s">
        <v>82</v>
      </c>
      <c r="C63" s="245">
        <v>92759</v>
      </c>
      <c r="D63" s="246" t="s">
        <v>21</v>
      </c>
      <c r="E63" s="247" t="s">
        <v>49</v>
      </c>
      <c r="F63" s="235" t="s">
        <v>45</v>
      </c>
      <c r="G63" s="52">
        <f>19.23</f>
        <v>19.23</v>
      </c>
      <c r="H63" s="53">
        <f t="shared" si="14"/>
        <v>13.24</v>
      </c>
      <c r="I63" s="53"/>
      <c r="J63" s="53">
        <f>O63</f>
        <v>13.24</v>
      </c>
      <c r="K63" s="54">
        <f t="shared" si="15"/>
        <v>254.6</v>
      </c>
      <c r="L63" s="54">
        <f t="shared" si="16"/>
        <v>312.11</v>
      </c>
      <c r="O63" s="53">
        <v>13.24</v>
      </c>
    </row>
    <row r="64" spans="1:15" s="234" customFormat="1">
      <c r="A64" s="231"/>
      <c r="B64" s="235" t="s">
        <v>83</v>
      </c>
      <c r="C64" s="245">
        <v>60518</v>
      </c>
      <c r="D64" s="232" t="s">
        <v>105</v>
      </c>
      <c r="E64" s="234" t="s">
        <v>1043</v>
      </c>
      <c r="F64" s="235" t="s">
        <v>30</v>
      </c>
      <c r="G64" s="52">
        <f>1.46</f>
        <v>1.46</v>
      </c>
      <c r="H64" s="53">
        <f t="shared" si="14"/>
        <v>0</v>
      </c>
      <c r="I64" s="53">
        <f t="shared" ref="I64" si="19">O64</f>
        <v>589.13</v>
      </c>
      <c r="J64" s="53">
        <f>O64</f>
        <v>589.13</v>
      </c>
      <c r="K64" s="54">
        <f t="shared" si="15"/>
        <v>860.12</v>
      </c>
      <c r="L64" s="54">
        <f t="shared" si="16"/>
        <v>1054.42</v>
      </c>
      <c r="O64" s="53">
        <v>589.13</v>
      </c>
    </row>
    <row r="65" spans="1:15">
      <c r="A65" s="17"/>
      <c r="B65" s="226"/>
      <c r="C65" s="50"/>
      <c r="D65" s="50"/>
      <c r="E65" s="70" t="s">
        <v>1022</v>
      </c>
      <c r="F65" s="50"/>
      <c r="G65" s="52"/>
      <c r="H65" s="53"/>
      <c r="I65" s="53"/>
      <c r="J65" s="53"/>
      <c r="K65" s="72">
        <f>SUM(K66:K71)</f>
        <v>55820.89</v>
      </c>
      <c r="L65" s="72">
        <f>SUM(L66:L71)</f>
        <v>68430.8</v>
      </c>
      <c r="O65" s="229"/>
    </row>
    <row r="66" spans="1:15" s="234" customFormat="1">
      <c r="A66" s="231"/>
      <c r="B66" s="248"/>
      <c r="C66" s="245">
        <v>92761</v>
      </c>
      <c r="D66" s="232" t="s">
        <v>21</v>
      </c>
      <c r="E66" s="247" t="s">
        <v>46</v>
      </c>
      <c r="F66" s="235" t="s">
        <v>45</v>
      </c>
      <c r="G66" s="52">
        <f>192.9+72.99</f>
        <v>265.89</v>
      </c>
      <c r="H66" s="53">
        <f t="shared" ref="H66:H75" si="20">J66-I66</f>
        <v>7.8800000000000008</v>
      </c>
      <c r="I66" s="53">
        <v>3.25</v>
      </c>
      <c r="J66" s="53">
        <f>O66</f>
        <v>11.13</v>
      </c>
      <c r="K66" s="54">
        <f t="shared" ref="K66:K75" si="21">TRUNC(G66*J66,2)</f>
        <v>2959.35</v>
      </c>
      <c r="L66" s="54">
        <f t="shared" ref="L66:L75" si="22">TRUNC((G66*J66)*L$9+K66,2)</f>
        <v>3627.86</v>
      </c>
      <c r="O66" s="53">
        <v>11.13</v>
      </c>
    </row>
    <row r="67" spans="1:15" s="234" customFormat="1">
      <c r="A67" s="231"/>
      <c r="B67" s="248"/>
      <c r="C67" s="245">
        <v>92762</v>
      </c>
      <c r="D67" s="246" t="s">
        <v>21</v>
      </c>
      <c r="E67" s="247" t="s">
        <v>47</v>
      </c>
      <c r="F67" s="235" t="s">
        <v>45</v>
      </c>
      <c r="G67" s="52">
        <f>48.84</f>
        <v>48.84</v>
      </c>
      <c r="H67" s="53">
        <f t="shared" si="20"/>
        <v>7.4600000000000009</v>
      </c>
      <c r="I67" s="53">
        <v>2.34</v>
      </c>
      <c r="J67" s="53">
        <f t="shared" ref="J67:J71" si="23">O67</f>
        <v>9.8000000000000007</v>
      </c>
      <c r="K67" s="54">
        <f t="shared" si="21"/>
        <v>478.63</v>
      </c>
      <c r="L67" s="54">
        <f t="shared" si="22"/>
        <v>586.75</v>
      </c>
      <c r="O67" s="53">
        <v>9.8000000000000007</v>
      </c>
    </row>
    <row r="68" spans="1:15" s="234" customFormat="1">
      <c r="A68" s="231"/>
      <c r="B68" s="248"/>
      <c r="C68" s="245">
        <v>92759</v>
      </c>
      <c r="D68" s="246" t="s">
        <v>21</v>
      </c>
      <c r="E68" s="247" t="s">
        <v>49</v>
      </c>
      <c r="F68" s="235" t="s">
        <v>45</v>
      </c>
      <c r="G68" s="52">
        <f>14.32</f>
        <v>14.32</v>
      </c>
      <c r="H68" s="53">
        <f t="shared" si="20"/>
        <v>6.7200000000000006</v>
      </c>
      <c r="I68" s="53">
        <v>6.52</v>
      </c>
      <c r="J68" s="53">
        <f t="shared" si="23"/>
        <v>13.24</v>
      </c>
      <c r="K68" s="54">
        <f t="shared" si="21"/>
        <v>189.59</v>
      </c>
      <c r="L68" s="54">
        <f t="shared" si="22"/>
        <v>232.41</v>
      </c>
      <c r="O68" s="53">
        <v>13.24</v>
      </c>
    </row>
    <row r="69" spans="1:15" s="234" customFormat="1">
      <c r="A69" s="231"/>
      <c r="B69" s="248"/>
      <c r="C69" s="245">
        <v>60518</v>
      </c>
      <c r="D69" s="232" t="s">
        <v>105</v>
      </c>
      <c r="E69" s="234" t="s">
        <v>1043</v>
      </c>
      <c r="F69" s="235" t="s">
        <v>30</v>
      </c>
      <c r="G69" s="52">
        <f>2.07+3.05</f>
        <v>5.1199999999999992</v>
      </c>
      <c r="H69" s="53">
        <f t="shared" si="20"/>
        <v>567.91</v>
      </c>
      <c r="I69" s="53">
        <v>21.22</v>
      </c>
      <c r="J69" s="53">
        <f t="shared" si="23"/>
        <v>589.13</v>
      </c>
      <c r="K69" s="54">
        <f t="shared" si="21"/>
        <v>3016.34</v>
      </c>
      <c r="L69" s="54">
        <f t="shared" si="22"/>
        <v>3697.73</v>
      </c>
      <c r="O69" s="53">
        <v>589.13</v>
      </c>
    </row>
    <row r="70" spans="1:15">
      <c r="A70" s="17"/>
      <c r="B70" s="226"/>
      <c r="C70" s="245">
        <v>102073</v>
      </c>
      <c r="D70" s="59" t="s">
        <v>21</v>
      </c>
      <c r="E70" s="247" t="s">
        <v>1024</v>
      </c>
      <c r="F70" s="235" t="s">
        <v>30</v>
      </c>
      <c r="G70" s="227">
        <v>5.85</v>
      </c>
      <c r="H70" s="225">
        <f t="shared" si="20"/>
        <v>4107.32</v>
      </c>
      <c r="I70" s="225">
        <v>22.22</v>
      </c>
      <c r="J70" s="53">
        <f t="shared" si="23"/>
        <v>4129.54</v>
      </c>
      <c r="K70" s="54">
        <f t="shared" si="21"/>
        <v>24157.8</v>
      </c>
      <c r="L70" s="54">
        <f t="shared" si="22"/>
        <v>29615.040000000001</v>
      </c>
      <c r="O70" s="53">
        <v>4129.54</v>
      </c>
    </row>
    <row r="71" spans="1:15" s="234" customFormat="1" ht="30">
      <c r="A71" s="231"/>
      <c r="B71" s="248"/>
      <c r="C71" s="245">
        <v>180342</v>
      </c>
      <c r="D71" s="232" t="s">
        <v>105</v>
      </c>
      <c r="E71" s="240" t="s">
        <v>1052</v>
      </c>
      <c r="F71" s="235" t="s">
        <v>31</v>
      </c>
      <c r="G71" s="52">
        <f>57*1.1</f>
        <v>62.7</v>
      </c>
      <c r="H71" s="53">
        <f t="shared" si="20"/>
        <v>373.85999999999996</v>
      </c>
      <c r="I71" s="53">
        <v>25.17</v>
      </c>
      <c r="J71" s="53">
        <f t="shared" si="23"/>
        <v>399.03</v>
      </c>
      <c r="K71" s="54">
        <f t="shared" si="21"/>
        <v>25019.18</v>
      </c>
      <c r="L71" s="54">
        <f t="shared" si="22"/>
        <v>30671.01</v>
      </c>
      <c r="O71" s="53">
        <v>399.03</v>
      </c>
    </row>
    <row r="72" spans="1:15">
      <c r="A72" s="17"/>
      <c r="B72" s="226"/>
      <c r="C72" s="50"/>
      <c r="D72" s="50"/>
      <c r="E72" s="70" t="s">
        <v>1025</v>
      </c>
      <c r="F72" s="50"/>
      <c r="G72" s="52"/>
      <c r="H72" s="53"/>
      <c r="I72" s="53"/>
      <c r="J72" s="228"/>
      <c r="K72" s="72">
        <f>SUM(K73:K75)</f>
        <v>42498.450000000004</v>
      </c>
      <c r="L72" s="72">
        <f>SUM(L73:L75)</f>
        <v>52098.84</v>
      </c>
      <c r="O72" s="53"/>
    </row>
    <row r="73" spans="1:15">
      <c r="A73" s="17"/>
      <c r="B73" s="226"/>
      <c r="C73" s="79">
        <v>60470</v>
      </c>
      <c r="D73" s="59" t="s">
        <v>105</v>
      </c>
      <c r="E73" s="74" t="s">
        <v>1026</v>
      </c>
      <c r="F73" s="50" t="s">
        <v>30</v>
      </c>
      <c r="G73" s="52">
        <v>110.8</v>
      </c>
      <c r="H73" s="53">
        <f t="shared" si="20"/>
        <v>210</v>
      </c>
      <c r="I73" s="53">
        <v>37.659999999999997</v>
      </c>
      <c r="J73" s="228">
        <f t="shared" ref="J73:J75" si="24">O73</f>
        <v>247.66</v>
      </c>
      <c r="K73" s="54">
        <f t="shared" si="21"/>
        <v>27440.720000000001</v>
      </c>
      <c r="L73" s="54">
        <f t="shared" si="22"/>
        <v>33639.58</v>
      </c>
      <c r="O73" s="53">
        <v>247.66</v>
      </c>
    </row>
    <row r="74" spans="1:15">
      <c r="A74" s="17"/>
      <c r="B74" s="226"/>
      <c r="C74" s="79">
        <v>270702</v>
      </c>
      <c r="D74" s="59" t="s">
        <v>105</v>
      </c>
      <c r="E74" s="74" t="s">
        <v>1027</v>
      </c>
      <c r="F74" s="50" t="s">
        <v>53</v>
      </c>
      <c r="G74" s="52">
        <v>60</v>
      </c>
      <c r="H74" s="53">
        <f t="shared" si="20"/>
        <v>155.05000000000001</v>
      </c>
      <c r="I74" s="53">
        <v>73.39</v>
      </c>
      <c r="J74" s="228">
        <f t="shared" si="24"/>
        <v>228.44</v>
      </c>
      <c r="K74" s="54">
        <f t="shared" si="21"/>
        <v>13706.4</v>
      </c>
      <c r="L74" s="54">
        <f t="shared" si="22"/>
        <v>16802.669999999998</v>
      </c>
      <c r="O74" s="53">
        <v>228.44</v>
      </c>
    </row>
    <row r="75" spans="1:15">
      <c r="A75" s="17"/>
      <c r="B75" s="226"/>
      <c r="C75" s="79">
        <v>180282</v>
      </c>
      <c r="D75" s="59" t="s">
        <v>105</v>
      </c>
      <c r="E75" s="74" t="s">
        <v>1028</v>
      </c>
      <c r="F75" s="50" t="s">
        <v>31</v>
      </c>
      <c r="G75" s="52">
        <v>2.64</v>
      </c>
      <c r="H75" s="53">
        <f t="shared" si="20"/>
        <v>455.79</v>
      </c>
      <c r="I75" s="53">
        <v>56.08</v>
      </c>
      <c r="J75" s="228">
        <f t="shared" si="24"/>
        <v>511.87</v>
      </c>
      <c r="K75" s="54">
        <f t="shared" si="21"/>
        <v>1351.33</v>
      </c>
      <c r="L75" s="54">
        <f t="shared" si="22"/>
        <v>1656.59</v>
      </c>
      <c r="O75" s="53">
        <v>511.87</v>
      </c>
    </row>
    <row r="76" spans="1:15">
      <c r="A76" s="17"/>
      <c r="B76" s="63"/>
      <c r="C76" s="64"/>
      <c r="D76" s="64"/>
      <c r="E76" s="64"/>
      <c r="F76" s="64"/>
      <c r="G76" s="65" t="s">
        <v>32</v>
      </c>
      <c r="H76" s="66"/>
      <c r="I76" s="66"/>
      <c r="J76" s="66"/>
      <c r="K76" s="54"/>
      <c r="L76" s="72">
        <f>SUM(L53,L58,L65,L72)</f>
        <v>126787.78</v>
      </c>
      <c r="O76" s="53"/>
    </row>
    <row r="77" spans="1:15">
      <c r="A77" s="17"/>
      <c r="B77" s="17"/>
      <c r="C77" s="17"/>
      <c r="D77" s="17"/>
      <c r="E77" s="44"/>
      <c r="F77" s="17"/>
      <c r="G77" s="45"/>
      <c r="H77" s="19"/>
      <c r="I77" s="19"/>
      <c r="J77" s="19"/>
      <c r="K77" s="19"/>
      <c r="L77" s="19"/>
      <c r="O77" s="53"/>
    </row>
    <row r="78" spans="1:15">
      <c r="A78" s="17"/>
      <c r="B78" s="46">
        <v>5</v>
      </c>
      <c r="C78" s="46"/>
      <c r="D78" s="46"/>
      <c r="E78" s="47" t="s">
        <v>85</v>
      </c>
      <c r="F78" s="47"/>
      <c r="G78" s="82"/>
      <c r="H78" s="49"/>
      <c r="I78" s="49"/>
      <c r="J78" s="49"/>
      <c r="K78" s="49"/>
      <c r="L78" s="49"/>
    </row>
    <row r="79" spans="1:15">
      <c r="A79" s="17"/>
      <c r="B79" s="68" t="s">
        <v>86</v>
      </c>
      <c r="C79" s="68"/>
      <c r="D79" s="68"/>
      <c r="E79" s="75" t="s">
        <v>87</v>
      </c>
      <c r="F79" s="59"/>
      <c r="G79" s="52"/>
      <c r="H79" s="53"/>
      <c r="I79" s="53"/>
      <c r="J79" s="53"/>
      <c r="K79" s="72">
        <f>K80</f>
        <v>1532.8</v>
      </c>
      <c r="L79" s="72">
        <f>L80</f>
        <v>1879.06</v>
      </c>
    </row>
    <row r="80" spans="1:15" s="234" customFormat="1" ht="38.25">
      <c r="A80" s="231"/>
      <c r="B80" s="232" t="s">
        <v>88</v>
      </c>
      <c r="C80" s="232">
        <v>101161</v>
      </c>
      <c r="D80" s="232" t="s">
        <v>21</v>
      </c>
      <c r="E80" s="233" t="s">
        <v>1044</v>
      </c>
      <c r="F80" s="232" t="s">
        <v>31</v>
      </c>
      <c r="G80" s="52">
        <v>6.1</v>
      </c>
      <c r="H80" s="225">
        <f t="shared" ref="H80:H89" si="25">J80-I80</f>
        <v>169.13</v>
      </c>
      <c r="I80" s="225">
        <v>82.15</v>
      </c>
      <c r="J80" s="53">
        <f>O80</f>
        <v>251.28</v>
      </c>
      <c r="K80" s="54">
        <f t="shared" ref="K80:K89" si="26">TRUNC(G80*J80,2)</f>
        <v>1532.8</v>
      </c>
      <c r="L80" s="54">
        <f t="shared" ref="L80:L89" si="27">TRUNC((G80*J80)*L$9+K80,2)</f>
        <v>1879.06</v>
      </c>
      <c r="O80" s="53">
        <v>251.28</v>
      </c>
    </row>
    <row r="81" spans="1:15">
      <c r="A81" s="17"/>
      <c r="B81" s="68" t="s">
        <v>89</v>
      </c>
      <c r="C81" s="68"/>
      <c r="D81" s="68"/>
      <c r="E81" s="75" t="s">
        <v>90</v>
      </c>
      <c r="F81" s="59"/>
      <c r="G81" s="52"/>
      <c r="H81" s="53">
        <f t="shared" si="25"/>
        <v>0</v>
      </c>
      <c r="I81" s="53"/>
      <c r="J81" s="53"/>
      <c r="K81" s="72">
        <f>SUM(K82:K84)</f>
        <v>10497.08</v>
      </c>
      <c r="L81" s="72">
        <f>SUM(L82:L84)</f>
        <v>12868.359999999999</v>
      </c>
      <c r="O81" s="53"/>
    </row>
    <row r="82" spans="1:15" s="234" customFormat="1" ht="25.5">
      <c r="A82" s="231"/>
      <c r="B82" s="232" t="s">
        <v>91</v>
      </c>
      <c r="C82" s="232">
        <v>101159</v>
      </c>
      <c r="D82" s="232" t="s">
        <v>21</v>
      </c>
      <c r="E82" s="233" t="s">
        <v>92</v>
      </c>
      <c r="F82" s="232" t="s">
        <v>31</v>
      </c>
      <c r="G82" s="52">
        <v>13.02</v>
      </c>
      <c r="H82" s="225">
        <f t="shared" si="25"/>
        <v>138.66</v>
      </c>
      <c r="I82" s="225">
        <v>24.6</v>
      </c>
      <c r="J82" s="53">
        <f>O82</f>
        <v>163.26</v>
      </c>
      <c r="K82" s="54">
        <f t="shared" si="26"/>
        <v>2125.64</v>
      </c>
      <c r="L82" s="54">
        <f t="shared" si="27"/>
        <v>2605.8200000000002</v>
      </c>
      <c r="O82" s="53">
        <v>163.26</v>
      </c>
    </row>
    <row r="83" spans="1:15" ht="25.5">
      <c r="A83" s="17"/>
      <c r="B83" s="59" t="s">
        <v>93</v>
      </c>
      <c r="C83" s="73" t="s">
        <v>94</v>
      </c>
      <c r="D83" s="73" t="s">
        <v>25</v>
      </c>
      <c r="E83" s="62" t="s">
        <v>95</v>
      </c>
      <c r="F83" s="59" t="s">
        <v>31</v>
      </c>
      <c r="G83" s="52">
        <v>15.72</v>
      </c>
      <c r="H83" s="53">
        <v>325.82929999999999</v>
      </c>
      <c r="I83" s="53">
        <v>146.59</v>
      </c>
      <c r="J83" s="53">
        <f>O83</f>
        <v>472.42</v>
      </c>
      <c r="K83" s="54">
        <f t="shared" si="26"/>
        <v>7426.44</v>
      </c>
      <c r="L83" s="54">
        <f t="shared" si="27"/>
        <v>9104.07</v>
      </c>
      <c r="O83" s="53">
        <v>472.42</v>
      </c>
    </row>
    <row r="84" spans="1:15">
      <c r="A84" s="17"/>
      <c r="B84" s="59" t="s">
        <v>96</v>
      </c>
      <c r="C84" s="59">
        <v>96361</v>
      </c>
      <c r="D84" s="59" t="s">
        <v>21</v>
      </c>
      <c r="E84" s="62" t="s">
        <v>97</v>
      </c>
      <c r="F84" s="59" t="s">
        <v>31</v>
      </c>
      <c r="G84" s="52">
        <v>7.2</v>
      </c>
      <c r="H84" s="225">
        <f t="shared" si="25"/>
        <v>108.85</v>
      </c>
      <c r="I84" s="225">
        <v>22.4</v>
      </c>
      <c r="J84" s="53">
        <f>O84</f>
        <v>131.25</v>
      </c>
      <c r="K84" s="54">
        <f t="shared" si="26"/>
        <v>945</v>
      </c>
      <c r="L84" s="54">
        <f t="shared" si="27"/>
        <v>1158.47</v>
      </c>
      <c r="O84" s="53">
        <v>131.25</v>
      </c>
    </row>
    <row r="85" spans="1:15">
      <c r="A85" s="17"/>
      <c r="B85" s="68" t="s">
        <v>98</v>
      </c>
      <c r="C85" s="59"/>
      <c r="D85" s="59"/>
      <c r="E85" s="75" t="s">
        <v>99</v>
      </c>
      <c r="F85" s="59"/>
      <c r="G85" s="52"/>
      <c r="H85" s="53"/>
      <c r="I85" s="53"/>
      <c r="J85" s="53"/>
      <c r="K85" s="72">
        <f>K86</f>
        <v>3656.82</v>
      </c>
      <c r="L85" s="72">
        <f>L86</f>
        <v>4482.8900000000003</v>
      </c>
      <c r="O85" s="53"/>
    </row>
    <row r="86" spans="1:15" s="234" customFormat="1" ht="25.5">
      <c r="A86" s="231"/>
      <c r="B86" s="232" t="s">
        <v>100</v>
      </c>
      <c r="C86" s="232">
        <v>103368</v>
      </c>
      <c r="D86" s="232" t="s">
        <v>21</v>
      </c>
      <c r="E86" s="233" t="s">
        <v>101</v>
      </c>
      <c r="F86" s="232" t="s">
        <v>31</v>
      </c>
      <c r="G86" s="52">
        <v>42.84</v>
      </c>
      <c r="H86" s="53">
        <f t="shared" si="25"/>
        <v>61.58</v>
      </c>
      <c r="I86" s="53">
        <v>23.78</v>
      </c>
      <c r="J86" s="53">
        <f>O86</f>
        <v>85.36</v>
      </c>
      <c r="K86" s="54">
        <f t="shared" si="26"/>
        <v>3656.82</v>
      </c>
      <c r="L86" s="54">
        <f t="shared" si="27"/>
        <v>4482.8900000000003</v>
      </c>
      <c r="O86" s="53">
        <v>85.36</v>
      </c>
    </row>
    <row r="87" spans="1:15">
      <c r="A87" s="17"/>
      <c r="B87" s="68" t="s">
        <v>102</v>
      </c>
      <c r="C87" s="59"/>
      <c r="D87" s="59"/>
      <c r="E87" s="75" t="s">
        <v>103</v>
      </c>
      <c r="F87" s="59"/>
      <c r="G87" s="60"/>
      <c r="H87" s="53">
        <f t="shared" si="25"/>
        <v>0</v>
      </c>
      <c r="I87" s="53"/>
      <c r="J87" s="61"/>
      <c r="K87" s="72">
        <f>SUM(K88:K89)</f>
        <v>70218.540000000008</v>
      </c>
      <c r="L87" s="72">
        <f>SUM(L88:L89)</f>
        <v>86080.9</v>
      </c>
      <c r="O87" s="61"/>
    </row>
    <row r="88" spans="1:15" s="234" customFormat="1" ht="38.25">
      <c r="A88" s="231"/>
      <c r="B88" s="232" t="s">
        <v>104</v>
      </c>
      <c r="C88" s="232">
        <v>103368</v>
      </c>
      <c r="D88" s="232" t="s">
        <v>21</v>
      </c>
      <c r="E88" s="233" t="s">
        <v>1068</v>
      </c>
      <c r="F88" s="258" t="s">
        <v>31</v>
      </c>
      <c r="G88" s="52">
        <f>453.6+57.68</f>
        <v>511.28000000000003</v>
      </c>
      <c r="H88" s="53">
        <f t="shared" si="25"/>
        <v>85.36</v>
      </c>
      <c r="I88" s="53"/>
      <c r="J88" s="53">
        <f>O88</f>
        <v>85.36</v>
      </c>
      <c r="K88" s="54">
        <f t="shared" si="26"/>
        <v>43642.86</v>
      </c>
      <c r="L88" s="54">
        <f t="shared" si="27"/>
        <v>53501.78</v>
      </c>
      <c r="O88" s="53">
        <v>85.36</v>
      </c>
    </row>
    <row r="89" spans="1:15" s="234" customFormat="1" ht="38.25">
      <c r="A89" s="231"/>
      <c r="B89" s="232" t="s">
        <v>106</v>
      </c>
      <c r="C89" s="232" t="s">
        <v>1069</v>
      </c>
      <c r="D89" s="232" t="s">
        <v>25</v>
      </c>
      <c r="E89" s="233" t="s">
        <v>1070</v>
      </c>
      <c r="F89" s="232" t="s">
        <v>31</v>
      </c>
      <c r="G89" s="52">
        <v>96</v>
      </c>
      <c r="H89" s="53">
        <f t="shared" si="25"/>
        <v>181.26</v>
      </c>
      <c r="I89" s="53">
        <v>95.57</v>
      </c>
      <c r="J89" s="53">
        <f>O89</f>
        <v>276.83</v>
      </c>
      <c r="K89" s="54">
        <f t="shared" si="26"/>
        <v>26575.68</v>
      </c>
      <c r="L89" s="54">
        <f t="shared" si="27"/>
        <v>32579.119999999999</v>
      </c>
      <c r="O89" s="53">
        <v>276.83</v>
      </c>
    </row>
    <row r="90" spans="1:15">
      <c r="A90" s="17"/>
      <c r="B90" s="63"/>
      <c r="C90" s="64"/>
      <c r="D90" s="64"/>
      <c r="E90" s="64"/>
      <c r="F90" s="64"/>
      <c r="G90" s="65" t="s">
        <v>32</v>
      </c>
      <c r="H90" s="66"/>
      <c r="I90" s="66"/>
      <c r="J90" s="66"/>
      <c r="K90" s="67"/>
      <c r="L90" s="67">
        <f>SUM(L79,L81,L85,L87)</f>
        <v>105311.20999999999</v>
      </c>
    </row>
    <row r="91" spans="1:15">
      <c r="A91" s="17"/>
      <c r="B91" s="17"/>
      <c r="C91" s="17"/>
      <c r="D91" s="17"/>
      <c r="E91" s="44"/>
      <c r="F91" s="17"/>
      <c r="G91" s="45"/>
      <c r="H91" s="19"/>
      <c r="I91" s="19"/>
      <c r="J91" s="19"/>
      <c r="K91" s="19"/>
      <c r="L91" s="19"/>
    </row>
    <row r="92" spans="1:15">
      <c r="A92" s="17"/>
      <c r="B92" s="46">
        <v>6</v>
      </c>
      <c r="C92" s="83"/>
      <c r="D92" s="83"/>
      <c r="E92" s="47" t="s">
        <v>107</v>
      </c>
      <c r="F92" s="47"/>
      <c r="G92" s="82"/>
      <c r="H92" s="49"/>
      <c r="I92" s="49"/>
      <c r="J92" s="49"/>
      <c r="K92" s="49"/>
      <c r="L92" s="49"/>
    </row>
    <row r="93" spans="1:15">
      <c r="A93" s="17"/>
      <c r="B93" s="69" t="s">
        <v>108</v>
      </c>
      <c r="C93" s="69"/>
      <c r="D93" s="69"/>
      <c r="E93" s="84" t="s">
        <v>109</v>
      </c>
      <c r="F93" s="84"/>
      <c r="G93" s="85"/>
      <c r="H93" s="53"/>
      <c r="I93" s="53"/>
      <c r="J93" s="53"/>
      <c r="K93" s="72">
        <f>SUM(K94:K99)</f>
        <v>36605.789999999994</v>
      </c>
      <c r="L93" s="72">
        <f>SUM(L94:L99)</f>
        <v>44875.009999999995</v>
      </c>
    </row>
    <row r="94" spans="1:15" ht="25.5">
      <c r="A94" s="17"/>
      <c r="B94" s="59" t="s">
        <v>110</v>
      </c>
      <c r="C94" s="59">
        <v>90842</v>
      </c>
      <c r="D94" s="59" t="s">
        <v>21</v>
      </c>
      <c r="E94" s="62" t="s">
        <v>111</v>
      </c>
      <c r="F94" s="50" t="s">
        <v>26</v>
      </c>
      <c r="G94" s="52">
        <v>10</v>
      </c>
      <c r="H94" s="225">
        <f t="shared" ref="H94:H142" si="28">J94-I94</f>
        <v>864.74000000000012</v>
      </c>
      <c r="I94" s="225">
        <v>228.92</v>
      </c>
      <c r="J94" s="53">
        <f>O94</f>
        <v>1093.6600000000001</v>
      </c>
      <c r="K94" s="54">
        <f t="shared" ref="K94:K142" si="29">TRUNC(G94*J94,2)</f>
        <v>10936.6</v>
      </c>
      <c r="L94" s="54">
        <f t="shared" ref="L94:L142" si="30">TRUNC((G94*J94)*L$9+K94,2)</f>
        <v>13407.17</v>
      </c>
      <c r="O94" s="53">
        <v>1093.6600000000001</v>
      </c>
    </row>
    <row r="95" spans="1:15" ht="25.5">
      <c r="A95" s="17"/>
      <c r="B95" s="59" t="s">
        <v>112</v>
      </c>
      <c r="C95" s="59"/>
      <c r="D95" s="59" t="s">
        <v>27</v>
      </c>
      <c r="E95" s="62" t="s">
        <v>113</v>
      </c>
      <c r="F95" s="50" t="s">
        <v>26</v>
      </c>
      <c r="G95" s="52">
        <v>5</v>
      </c>
      <c r="H95" s="53">
        <f t="shared" si="28"/>
        <v>579.74</v>
      </c>
      <c r="I95" s="53">
        <v>240.73</v>
      </c>
      <c r="J95" s="53">
        <f t="shared" ref="J95:J99" si="31">O95</f>
        <v>820.47</v>
      </c>
      <c r="K95" s="54">
        <f t="shared" si="29"/>
        <v>4102.3500000000004</v>
      </c>
      <c r="L95" s="54">
        <f t="shared" si="30"/>
        <v>5029.07</v>
      </c>
      <c r="O95" s="53">
        <v>820.47</v>
      </c>
    </row>
    <row r="96" spans="1:15" ht="25.5">
      <c r="A96" s="17"/>
      <c r="B96" s="59" t="s">
        <v>114</v>
      </c>
      <c r="C96" s="59">
        <v>90843</v>
      </c>
      <c r="D96" s="59" t="s">
        <v>21</v>
      </c>
      <c r="E96" s="62" t="s">
        <v>115</v>
      </c>
      <c r="F96" s="50" t="s">
        <v>26</v>
      </c>
      <c r="G96" s="52">
        <v>6</v>
      </c>
      <c r="H96" s="225">
        <f t="shared" si="28"/>
        <v>908</v>
      </c>
      <c r="I96" s="225">
        <v>240.73</v>
      </c>
      <c r="J96" s="53">
        <f t="shared" si="31"/>
        <v>1148.73</v>
      </c>
      <c r="K96" s="54">
        <f t="shared" si="29"/>
        <v>6892.38</v>
      </c>
      <c r="L96" s="54">
        <f t="shared" si="30"/>
        <v>8449.36</v>
      </c>
      <c r="O96" s="53">
        <v>1148.73</v>
      </c>
    </row>
    <row r="97" spans="1:15" ht="25.5">
      <c r="A97" s="17"/>
      <c r="B97" s="59" t="s">
        <v>116</v>
      </c>
      <c r="C97" s="59">
        <v>90843</v>
      </c>
      <c r="D97" s="59" t="s">
        <v>21</v>
      </c>
      <c r="E97" s="62" t="s">
        <v>117</v>
      </c>
      <c r="F97" s="50" t="s">
        <v>26</v>
      </c>
      <c r="G97" s="52">
        <v>4</v>
      </c>
      <c r="H97" s="225">
        <f t="shared" si="28"/>
        <v>908</v>
      </c>
      <c r="I97" s="225">
        <v>240.73</v>
      </c>
      <c r="J97" s="53">
        <f t="shared" si="31"/>
        <v>1148.73</v>
      </c>
      <c r="K97" s="54">
        <f t="shared" si="29"/>
        <v>4594.92</v>
      </c>
      <c r="L97" s="54">
        <f t="shared" si="30"/>
        <v>5632.91</v>
      </c>
      <c r="O97" s="53">
        <v>1148.73</v>
      </c>
    </row>
    <row r="98" spans="1:15" ht="25.5">
      <c r="A98" s="17"/>
      <c r="B98" s="59" t="s">
        <v>118</v>
      </c>
      <c r="C98" s="59"/>
      <c r="D98" s="59" t="s">
        <v>27</v>
      </c>
      <c r="E98" s="62" t="s">
        <v>119</v>
      </c>
      <c r="F98" s="50" t="s">
        <v>26</v>
      </c>
      <c r="G98" s="52">
        <v>10</v>
      </c>
      <c r="H98" s="53">
        <f t="shared" si="28"/>
        <v>778.97</v>
      </c>
      <c r="I98" s="53"/>
      <c r="J98" s="53">
        <f t="shared" si="31"/>
        <v>778.97</v>
      </c>
      <c r="K98" s="54">
        <f t="shared" si="29"/>
        <v>7789.7</v>
      </c>
      <c r="L98" s="54">
        <f t="shared" si="30"/>
        <v>9549.39</v>
      </c>
      <c r="O98" s="53">
        <v>778.97</v>
      </c>
    </row>
    <row r="99" spans="1:15" ht="25.5">
      <c r="A99" s="17"/>
      <c r="B99" s="59" t="s">
        <v>120</v>
      </c>
      <c r="C99" s="59"/>
      <c r="D99" s="59" t="s">
        <v>27</v>
      </c>
      <c r="E99" s="62" t="s">
        <v>121</v>
      </c>
      <c r="F99" s="50" t="s">
        <v>26</v>
      </c>
      <c r="G99" s="52">
        <v>8</v>
      </c>
      <c r="H99" s="53">
        <f t="shared" si="28"/>
        <v>286.23</v>
      </c>
      <c r="I99" s="53"/>
      <c r="J99" s="53">
        <f t="shared" si="31"/>
        <v>286.23</v>
      </c>
      <c r="K99" s="54">
        <f t="shared" si="29"/>
        <v>2289.84</v>
      </c>
      <c r="L99" s="54">
        <f t="shared" si="30"/>
        <v>2807.11</v>
      </c>
      <c r="O99" s="53">
        <v>286.23</v>
      </c>
    </row>
    <row r="100" spans="1:15">
      <c r="A100" s="17"/>
      <c r="B100" s="69" t="s">
        <v>122</v>
      </c>
      <c r="C100" s="59"/>
      <c r="D100" s="59"/>
      <c r="E100" s="75" t="s">
        <v>123</v>
      </c>
      <c r="F100" s="59"/>
      <c r="G100" s="52"/>
      <c r="H100" s="53"/>
      <c r="I100" s="53"/>
      <c r="J100" s="53"/>
      <c r="K100" s="72">
        <f>SUM(K101:K103)</f>
        <v>8703.06</v>
      </c>
      <c r="L100" s="72">
        <f>SUM(L101:L103)</f>
        <v>10669.07</v>
      </c>
      <c r="O100" s="53"/>
    </row>
    <row r="101" spans="1:15" s="234" customFormat="1">
      <c r="A101" s="231"/>
      <c r="B101" s="232" t="s">
        <v>124</v>
      </c>
      <c r="C101" s="246">
        <v>100705</v>
      </c>
      <c r="D101" s="246" t="s">
        <v>21</v>
      </c>
      <c r="E101" s="233" t="s">
        <v>1053</v>
      </c>
      <c r="F101" s="235" t="s">
        <v>26</v>
      </c>
      <c r="G101" s="52">
        <v>8</v>
      </c>
      <c r="H101" s="53">
        <f t="shared" si="28"/>
        <v>79.819999999999993</v>
      </c>
      <c r="I101" s="53"/>
      <c r="J101" s="53">
        <f>O101</f>
        <v>79.819999999999993</v>
      </c>
      <c r="K101" s="54">
        <f t="shared" si="29"/>
        <v>638.55999999999995</v>
      </c>
      <c r="L101" s="54">
        <f t="shared" si="30"/>
        <v>782.81</v>
      </c>
      <c r="O101" s="53">
        <v>79.819999999999993</v>
      </c>
    </row>
    <row r="102" spans="1:15">
      <c r="A102" s="17"/>
      <c r="B102" s="59" t="s">
        <v>125</v>
      </c>
      <c r="C102" s="73">
        <v>100866</v>
      </c>
      <c r="D102" s="79" t="s">
        <v>21</v>
      </c>
      <c r="E102" s="62" t="s">
        <v>126</v>
      </c>
      <c r="F102" s="50" t="s">
        <v>26</v>
      </c>
      <c r="G102" s="52">
        <v>14</v>
      </c>
      <c r="H102" s="225">
        <f t="shared" si="28"/>
        <v>286.62</v>
      </c>
      <c r="I102" s="225">
        <v>22.07</v>
      </c>
      <c r="J102" s="53">
        <f>O102</f>
        <v>308.69</v>
      </c>
      <c r="K102" s="54">
        <f t="shared" si="29"/>
        <v>4321.66</v>
      </c>
      <c r="L102" s="54">
        <f t="shared" si="30"/>
        <v>5297.92</v>
      </c>
      <c r="O102" s="53">
        <v>308.69</v>
      </c>
    </row>
    <row r="103" spans="1:15">
      <c r="A103" s="17"/>
      <c r="B103" s="59" t="s">
        <v>127</v>
      </c>
      <c r="C103" s="59"/>
      <c r="D103" s="59" t="s">
        <v>27</v>
      </c>
      <c r="E103" s="62" t="s">
        <v>128</v>
      </c>
      <c r="F103" s="50" t="s">
        <v>31</v>
      </c>
      <c r="G103" s="52">
        <v>19.2</v>
      </c>
      <c r="H103" s="53">
        <f t="shared" si="28"/>
        <v>194.94</v>
      </c>
      <c r="I103" s="53"/>
      <c r="J103" s="53">
        <f>O103</f>
        <v>194.94</v>
      </c>
      <c r="K103" s="54">
        <f t="shared" si="29"/>
        <v>3742.84</v>
      </c>
      <c r="L103" s="54">
        <f t="shared" si="30"/>
        <v>4588.34</v>
      </c>
      <c r="O103" s="53">
        <v>194.94</v>
      </c>
    </row>
    <row r="104" spans="1:15">
      <c r="A104" s="17"/>
      <c r="B104" s="69" t="s">
        <v>129</v>
      </c>
      <c r="C104" s="59"/>
      <c r="D104" s="59"/>
      <c r="E104" s="75" t="s">
        <v>130</v>
      </c>
      <c r="F104" s="59"/>
      <c r="G104" s="52"/>
      <c r="H104" s="53"/>
      <c r="I104" s="53"/>
      <c r="J104" s="53"/>
      <c r="K104" s="72">
        <f>SUM(K105:K111)</f>
        <v>83277.510000000009</v>
      </c>
      <c r="L104" s="72">
        <f>SUM(L105:L111)</f>
        <v>102089.87999999999</v>
      </c>
      <c r="O104" s="53"/>
    </row>
    <row r="105" spans="1:15" ht="25.5">
      <c r="A105" s="17"/>
      <c r="B105" s="59" t="s">
        <v>131</v>
      </c>
      <c r="C105" s="59"/>
      <c r="D105" s="59" t="s">
        <v>27</v>
      </c>
      <c r="E105" s="86" t="s">
        <v>132</v>
      </c>
      <c r="F105" s="87" t="s">
        <v>26</v>
      </c>
      <c r="G105" s="57">
        <v>1</v>
      </c>
      <c r="H105" s="53">
        <f t="shared" si="28"/>
        <v>1054.97</v>
      </c>
      <c r="I105" s="53"/>
      <c r="J105" s="58">
        <f>O105</f>
        <v>1054.97</v>
      </c>
      <c r="K105" s="54">
        <f t="shared" si="29"/>
        <v>1054.97</v>
      </c>
      <c r="L105" s="54">
        <f t="shared" si="30"/>
        <v>1293.28</v>
      </c>
      <c r="O105" s="58">
        <v>1054.97</v>
      </c>
    </row>
    <row r="106" spans="1:15" ht="25.5">
      <c r="A106" s="17"/>
      <c r="B106" s="59" t="s">
        <v>133</v>
      </c>
      <c r="C106" s="59"/>
      <c r="D106" s="59" t="s">
        <v>27</v>
      </c>
      <c r="E106" s="62" t="s">
        <v>134</v>
      </c>
      <c r="F106" s="59" t="s">
        <v>31</v>
      </c>
      <c r="G106" s="52">
        <v>1.68</v>
      </c>
      <c r="H106" s="53">
        <f t="shared" si="28"/>
        <v>471.1</v>
      </c>
      <c r="I106" s="53"/>
      <c r="J106" s="58">
        <f t="shared" ref="J106:J111" si="32">O106</f>
        <v>471.1</v>
      </c>
      <c r="K106" s="54">
        <f t="shared" si="29"/>
        <v>791.44</v>
      </c>
      <c r="L106" s="54">
        <f t="shared" si="30"/>
        <v>970.22</v>
      </c>
      <c r="O106" s="53">
        <v>471.1</v>
      </c>
    </row>
    <row r="107" spans="1:15" ht="25.5">
      <c r="A107" s="17"/>
      <c r="B107" s="59" t="s">
        <v>135</v>
      </c>
      <c r="C107" s="59"/>
      <c r="D107" s="59" t="s">
        <v>27</v>
      </c>
      <c r="E107" s="62" t="s">
        <v>136</v>
      </c>
      <c r="F107" s="59" t="s">
        <v>31</v>
      </c>
      <c r="G107" s="52">
        <v>6.72</v>
      </c>
      <c r="H107" s="53">
        <f t="shared" si="28"/>
        <v>471.1</v>
      </c>
      <c r="I107" s="53"/>
      <c r="J107" s="58">
        <f t="shared" si="32"/>
        <v>471.1</v>
      </c>
      <c r="K107" s="54">
        <f t="shared" si="29"/>
        <v>3165.79</v>
      </c>
      <c r="L107" s="54">
        <f t="shared" si="30"/>
        <v>3880.94</v>
      </c>
      <c r="O107" s="53">
        <v>471.1</v>
      </c>
    </row>
    <row r="108" spans="1:15" ht="25.5">
      <c r="A108" s="17"/>
      <c r="B108" s="59" t="s">
        <v>137</v>
      </c>
      <c r="C108" s="59">
        <v>100702</v>
      </c>
      <c r="D108" s="59" t="s">
        <v>21</v>
      </c>
      <c r="E108" s="62" t="s">
        <v>138</v>
      </c>
      <c r="F108" s="59" t="s">
        <v>31</v>
      </c>
      <c r="G108" s="52">
        <v>143.1</v>
      </c>
      <c r="H108" s="225">
        <f t="shared" si="28"/>
        <v>482.52</v>
      </c>
      <c r="I108" s="225">
        <v>7.42</v>
      </c>
      <c r="J108" s="58">
        <f t="shared" si="32"/>
        <v>489.94</v>
      </c>
      <c r="K108" s="54">
        <f t="shared" si="29"/>
        <v>70110.41</v>
      </c>
      <c r="L108" s="54">
        <f t="shared" si="30"/>
        <v>85948.35</v>
      </c>
      <c r="O108" s="53">
        <v>489.94</v>
      </c>
    </row>
    <row r="109" spans="1:15" ht="25.5">
      <c r="A109" s="17"/>
      <c r="B109" s="59" t="s">
        <v>139</v>
      </c>
      <c r="C109" s="59">
        <v>100702</v>
      </c>
      <c r="D109" s="59" t="s">
        <v>21</v>
      </c>
      <c r="E109" s="62" t="s">
        <v>140</v>
      </c>
      <c r="F109" s="59" t="s">
        <v>31</v>
      </c>
      <c r="G109" s="52">
        <v>5.04</v>
      </c>
      <c r="H109" s="225">
        <f t="shared" si="28"/>
        <v>347.44</v>
      </c>
      <c r="I109" s="225">
        <v>7.42</v>
      </c>
      <c r="J109" s="58">
        <f t="shared" si="32"/>
        <v>354.86</v>
      </c>
      <c r="K109" s="54">
        <f t="shared" si="29"/>
        <v>1788.49</v>
      </c>
      <c r="L109" s="54">
        <f t="shared" si="30"/>
        <v>2192.5100000000002</v>
      </c>
      <c r="O109" s="53">
        <v>354.86</v>
      </c>
    </row>
    <row r="110" spans="1:15" ht="25.5">
      <c r="A110" s="17"/>
      <c r="B110" s="59" t="s">
        <v>141</v>
      </c>
      <c r="C110" s="59">
        <v>91341</v>
      </c>
      <c r="D110" s="59" t="s">
        <v>21</v>
      </c>
      <c r="E110" s="62" t="s">
        <v>142</v>
      </c>
      <c r="F110" s="59" t="s">
        <v>31</v>
      </c>
      <c r="G110" s="52">
        <v>4.08</v>
      </c>
      <c r="H110" s="225">
        <f t="shared" si="28"/>
        <v>672.29</v>
      </c>
      <c r="I110" s="225">
        <v>10.07</v>
      </c>
      <c r="J110" s="58">
        <f t="shared" si="32"/>
        <v>682.36</v>
      </c>
      <c r="K110" s="54">
        <f t="shared" si="29"/>
        <v>2784.02</v>
      </c>
      <c r="L110" s="54">
        <f t="shared" si="30"/>
        <v>3412.93</v>
      </c>
      <c r="O110" s="53">
        <v>682.36</v>
      </c>
    </row>
    <row r="111" spans="1:15" ht="25.5">
      <c r="A111" s="17"/>
      <c r="B111" s="59" t="s">
        <v>143</v>
      </c>
      <c r="C111" s="59">
        <v>91341</v>
      </c>
      <c r="D111" s="59" t="s">
        <v>21</v>
      </c>
      <c r="E111" s="62" t="s">
        <v>144</v>
      </c>
      <c r="F111" s="59" t="s">
        <v>31</v>
      </c>
      <c r="G111" s="52">
        <v>5.25</v>
      </c>
      <c r="H111" s="225">
        <f t="shared" si="28"/>
        <v>672.29</v>
      </c>
      <c r="I111" s="225">
        <v>10.07</v>
      </c>
      <c r="J111" s="58">
        <f t="shared" si="32"/>
        <v>682.36</v>
      </c>
      <c r="K111" s="54">
        <f t="shared" si="29"/>
        <v>3582.39</v>
      </c>
      <c r="L111" s="54">
        <f t="shared" si="30"/>
        <v>4391.6499999999996</v>
      </c>
      <c r="O111" s="53">
        <v>682.36</v>
      </c>
    </row>
    <row r="112" spans="1:15">
      <c r="A112" s="17"/>
      <c r="B112" s="69" t="s">
        <v>145</v>
      </c>
      <c r="C112" s="69"/>
      <c r="D112" s="69"/>
      <c r="E112" s="84" t="s">
        <v>146</v>
      </c>
      <c r="F112" s="84"/>
      <c r="G112" s="52"/>
      <c r="H112" s="53"/>
      <c r="I112" s="53"/>
      <c r="J112" s="53"/>
      <c r="K112" s="72">
        <f>SUM(K113:K114)</f>
        <v>6034.16</v>
      </c>
      <c r="L112" s="72">
        <f>SUM(L113:L114)</f>
        <v>7397.27</v>
      </c>
      <c r="O112" s="53"/>
    </row>
    <row r="113" spans="1:15" s="234" customFormat="1" ht="25.5">
      <c r="A113" s="231"/>
      <c r="B113" s="232" t="s">
        <v>147</v>
      </c>
      <c r="C113" s="232" t="s">
        <v>1054</v>
      </c>
      <c r="D113" s="232" t="s">
        <v>27</v>
      </c>
      <c r="E113" s="233" t="s">
        <v>148</v>
      </c>
      <c r="F113" s="235" t="s">
        <v>31</v>
      </c>
      <c r="G113" s="52">
        <f>1.75*2.3</f>
        <v>4.0249999999999995</v>
      </c>
      <c r="H113" s="53">
        <f t="shared" si="28"/>
        <v>697.19</v>
      </c>
      <c r="I113" s="53"/>
      <c r="J113" s="53">
        <f>O113</f>
        <v>697.19</v>
      </c>
      <c r="K113" s="54">
        <f t="shared" si="29"/>
        <v>2806.18</v>
      </c>
      <c r="L113" s="54">
        <f t="shared" si="30"/>
        <v>3440.09</v>
      </c>
      <c r="O113" s="53">
        <v>697.19</v>
      </c>
    </row>
    <row r="114" spans="1:15" s="234" customFormat="1" ht="38.25">
      <c r="A114" s="231"/>
      <c r="B114" s="232" t="s">
        <v>149</v>
      </c>
      <c r="C114" s="232" t="s">
        <v>1055</v>
      </c>
      <c r="D114" s="232" t="s">
        <v>27</v>
      </c>
      <c r="E114" s="233" t="s">
        <v>1056</v>
      </c>
      <c r="F114" s="235" t="s">
        <v>31</v>
      </c>
      <c r="G114" s="52">
        <f>1.75+1.1*2.3+0.35</f>
        <v>4.629999999999999</v>
      </c>
      <c r="H114" s="53">
        <f t="shared" si="28"/>
        <v>697.19</v>
      </c>
      <c r="I114" s="53"/>
      <c r="J114" s="53">
        <f>O114</f>
        <v>697.19</v>
      </c>
      <c r="K114" s="54">
        <f t="shared" si="29"/>
        <v>3227.98</v>
      </c>
      <c r="L114" s="54">
        <f t="shared" si="30"/>
        <v>3957.18</v>
      </c>
      <c r="O114" s="53">
        <v>697.19</v>
      </c>
    </row>
    <row r="115" spans="1:15">
      <c r="A115" s="17"/>
      <c r="B115" s="69" t="s">
        <v>150</v>
      </c>
      <c r="C115" s="69"/>
      <c r="D115" s="69"/>
      <c r="E115" s="84" t="s">
        <v>151</v>
      </c>
      <c r="F115" s="84"/>
      <c r="G115" s="52"/>
      <c r="H115" s="53"/>
      <c r="I115" s="53"/>
      <c r="J115" s="53"/>
      <c r="K115" s="72">
        <f>SUM(K116:K132)</f>
        <v>89129.1</v>
      </c>
      <c r="L115" s="72">
        <f>SUM(L116:L132)</f>
        <v>109263.29</v>
      </c>
      <c r="O115" s="53"/>
    </row>
    <row r="116" spans="1:15" s="234" customFormat="1" ht="25.5">
      <c r="A116" s="231"/>
      <c r="B116" s="232" t="s">
        <v>152</v>
      </c>
      <c r="C116" s="232">
        <v>94559</v>
      </c>
      <c r="D116" s="232" t="s">
        <v>21</v>
      </c>
      <c r="E116" s="233" t="s">
        <v>153</v>
      </c>
      <c r="F116" s="232" t="s">
        <v>31</v>
      </c>
      <c r="G116" s="52">
        <v>1.75</v>
      </c>
      <c r="H116" s="225">
        <f t="shared" si="28"/>
        <v>530.68999999999994</v>
      </c>
      <c r="I116" s="225">
        <v>123.1</v>
      </c>
      <c r="J116" s="53">
        <f>O116</f>
        <v>653.79</v>
      </c>
      <c r="K116" s="54">
        <f t="shared" si="29"/>
        <v>1144.1300000000001</v>
      </c>
      <c r="L116" s="54">
        <f t="shared" si="30"/>
        <v>1402.58</v>
      </c>
      <c r="O116" s="53">
        <v>653.79</v>
      </c>
    </row>
    <row r="117" spans="1:15" s="234" customFormat="1" ht="25.5">
      <c r="A117" s="231"/>
      <c r="B117" s="232" t="s">
        <v>154</v>
      </c>
      <c r="C117" s="232">
        <v>94559</v>
      </c>
      <c r="D117" s="232" t="s">
        <v>21</v>
      </c>
      <c r="E117" s="233" t="s">
        <v>155</v>
      </c>
      <c r="F117" s="232" t="s">
        <v>31</v>
      </c>
      <c r="G117" s="52">
        <v>1.6</v>
      </c>
      <c r="H117" s="225">
        <f t="shared" si="28"/>
        <v>530.68999999999994</v>
      </c>
      <c r="I117" s="225">
        <v>123.1</v>
      </c>
      <c r="J117" s="53">
        <f t="shared" ref="J117:J132" si="33">O117</f>
        <v>653.79</v>
      </c>
      <c r="K117" s="54">
        <f t="shared" si="29"/>
        <v>1046.06</v>
      </c>
      <c r="L117" s="54">
        <f t="shared" si="30"/>
        <v>1282.3599999999999</v>
      </c>
      <c r="O117" s="53">
        <v>653.79</v>
      </c>
    </row>
    <row r="118" spans="1:15" ht="25.5">
      <c r="A118" s="17"/>
      <c r="B118" s="59" t="s">
        <v>156</v>
      </c>
      <c r="C118" s="59">
        <v>100674</v>
      </c>
      <c r="D118" s="59" t="s">
        <v>21</v>
      </c>
      <c r="E118" s="62" t="s">
        <v>157</v>
      </c>
      <c r="F118" s="59" t="s">
        <v>31</v>
      </c>
      <c r="G118" s="52">
        <v>3.22</v>
      </c>
      <c r="H118" s="225">
        <f t="shared" si="28"/>
        <v>719.26</v>
      </c>
      <c r="I118" s="225">
        <v>18.95</v>
      </c>
      <c r="J118" s="53">
        <f t="shared" si="33"/>
        <v>738.21</v>
      </c>
      <c r="K118" s="54">
        <f t="shared" si="29"/>
        <v>2377.0300000000002</v>
      </c>
      <c r="L118" s="54">
        <f t="shared" si="30"/>
        <v>2914</v>
      </c>
      <c r="O118" s="53">
        <v>738.21</v>
      </c>
    </row>
    <row r="119" spans="1:15" ht="25.5">
      <c r="A119" s="17"/>
      <c r="B119" s="59" t="s">
        <v>158</v>
      </c>
      <c r="C119" s="59">
        <v>94559</v>
      </c>
      <c r="D119" s="59" t="s">
        <v>21</v>
      </c>
      <c r="E119" s="62" t="s">
        <v>159</v>
      </c>
      <c r="F119" s="59" t="s">
        <v>31</v>
      </c>
      <c r="G119" s="52">
        <v>2.0299999999999998</v>
      </c>
      <c r="H119" s="225">
        <f t="shared" si="28"/>
        <v>530.68999999999994</v>
      </c>
      <c r="I119" s="225">
        <v>123.1</v>
      </c>
      <c r="J119" s="53">
        <f t="shared" si="33"/>
        <v>653.79</v>
      </c>
      <c r="K119" s="54">
        <f t="shared" si="29"/>
        <v>1327.19</v>
      </c>
      <c r="L119" s="54">
        <f t="shared" si="30"/>
        <v>1627</v>
      </c>
      <c r="O119" s="53">
        <v>653.79</v>
      </c>
    </row>
    <row r="120" spans="1:15" ht="25.5">
      <c r="A120" s="17"/>
      <c r="B120" s="59" t="s">
        <v>160</v>
      </c>
      <c r="C120" s="59">
        <v>100674</v>
      </c>
      <c r="D120" s="59" t="s">
        <v>21</v>
      </c>
      <c r="E120" s="62" t="s">
        <v>161</v>
      </c>
      <c r="F120" s="59" t="s">
        <v>31</v>
      </c>
      <c r="G120" s="52">
        <v>2.16</v>
      </c>
      <c r="H120" s="225">
        <f t="shared" si="28"/>
        <v>719.26</v>
      </c>
      <c r="I120" s="225">
        <v>18.95</v>
      </c>
      <c r="J120" s="53">
        <f t="shared" si="33"/>
        <v>738.21</v>
      </c>
      <c r="K120" s="54">
        <f t="shared" si="29"/>
        <v>1594.53</v>
      </c>
      <c r="L120" s="54">
        <f t="shared" si="30"/>
        <v>1954.73</v>
      </c>
      <c r="O120" s="53">
        <v>738.21</v>
      </c>
    </row>
    <row r="121" spans="1:15" ht="25.5">
      <c r="A121" s="17"/>
      <c r="B121" s="59" t="s">
        <v>162</v>
      </c>
      <c r="C121" s="59">
        <v>94569</v>
      </c>
      <c r="D121" s="59" t="s">
        <v>21</v>
      </c>
      <c r="E121" s="62" t="s">
        <v>163</v>
      </c>
      <c r="F121" s="59" t="s">
        <v>31</v>
      </c>
      <c r="G121" s="52">
        <v>2.1</v>
      </c>
      <c r="H121" s="225">
        <f t="shared" si="28"/>
        <v>241.52999999999997</v>
      </c>
      <c r="I121" s="225">
        <v>44.93</v>
      </c>
      <c r="J121" s="53">
        <f t="shared" si="33"/>
        <v>286.45999999999998</v>
      </c>
      <c r="K121" s="54">
        <f t="shared" si="29"/>
        <v>601.55999999999995</v>
      </c>
      <c r="L121" s="54">
        <f t="shared" si="30"/>
        <v>737.45</v>
      </c>
      <c r="O121" s="53">
        <v>286.45999999999998</v>
      </c>
    </row>
    <row r="122" spans="1:15" ht="25.5">
      <c r="A122" s="17"/>
      <c r="B122" s="59" t="s">
        <v>164</v>
      </c>
      <c r="C122" s="59">
        <v>94569</v>
      </c>
      <c r="D122" s="59" t="s">
        <v>21</v>
      </c>
      <c r="E122" s="62" t="s">
        <v>165</v>
      </c>
      <c r="F122" s="59" t="s">
        <v>31</v>
      </c>
      <c r="G122" s="52">
        <v>12.6</v>
      </c>
      <c r="H122" s="225">
        <f t="shared" si="28"/>
        <v>597.87</v>
      </c>
      <c r="I122" s="225">
        <v>44.93</v>
      </c>
      <c r="J122" s="53">
        <f t="shared" si="33"/>
        <v>642.79999999999995</v>
      </c>
      <c r="K122" s="54">
        <f t="shared" si="29"/>
        <v>8099.28</v>
      </c>
      <c r="L122" s="54">
        <f t="shared" si="30"/>
        <v>9928.9</v>
      </c>
      <c r="O122" s="53">
        <v>642.79999999999995</v>
      </c>
    </row>
    <row r="123" spans="1:15" ht="25.5">
      <c r="A123" s="17"/>
      <c r="B123" s="59" t="s">
        <v>166</v>
      </c>
      <c r="C123" s="59">
        <v>94569</v>
      </c>
      <c r="D123" s="59" t="s">
        <v>21</v>
      </c>
      <c r="E123" s="62" t="s">
        <v>167</v>
      </c>
      <c r="F123" s="59" t="s">
        <v>31</v>
      </c>
      <c r="G123" s="52">
        <v>6.3</v>
      </c>
      <c r="H123" s="225">
        <f t="shared" si="28"/>
        <v>597.87</v>
      </c>
      <c r="I123" s="225">
        <v>44.93</v>
      </c>
      <c r="J123" s="53">
        <f t="shared" si="33"/>
        <v>642.79999999999995</v>
      </c>
      <c r="K123" s="54">
        <f t="shared" si="29"/>
        <v>4049.64</v>
      </c>
      <c r="L123" s="54">
        <f t="shared" si="30"/>
        <v>4964.45</v>
      </c>
      <c r="O123" s="53">
        <v>642.79999999999995</v>
      </c>
    </row>
    <row r="124" spans="1:15" ht="25.5">
      <c r="A124" s="17"/>
      <c r="B124" s="59" t="s">
        <v>168</v>
      </c>
      <c r="C124" s="59">
        <v>94569</v>
      </c>
      <c r="D124" s="59" t="s">
        <v>21</v>
      </c>
      <c r="E124" s="62" t="s">
        <v>169</v>
      </c>
      <c r="F124" s="59" t="s">
        <v>31</v>
      </c>
      <c r="G124" s="52">
        <v>18.899999999999999</v>
      </c>
      <c r="H124" s="225">
        <f t="shared" si="28"/>
        <v>597.87</v>
      </c>
      <c r="I124" s="225">
        <v>44.93</v>
      </c>
      <c r="J124" s="53">
        <f t="shared" si="33"/>
        <v>642.79999999999995</v>
      </c>
      <c r="K124" s="54">
        <f t="shared" si="29"/>
        <v>12148.92</v>
      </c>
      <c r="L124" s="54">
        <f t="shared" si="30"/>
        <v>14893.36</v>
      </c>
      <c r="O124" s="53">
        <v>642.79999999999995</v>
      </c>
    </row>
    <row r="125" spans="1:15" ht="25.5">
      <c r="A125" s="17"/>
      <c r="B125" s="59" t="s">
        <v>170</v>
      </c>
      <c r="C125" s="59">
        <v>94569</v>
      </c>
      <c r="D125" s="59" t="s">
        <v>21</v>
      </c>
      <c r="E125" s="62" t="s">
        <v>171</v>
      </c>
      <c r="F125" s="59" t="s">
        <v>31</v>
      </c>
      <c r="G125" s="52">
        <v>2.1</v>
      </c>
      <c r="H125" s="225">
        <f t="shared" si="28"/>
        <v>597.87</v>
      </c>
      <c r="I125" s="225">
        <v>44.93</v>
      </c>
      <c r="J125" s="53">
        <f t="shared" si="33"/>
        <v>642.79999999999995</v>
      </c>
      <c r="K125" s="54">
        <f t="shared" si="29"/>
        <v>1349.88</v>
      </c>
      <c r="L125" s="54">
        <f t="shared" si="30"/>
        <v>1654.81</v>
      </c>
      <c r="O125" s="53">
        <v>642.79999999999995</v>
      </c>
    </row>
    <row r="126" spans="1:15" ht="25.5">
      <c r="A126" s="17"/>
      <c r="B126" s="59" t="s">
        <v>172</v>
      </c>
      <c r="C126" s="59">
        <v>94569</v>
      </c>
      <c r="D126" s="59" t="s">
        <v>21</v>
      </c>
      <c r="E126" s="62" t="s">
        <v>173</v>
      </c>
      <c r="F126" s="59" t="s">
        <v>31</v>
      </c>
      <c r="G126" s="52">
        <v>6.3</v>
      </c>
      <c r="H126" s="225">
        <f t="shared" si="28"/>
        <v>597.87</v>
      </c>
      <c r="I126" s="225">
        <v>44.93</v>
      </c>
      <c r="J126" s="53">
        <f t="shared" si="33"/>
        <v>642.79999999999995</v>
      </c>
      <c r="K126" s="54">
        <f t="shared" si="29"/>
        <v>4049.64</v>
      </c>
      <c r="L126" s="54">
        <f t="shared" si="30"/>
        <v>4964.45</v>
      </c>
      <c r="O126" s="53">
        <v>642.79999999999995</v>
      </c>
    </row>
    <row r="127" spans="1:15" ht="25.5">
      <c r="A127" s="17"/>
      <c r="B127" s="59" t="s">
        <v>174</v>
      </c>
      <c r="C127" s="59">
        <v>94569</v>
      </c>
      <c r="D127" s="59" t="s">
        <v>21</v>
      </c>
      <c r="E127" s="62" t="s">
        <v>175</v>
      </c>
      <c r="F127" s="59" t="s">
        <v>31</v>
      </c>
      <c r="G127" s="52">
        <v>8.4</v>
      </c>
      <c r="H127" s="225">
        <f t="shared" si="28"/>
        <v>597.87</v>
      </c>
      <c r="I127" s="225">
        <v>44.93</v>
      </c>
      <c r="J127" s="53">
        <f t="shared" si="33"/>
        <v>642.79999999999995</v>
      </c>
      <c r="K127" s="54">
        <f t="shared" si="29"/>
        <v>5399.52</v>
      </c>
      <c r="L127" s="54">
        <f t="shared" si="30"/>
        <v>6619.27</v>
      </c>
      <c r="O127" s="53">
        <v>642.79999999999995</v>
      </c>
    </row>
    <row r="128" spans="1:15" ht="25.5">
      <c r="A128" s="17"/>
      <c r="B128" s="59" t="s">
        <v>176</v>
      </c>
      <c r="C128" s="59">
        <v>94569</v>
      </c>
      <c r="D128" s="59" t="s">
        <v>21</v>
      </c>
      <c r="E128" s="62" t="s">
        <v>177</v>
      </c>
      <c r="F128" s="59" t="s">
        <v>31</v>
      </c>
      <c r="G128" s="52">
        <v>12.6</v>
      </c>
      <c r="H128" s="225">
        <f t="shared" si="28"/>
        <v>597.87</v>
      </c>
      <c r="I128" s="225">
        <v>44.93</v>
      </c>
      <c r="J128" s="53">
        <f t="shared" si="33"/>
        <v>642.79999999999995</v>
      </c>
      <c r="K128" s="54">
        <f t="shared" si="29"/>
        <v>8099.28</v>
      </c>
      <c r="L128" s="54">
        <f t="shared" si="30"/>
        <v>9928.9</v>
      </c>
      <c r="O128" s="53">
        <v>642.79999999999995</v>
      </c>
    </row>
    <row r="129" spans="1:15" ht="25.5">
      <c r="A129" s="17"/>
      <c r="B129" s="59" t="s">
        <v>178</v>
      </c>
      <c r="C129" s="59">
        <v>94569</v>
      </c>
      <c r="D129" s="59" t="s">
        <v>21</v>
      </c>
      <c r="E129" s="62" t="s">
        <v>179</v>
      </c>
      <c r="F129" s="59" t="s">
        <v>31</v>
      </c>
      <c r="G129" s="52">
        <v>33.6</v>
      </c>
      <c r="H129" s="225">
        <f t="shared" si="28"/>
        <v>597.87</v>
      </c>
      <c r="I129" s="225">
        <v>44.93</v>
      </c>
      <c r="J129" s="53">
        <f>O129</f>
        <v>642.79999999999995</v>
      </c>
      <c r="K129" s="54">
        <f t="shared" si="29"/>
        <v>21598.080000000002</v>
      </c>
      <c r="L129" s="54">
        <f t="shared" si="30"/>
        <v>26477.08</v>
      </c>
      <c r="O129" s="53">
        <v>642.79999999999995</v>
      </c>
    </row>
    <row r="130" spans="1:15" ht="25.5">
      <c r="A130" s="17"/>
      <c r="B130" s="59" t="s">
        <v>180</v>
      </c>
      <c r="C130" s="59">
        <v>94569</v>
      </c>
      <c r="D130" s="59" t="s">
        <v>21</v>
      </c>
      <c r="E130" s="62" t="s">
        <v>181</v>
      </c>
      <c r="F130" s="59" t="s">
        <v>31</v>
      </c>
      <c r="G130" s="52">
        <v>16.8</v>
      </c>
      <c r="H130" s="225">
        <f t="shared" si="28"/>
        <v>597.87</v>
      </c>
      <c r="I130" s="225">
        <v>44.93</v>
      </c>
      <c r="J130" s="53">
        <f t="shared" si="33"/>
        <v>642.79999999999995</v>
      </c>
      <c r="K130" s="54">
        <f t="shared" si="29"/>
        <v>10799.04</v>
      </c>
      <c r="L130" s="54">
        <f t="shared" si="30"/>
        <v>13238.54</v>
      </c>
      <c r="O130" s="53">
        <v>642.79999999999995</v>
      </c>
    </row>
    <row r="131" spans="1:15" ht="25.5">
      <c r="A131" s="17"/>
      <c r="B131" s="59" t="s">
        <v>182</v>
      </c>
      <c r="C131" s="59">
        <v>100674</v>
      </c>
      <c r="D131" s="59" t="s">
        <v>21</v>
      </c>
      <c r="E131" s="62" t="s">
        <v>183</v>
      </c>
      <c r="F131" s="59" t="s">
        <v>31</v>
      </c>
      <c r="G131" s="52">
        <v>5.44</v>
      </c>
      <c r="H131" s="225">
        <f t="shared" si="28"/>
        <v>720.21</v>
      </c>
      <c r="I131" s="225">
        <v>18</v>
      </c>
      <c r="J131" s="53">
        <f t="shared" si="33"/>
        <v>738.21</v>
      </c>
      <c r="K131" s="54">
        <f t="shared" si="29"/>
        <v>4015.86</v>
      </c>
      <c r="L131" s="54">
        <f t="shared" si="30"/>
        <v>4923.04</v>
      </c>
      <c r="O131" s="53">
        <v>738.21</v>
      </c>
    </row>
    <row r="132" spans="1:15">
      <c r="A132" s="17"/>
      <c r="B132" s="59" t="s">
        <v>184</v>
      </c>
      <c r="C132" s="59"/>
      <c r="D132" s="59" t="s">
        <v>27</v>
      </c>
      <c r="E132" s="62" t="s">
        <v>185</v>
      </c>
      <c r="F132" s="59" t="s">
        <v>31</v>
      </c>
      <c r="G132" s="52">
        <v>19.38</v>
      </c>
      <c r="H132" s="53">
        <f t="shared" si="28"/>
        <v>73.760000000000005</v>
      </c>
      <c r="I132" s="53"/>
      <c r="J132" s="53">
        <f t="shared" si="33"/>
        <v>73.760000000000005</v>
      </c>
      <c r="K132" s="54">
        <f t="shared" si="29"/>
        <v>1429.46</v>
      </c>
      <c r="L132" s="54">
        <f t="shared" si="30"/>
        <v>1752.37</v>
      </c>
      <c r="O132" s="53">
        <v>73.760000000000005</v>
      </c>
    </row>
    <row r="133" spans="1:15">
      <c r="A133" s="17"/>
      <c r="B133" s="69" t="s">
        <v>186</v>
      </c>
      <c r="C133" s="68"/>
      <c r="D133" s="68"/>
      <c r="E133" s="75" t="s">
        <v>187</v>
      </c>
      <c r="F133" s="59"/>
      <c r="G133" s="52"/>
      <c r="H133" s="53">
        <f t="shared" si="28"/>
        <v>0</v>
      </c>
      <c r="I133" s="53"/>
      <c r="J133" s="53"/>
      <c r="K133" s="72">
        <f>SUM(K134:K137)</f>
        <v>11766.779999999999</v>
      </c>
      <c r="L133" s="72">
        <f>SUM(L134:L137)</f>
        <v>14424.880000000001</v>
      </c>
      <c r="O133" s="53"/>
    </row>
    <row r="134" spans="1:15">
      <c r="A134" s="17"/>
      <c r="B134" s="59" t="s">
        <v>188</v>
      </c>
      <c r="C134" s="59">
        <v>72118</v>
      </c>
      <c r="D134" s="87" t="s">
        <v>21</v>
      </c>
      <c r="E134" s="86" t="s">
        <v>189</v>
      </c>
      <c r="F134" s="87" t="s">
        <v>31</v>
      </c>
      <c r="G134" s="57">
        <v>5.38</v>
      </c>
      <c r="H134" s="53">
        <f t="shared" si="28"/>
        <v>235.54</v>
      </c>
      <c r="I134" s="53"/>
      <c r="J134" s="58">
        <f>O134</f>
        <v>235.54</v>
      </c>
      <c r="K134" s="54">
        <f t="shared" si="29"/>
        <v>1267.2</v>
      </c>
      <c r="L134" s="54">
        <f t="shared" si="30"/>
        <v>1553.46</v>
      </c>
      <c r="O134" s="58">
        <v>235.54</v>
      </c>
    </row>
    <row r="135" spans="1:15" s="234" customFormat="1">
      <c r="A135" s="231"/>
      <c r="B135" s="232" t="s">
        <v>190</v>
      </c>
      <c r="C135" s="235">
        <v>102181</v>
      </c>
      <c r="D135" s="232" t="s">
        <v>21</v>
      </c>
      <c r="E135" s="233" t="s">
        <v>191</v>
      </c>
      <c r="F135" s="232" t="s">
        <v>31</v>
      </c>
      <c r="G135" s="52">
        <v>7.2</v>
      </c>
      <c r="H135" s="53">
        <f t="shared" si="28"/>
        <v>327.02999999999997</v>
      </c>
      <c r="I135" s="53"/>
      <c r="J135" s="53">
        <f>O135</f>
        <v>327.02999999999997</v>
      </c>
      <c r="K135" s="54">
        <f t="shared" si="29"/>
        <v>2354.61</v>
      </c>
      <c r="L135" s="54">
        <f t="shared" si="30"/>
        <v>2886.51</v>
      </c>
      <c r="O135" s="53">
        <v>327.02999999999997</v>
      </c>
    </row>
    <row r="136" spans="1:15" s="234" customFormat="1">
      <c r="A136" s="231"/>
      <c r="B136" s="232" t="s">
        <v>192</v>
      </c>
      <c r="C136" s="235">
        <v>102235</v>
      </c>
      <c r="D136" s="232" t="s">
        <v>21</v>
      </c>
      <c r="E136" s="233" t="s">
        <v>193</v>
      </c>
      <c r="F136" s="232" t="s">
        <v>31</v>
      </c>
      <c r="G136" s="52">
        <v>3.57</v>
      </c>
      <c r="H136" s="53">
        <f t="shared" si="28"/>
        <v>289.2</v>
      </c>
      <c r="I136" s="53"/>
      <c r="J136" s="53">
        <f t="shared" ref="J136:J137" si="34">O136</f>
        <v>289.2</v>
      </c>
      <c r="K136" s="54">
        <f t="shared" si="29"/>
        <v>1032.44</v>
      </c>
      <c r="L136" s="54">
        <f t="shared" si="30"/>
        <v>1265.6600000000001</v>
      </c>
      <c r="O136" s="53">
        <v>289.2</v>
      </c>
    </row>
    <row r="137" spans="1:15" s="234" customFormat="1">
      <c r="A137" s="231"/>
      <c r="B137" s="232" t="s">
        <v>194</v>
      </c>
      <c r="C137" s="232" t="s">
        <v>1045</v>
      </c>
      <c r="D137" s="232" t="s">
        <v>1046</v>
      </c>
      <c r="E137" s="233" t="s">
        <v>195</v>
      </c>
      <c r="F137" s="232" t="s">
        <v>31</v>
      </c>
      <c r="G137" s="52">
        <v>16.899999999999999</v>
      </c>
      <c r="H137" s="53">
        <f t="shared" si="28"/>
        <v>420.86</v>
      </c>
      <c r="I137" s="53"/>
      <c r="J137" s="53">
        <f t="shared" si="34"/>
        <v>420.86</v>
      </c>
      <c r="K137" s="54">
        <f t="shared" si="29"/>
        <v>7112.53</v>
      </c>
      <c r="L137" s="54">
        <f t="shared" si="30"/>
        <v>8719.25</v>
      </c>
      <c r="O137" s="53">
        <v>420.86</v>
      </c>
    </row>
    <row r="138" spans="1:15">
      <c r="A138" s="17"/>
      <c r="B138" s="69" t="s">
        <v>196</v>
      </c>
      <c r="C138" s="59"/>
      <c r="D138" s="59"/>
      <c r="E138" s="75" t="s">
        <v>197</v>
      </c>
      <c r="F138" s="59"/>
      <c r="G138" s="52"/>
      <c r="H138" s="53"/>
      <c r="I138" s="53"/>
      <c r="J138" s="53"/>
      <c r="K138" s="72">
        <f>SUM(K139:K142)</f>
        <v>55821.649999999994</v>
      </c>
      <c r="L138" s="72">
        <f>SUM(L139:L142)</f>
        <v>68431.740000000005</v>
      </c>
      <c r="O138" s="53"/>
    </row>
    <row r="139" spans="1:15">
      <c r="A139" s="17"/>
      <c r="B139" s="59" t="s">
        <v>198</v>
      </c>
      <c r="C139" s="59"/>
      <c r="D139" s="59" t="s">
        <v>27</v>
      </c>
      <c r="E139" s="62" t="s">
        <v>199</v>
      </c>
      <c r="F139" s="59" t="s">
        <v>31</v>
      </c>
      <c r="G139" s="52">
        <v>69.790000000000006</v>
      </c>
      <c r="H139" s="53">
        <f t="shared" si="28"/>
        <v>170.42</v>
      </c>
      <c r="I139" s="53"/>
      <c r="J139" s="53">
        <v>170.42</v>
      </c>
      <c r="K139" s="54">
        <f t="shared" si="29"/>
        <v>11893.61</v>
      </c>
      <c r="L139" s="54">
        <f t="shared" si="30"/>
        <v>14580.37</v>
      </c>
      <c r="O139" s="53">
        <v>170.42</v>
      </c>
    </row>
    <row r="140" spans="1:15">
      <c r="A140" s="17"/>
      <c r="B140" s="59" t="s">
        <v>200</v>
      </c>
      <c r="C140" s="59"/>
      <c r="D140" s="59" t="s">
        <v>27</v>
      </c>
      <c r="E140" s="62" t="s">
        <v>201</v>
      </c>
      <c r="F140" s="59" t="s">
        <v>31</v>
      </c>
      <c r="G140" s="52">
        <v>20.52</v>
      </c>
      <c r="H140" s="53">
        <f t="shared" si="28"/>
        <v>158.74</v>
      </c>
      <c r="I140" s="53"/>
      <c r="J140" s="53">
        <v>158.74</v>
      </c>
      <c r="K140" s="54">
        <f t="shared" si="29"/>
        <v>3257.34</v>
      </c>
      <c r="L140" s="54">
        <f t="shared" si="30"/>
        <v>3993.17</v>
      </c>
      <c r="O140" s="53">
        <v>158.74</v>
      </c>
    </row>
    <row r="141" spans="1:15" ht="25.5">
      <c r="A141" s="17"/>
      <c r="B141" s="59" t="s">
        <v>202</v>
      </c>
      <c r="C141" s="59"/>
      <c r="D141" s="87" t="s">
        <v>27</v>
      </c>
      <c r="E141" s="86" t="s">
        <v>203</v>
      </c>
      <c r="F141" s="87" t="s">
        <v>31</v>
      </c>
      <c r="G141" s="57">
        <v>164.44</v>
      </c>
      <c r="H141" s="53">
        <f t="shared" si="28"/>
        <v>220.73</v>
      </c>
      <c r="I141" s="53"/>
      <c r="J141" s="58">
        <v>220.73</v>
      </c>
      <c r="K141" s="54">
        <f t="shared" si="29"/>
        <v>36296.839999999997</v>
      </c>
      <c r="L141" s="54">
        <f t="shared" si="30"/>
        <v>44496.29</v>
      </c>
      <c r="O141" s="58">
        <v>220.73</v>
      </c>
    </row>
    <row r="142" spans="1:15">
      <c r="A142" s="17"/>
      <c r="B142" s="59" t="s">
        <v>204</v>
      </c>
      <c r="C142" s="59"/>
      <c r="D142" s="59" t="s">
        <v>27</v>
      </c>
      <c r="E142" s="62" t="s">
        <v>205</v>
      </c>
      <c r="F142" s="59" t="s">
        <v>31</v>
      </c>
      <c r="G142" s="52">
        <v>13.5</v>
      </c>
      <c r="H142" s="53">
        <f t="shared" si="28"/>
        <v>323.99</v>
      </c>
      <c r="I142" s="53"/>
      <c r="J142" s="53">
        <v>323.99</v>
      </c>
      <c r="K142" s="54">
        <f t="shared" si="29"/>
        <v>4373.8599999999997</v>
      </c>
      <c r="L142" s="54">
        <f t="shared" si="30"/>
        <v>5361.91</v>
      </c>
      <c r="O142" s="53">
        <v>323.99</v>
      </c>
    </row>
    <row r="143" spans="1:15">
      <c r="A143" s="17"/>
      <c r="B143" s="63"/>
      <c r="C143" s="64"/>
      <c r="D143" s="64"/>
      <c r="E143" s="64"/>
      <c r="F143" s="64"/>
      <c r="G143" s="65" t="s">
        <v>32</v>
      </c>
      <c r="H143" s="66"/>
      <c r="I143" s="66"/>
      <c r="J143" s="66"/>
      <c r="K143" s="67"/>
      <c r="L143" s="67">
        <f>SUM(L93,L100,L104,L112,L115,L133,L138)</f>
        <v>357151.13999999996</v>
      </c>
    </row>
    <row r="144" spans="1:15">
      <c r="A144" s="17"/>
      <c r="B144" s="17"/>
      <c r="C144" s="17"/>
      <c r="D144" s="17"/>
      <c r="E144" s="44"/>
      <c r="F144" s="17"/>
      <c r="G144" s="45"/>
      <c r="H144" s="19"/>
      <c r="I144" s="19"/>
      <c r="J144" s="19"/>
      <c r="K144" s="19"/>
      <c r="L144" s="19"/>
    </row>
    <row r="145" spans="1:15">
      <c r="A145" s="17"/>
      <c r="B145" s="46">
        <v>7</v>
      </c>
      <c r="C145" s="83"/>
      <c r="D145" s="83"/>
      <c r="E145" s="47" t="s">
        <v>206</v>
      </c>
      <c r="F145" s="47"/>
      <c r="G145" s="82"/>
      <c r="H145" s="49"/>
      <c r="I145" s="49"/>
      <c r="J145" s="49"/>
      <c r="K145" s="49"/>
      <c r="L145" s="49"/>
    </row>
    <row r="146" spans="1:15" ht="28.5" customHeight="1">
      <c r="A146" s="17"/>
      <c r="B146" s="59" t="s">
        <v>207</v>
      </c>
      <c r="C146" s="59">
        <v>160971</v>
      </c>
      <c r="D146" s="59" t="s">
        <v>105</v>
      </c>
      <c r="E146" s="62" t="s">
        <v>1058</v>
      </c>
      <c r="F146" s="59" t="s">
        <v>31</v>
      </c>
      <c r="G146" s="52">
        <v>532.03</v>
      </c>
      <c r="H146" s="53">
        <f t="shared" ref="H146:H153" si="35">J146-I146</f>
        <v>184.41</v>
      </c>
      <c r="I146" s="53">
        <v>2.76</v>
      </c>
      <c r="J146" s="53">
        <f>O146</f>
        <v>187.17</v>
      </c>
      <c r="K146" s="54">
        <f t="shared" ref="K146:K153" si="36">TRUNC(G146*J146,2)</f>
        <v>99580.05</v>
      </c>
      <c r="L146" s="54">
        <f t="shared" ref="L146:L153" si="37">TRUNC((G146*J146)*L$9+K146,2)</f>
        <v>122075.18</v>
      </c>
      <c r="O146" s="53">
        <v>187.17</v>
      </c>
    </row>
    <row r="147" spans="1:15">
      <c r="A147" s="17"/>
      <c r="B147" s="59" t="s">
        <v>208</v>
      </c>
      <c r="C147" s="59">
        <v>160964</v>
      </c>
      <c r="D147" s="59" t="s">
        <v>105</v>
      </c>
      <c r="E147" s="62" t="s">
        <v>1057</v>
      </c>
      <c r="F147" s="59" t="s">
        <v>53</v>
      </c>
      <c r="G147" s="52">
        <v>53.13</v>
      </c>
      <c r="H147" s="53">
        <f t="shared" si="35"/>
        <v>50.82</v>
      </c>
      <c r="I147" s="53">
        <v>3.77</v>
      </c>
      <c r="J147" s="53">
        <f>O147</f>
        <v>54.59</v>
      </c>
      <c r="K147" s="54">
        <f t="shared" si="36"/>
        <v>2900.36</v>
      </c>
      <c r="L147" s="54">
        <f t="shared" si="37"/>
        <v>3555.55</v>
      </c>
      <c r="O147" s="53">
        <v>54.59</v>
      </c>
    </row>
    <row r="148" spans="1:15">
      <c r="A148" s="17"/>
      <c r="B148" s="59" t="s">
        <v>209</v>
      </c>
      <c r="C148" s="59">
        <v>94228</v>
      </c>
      <c r="D148" s="88" t="s">
        <v>21</v>
      </c>
      <c r="E148" s="62" t="s">
        <v>210</v>
      </c>
      <c r="F148" s="59" t="s">
        <v>31</v>
      </c>
      <c r="G148" s="52">
        <v>115.14</v>
      </c>
      <c r="H148" s="225">
        <f t="shared" si="35"/>
        <v>62.320000000000007</v>
      </c>
      <c r="I148" s="225">
        <v>11.41</v>
      </c>
      <c r="J148" s="53">
        <f>O148</f>
        <v>73.73</v>
      </c>
      <c r="K148" s="54">
        <f t="shared" si="36"/>
        <v>8489.27</v>
      </c>
      <c r="L148" s="54">
        <f t="shared" si="37"/>
        <v>10406.99</v>
      </c>
      <c r="O148" s="53">
        <v>73.73</v>
      </c>
    </row>
    <row r="149" spans="1:15">
      <c r="A149" s="17"/>
      <c r="B149" s="59" t="s">
        <v>211</v>
      </c>
      <c r="C149" s="59">
        <v>94231</v>
      </c>
      <c r="D149" s="88" t="s">
        <v>21</v>
      </c>
      <c r="E149" s="62" t="s">
        <v>212</v>
      </c>
      <c r="F149" s="59" t="s">
        <v>53</v>
      </c>
      <c r="G149" s="52">
        <v>139.80000000000001</v>
      </c>
      <c r="H149" s="225">
        <f t="shared" si="35"/>
        <v>38.69</v>
      </c>
      <c r="I149" s="225">
        <v>5.74</v>
      </c>
      <c r="J149" s="53">
        <f t="shared" ref="J149:J153" si="38">O149</f>
        <v>44.43</v>
      </c>
      <c r="K149" s="54">
        <f t="shared" si="36"/>
        <v>6211.31</v>
      </c>
      <c r="L149" s="54">
        <f t="shared" si="37"/>
        <v>7614.44</v>
      </c>
      <c r="O149" s="53">
        <v>44.43</v>
      </c>
    </row>
    <row r="150" spans="1:15">
      <c r="A150" s="17"/>
      <c r="B150" s="59" t="s">
        <v>213</v>
      </c>
      <c r="C150" s="59">
        <v>94231</v>
      </c>
      <c r="D150" s="88" t="s">
        <v>21</v>
      </c>
      <c r="E150" s="62" t="s">
        <v>214</v>
      </c>
      <c r="F150" s="59" t="s">
        <v>53</v>
      </c>
      <c r="G150" s="52">
        <v>66.150000000000006</v>
      </c>
      <c r="H150" s="225">
        <f t="shared" si="35"/>
        <v>38.69</v>
      </c>
      <c r="I150" s="225">
        <v>5.74</v>
      </c>
      <c r="J150" s="53">
        <f t="shared" si="38"/>
        <v>44.43</v>
      </c>
      <c r="K150" s="54">
        <f t="shared" si="36"/>
        <v>2939.04</v>
      </c>
      <c r="L150" s="54">
        <f t="shared" si="37"/>
        <v>3602.97</v>
      </c>
      <c r="O150" s="53">
        <v>44.43</v>
      </c>
    </row>
    <row r="151" spans="1:15">
      <c r="A151" s="17"/>
      <c r="B151" s="59" t="s">
        <v>215</v>
      </c>
      <c r="C151" s="59">
        <v>94231</v>
      </c>
      <c r="D151" s="88" t="s">
        <v>21</v>
      </c>
      <c r="E151" s="62" t="s">
        <v>216</v>
      </c>
      <c r="F151" s="59" t="s">
        <v>53</v>
      </c>
      <c r="G151" s="52">
        <v>108.8</v>
      </c>
      <c r="H151" s="225">
        <f t="shared" si="35"/>
        <v>38.69</v>
      </c>
      <c r="I151" s="225">
        <v>5.74</v>
      </c>
      <c r="J151" s="53">
        <f t="shared" si="38"/>
        <v>44.43</v>
      </c>
      <c r="K151" s="54">
        <f t="shared" si="36"/>
        <v>4833.9799999999996</v>
      </c>
      <c r="L151" s="54">
        <f t="shared" si="37"/>
        <v>5925.97</v>
      </c>
      <c r="O151" s="53">
        <v>44.43</v>
      </c>
    </row>
    <row r="152" spans="1:15" s="234" customFormat="1" ht="25.5">
      <c r="A152" s="231"/>
      <c r="B152" s="232" t="s">
        <v>217</v>
      </c>
      <c r="C152" s="232">
        <v>201410</v>
      </c>
      <c r="D152" s="232" t="s">
        <v>105</v>
      </c>
      <c r="E152" s="233" t="s">
        <v>1059</v>
      </c>
      <c r="F152" s="232" t="s">
        <v>31</v>
      </c>
      <c r="G152" s="52">
        <f>(266+26.22)*0.15</f>
        <v>43.833000000000006</v>
      </c>
      <c r="H152" s="53">
        <f t="shared" si="35"/>
        <v>59.59</v>
      </c>
      <c r="I152" s="53">
        <v>19.53</v>
      </c>
      <c r="J152" s="53">
        <f t="shared" si="38"/>
        <v>79.12</v>
      </c>
      <c r="K152" s="54">
        <f t="shared" si="36"/>
        <v>3468.06</v>
      </c>
      <c r="L152" s="54">
        <f t="shared" si="37"/>
        <v>4251.49</v>
      </c>
      <c r="O152" s="53">
        <v>79.12</v>
      </c>
    </row>
    <row r="153" spans="1:15">
      <c r="A153" s="17"/>
      <c r="B153" s="59" t="s">
        <v>218</v>
      </c>
      <c r="C153" s="59">
        <v>160602</v>
      </c>
      <c r="D153" s="59" t="s">
        <v>105</v>
      </c>
      <c r="E153" s="62" t="s">
        <v>219</v>
      </c>
      <c r="F153" s="59" t="s">
        <v>30</v>
      </c>
      <c r="G153" s="60">
        <v>162</v>
      </c>
      <c r="H153" s="53">
        <f t="shared" si="35"/>
        <v>20.599999999999998</v>
      </c>
      <c r="I153" s="53">
        <v>22.73</v>
      </c>
      <c r="J153" s="53">
        <f t="shared" si="38"/>
        <v>43.33</v>
      </c>
      <c r="K153" s="54">
        <f t="shared" si="36"/>
        <v>7019.46</v>
      </c>
      <c r="L153" s="54">
        <f t="shared" si="37"/>
        <v>8605.15</v>
      </c>
      <c r="O153" s="53">
        <v>43.33</v>
      </c>
    </row>
    <row r="154" spans="1:15">
      <c r="A154" s="17"/>
      <c r="B154" s="63"/>
      <c r="C154" s="64"/>
      <c r="D154" s="64"/>
      <c r="E154" s="64"/>
      <c r="F154" s="64"/>
      <c r="G154" s="65" t="s">
        <v>32</v>
      </c>
      <c r="H154" s="66"/>
      <c r="I154" s="66"/>
      <c r="J154" s="66"/>
      <c r="K154" s="67"/>
      <c r="L154" s="67">
        <f>SUM(L146:L153)</f>
        <v>166037.74</v>
      </c>
    </row>
    <row r="155" spans="1:15">
      <c r="A155" s="17"/>
      <c r="B155" s="17"/>
      <c r="C155" s="17"/>
      <c r="D155" s="17"/>
      <c r="E155" s="44"/>
      <c r="F155" s="17"/>
      <c r="G155" s="45"/>
      <c r="H155" s="19"/>
      <c r="I155" s="19"/>
      <c r="J155" s="19"/>
      <c r="K155" s="19"/>
      <c r="L155" s="19"/>
    </row>
    <row r="156" spans="1:15">
      <c r="A156" s="17"/>
      <c r="B156" s="46">
        <v>8</v>
      </c>
      <c r="C156" s="46"/>
      <c r="D156" s="46"/>
      <c r="E156" s="47" t="s">
        <v>220</v>
      </c>
      <c r="F156" s="47"/>
      <c r="G156" s="82"/>
      <c r="H156" s="49"/>
      <c r="I156" s="49"/>
      <c r="J156" s="49"/>
      <c r="K156" s="49"/>
      <c r="L156" s="49"/>
    </row>
    <row r="157" spans="1:15" s="234" customFormat="1" ht="25.5">
      <c r="A157" s="231"/>
      <c r="B157" s="232" t="s">
        <v>221</v>
      </c>
      <c r="C157" s="232">
        <v>120903</v>
      </c>
      <c r="D157" s="232" t="s">
        <v>105</v>
      </c>
      <c r="E157" s="233" t="s">
        <v>1066</v>
      </c>
      <c r="F157" s="232" t="s">
        <v>31</v>
      </c>
      <c r="G157" s="52">
        <f>(2.8+2*1.05)*0.4</f>
        <v>1.9600000000000002</v>
      </c>
      <c r="H157" s="53">
        <f t="shared" ref="H157:H158" si="39">J157-I157</f>
        <v>7.1300000000000008</v>
      </c>
      <c r="I157" s="53">
        <v>8.76</v>
      </c>
      <c r="J157" s="53">
        <f>O157</f>
        <v>15.89</v>
      </c>
      <c r="K157" s="54">
        <f t="shared" ref="K157:K158" si="40">TRUNC(G157*J157,2)</f>
        <v>31.14</v>
      </c>
      <c r="L157" s="54">
        <f t="shared" ref="L157:L158" si="41">TRUNC((G157*J157)*L$9+K157,2)</f>
        <v>38.17</v>
      </c>
      <c r="O157" s="53">
        <v>15.89</v>
      </c>
    </row>
    <row r="158" spans="1:15" s="234" customFormat="1" ht="38.25">
      <c r="A158" s="231"/>
      <c r="B158" s="232" t="s">
        <v>222</v>
      </c>
      <c r="C158" s="232">
        <v>121105</v>
      </c>
      <c r="D158" s="232" t="s">
        <v>105</v>
      </c>
      <c r="E158" s="233" t="s">
        <v>1067</v>
      </c>
      <c r="F158" s="232" t="s">
        <v>31</v>
      </c>
      <c r="G158" s="52">
        <f>(2*2.8+2*1.05)*1.2</f>
        <v>9.2399999999999984</v>
      </c>
      <c r="H158" s="53">
        <f t="shared" si="39"/>
        <v>10.74</v>
      </c>
      <c r="I158" s="53">
        <v>4.6500000000000004</v>
      </c>
      <c r="J158" s="53">
        <f>O158</f>
        <v>15.39</v>
      </c>
      <c r="K158" s="54">
        <f t="shared" si="40"/>
        <v>142.19999999999999</v>
      </c>
      <c r="L158" s="54">
        <f t="shared" si="41"/>
        <v>174.32</v>
      </c>
      <c r="O158" s="53">
        <v>15.39</v>
      </c>
    </row>
    <row r="159" spans="1:15">
      <c r="A159" s="17"/>
      <c r="B159" s="63"/>
      <c r="C159" s="64"/>
      <c r="D159" s="64"/>
      <c r="E159" s="64"/>
      <c r="F159" s="64"/>
      <c r="G159" s="65" t="s">
        <v>32</v>
      </c>
      <c r="H159" s="66"/>
      <c r="I159" s="66"/>
      <c r="J159" s="66"/>
      <c r="K159" s="67"/>
      <c r="L159" s="67">
        <f>SUM(L157:L158)</f>
        <v>212.49</v>
      </c>
    </row>
    <row r="160" spans="1:15">
      <c r="A160" s="17"/>
      <c r="B160" s="17"/>
      <c r="C160" s="17"/>
      <c r="D160" s="17"/>
      <c r="E160" s="44"/>
      <c r="F160" s="17"/>
      <c r="G160" s="45"/>
      <c r="H160" s="19"/>
      <c r="I160" s="19"/>
      <c r="J160" s="19"/>
      <c r="K160" s="19"/>
      <c r="L160" s="19"/>
    </row>
    <row r="161" spans="1:15">
      <c r="A161" s="17"/>
      <c r="B161" s="46">
        <v>9</v>
      </c>
      <c r="C161" s="83"/>
      <c r="D161" s="83"/>
      <c r="E161" s="47" t="s">
        <v>223</v>
      </c>
      <c r="F161" s="47"/>
      <c r="G161" s="89"/>
      <c r="H161" s="49"/>
      <c r="I161" s="49"/>
      <c r="J161" s="49"/>
      <c r="K161" s="49"/>
      <c r="L161" s="49"/>
    </row>
    <row r="162" spans="1:15">
      <c r="A162" s="17"/>
      <c r="B162" s="69" t="s">
        <v>224</v>
      </c>
      <c r="C162" s="90"/>
      <c r="D162" s="90"/>
      <c r="E162" s="70" t="s">
        <v>34</v>
      </c>
      <c r="F162" s="70"/>
      <c r="G162" s="91"/>
      <c r="H162" s="72"/>
      <c r="I162" s="72"/>
      <c r="J162" s="72"/>
      <c r="K162" s="72">
        <f>SUM(K163:K171)</f>
        <v>188910.8</v>
      </c>
      <c r="L162" s="72">
        <f>SUM(L163:L171)</f>
        <v>231585.72</v>
      </c>
    </row>
    <row r="163" spans="1:15" ht="25.5">
      <c r="A163" s="17"/>
      <c r="B163" s="59" t="s">
        <v>227</v>
      </c>
      <c r="C163" s="92">
        <v>87543</v>
      </c>
      <c r="D163" s="59" t="s">
        <v>21</v>
      </c>
      <c r="E163" s="62" t="s">
        <v>228</v>
      </c>
      <c r="F163" s="59" t="s">
        <v>31</v>
      </c>
      <c r="G163" s="52">
        <v>39.340000000000003</v>
      </c>
      <c r="H163" s="225">
        <f t="shared" ref="H163:H177" si="42">J163-I163</f>
        <v>19.98</v>
      </c>
      <c r="I163" s="225">
        <v>5.25</v>
      </c>
      <c r="J163" s="53">
        <f>O163</f>
        <v>25.23</v>
      </c>
      <c r="K163" s="54">
        <f t="shared" ref="K163:K177" si="43">TRUNC(G163*J163,2)</f>
        <v>992.54</v>
      </c>
      <c r="L163" s="54">
        <f t="shared" ref="L163:L177" si="44">TRUNC((G163*J163)*L$9+K163,2)</f>
        <v>1216.75</v>
      </c>
      <c r="O163" s="53">
        <v>25.23</v>
      </c>
    </row>
    <row r="164" spans="1:15" ht="25.5">
      <c r="A164" s="17"/>
      <c r="B164" s="59" t="s">
        <v>229</v>
      </c>
      <c r="C164" s="59">
        <v>87273</v>
      </c>
      <c r="D164" s="59" t="s">
        <v>21</v>
      </c>
      <c r="E164" s="62" t="s">
        <v>230</v>
      </c>
      <c r="F164" s="59" t="s">
        <v>31</v>
      </c>
      <c r="G164" s="52">
        <v>671.71</v>
      </c>
      <c r="H164" s="225">
        <f t="shared" si="42"/>
        <v>48.59</v>
      </c>
      <c r="I164" s="225">
        <v>17.75</v>
      </c>
      <c r="J164" s="53">
        <f t="shared" ref="J164:J171" si="45">O164</f>
        <v>66.34</v>
      </c>
      <c r="K164" s="54">
        <f t="shared" si="43"/>
        <v>44561.24</v>
      </c>
      <c r="L164" s="54">
        <f t="shared" si="44"/>
        <v>54627.62</v>
      </c>
      <c r="O164" s="53">
        <v>66.34</v>
      </c>
    </row>
    <row r="165" spans="1:15" ht="25.5">
      <c r="A165" s="17"/>
      <c r="B165" s="59" t="s">
        <v>231</v>
      </c>
      <c r="C165" s="59">
        <v>87265</v>
      </c>
      <c r="D165" s="59" t="s">
        <v>21</v>
      </c>
      <c r="E165" s="62" t="s">
        <v>232</v>
      </c>
      <c r="F165" s="59" t="s">
        <v>31</v>
      </c>
      <c r="G165" s="52">
        <v>8.3000000000000007</v>
      </c>
      <c r="H165" s="225">
        <f t="shared" si="42"/>
        <v>45.48</v>
      </c>
      <c r="I165" s="225">
        <v>13.49</v>
      </c>
      <c r="J165" s="53">
        <f t="shared" si="45"/>
        <v>58.97</v>
      </c>
      <c r="K165" s="54">
        <f t="shared" si="43"/>
        <v>489.45</v>
      </c>
      <c r="L165" s="54">
        <f t="shared" si="44"/>
        <v>600.01</v>
      </c>
      <c r="O165" s="53">
        <v>58.97</v>
      </c>
    </row>
    <row r="166" spans="1:15" ht="25.5">
      <c r="A166" s="17"/>
      <c r="B166" s="59" t="s">
        <v>233</v>
      </c>
      <c r="C166" s="59">
        <v>87265</v>
      </c>
      <c r="D166" s="59" t="s">
        <v>21</v>
      </c>
      <c r="E166" s="62" t="s">
        <v>234</v>
      </c>
      <c r="F166" s="59" t="s">
        <v>31</v>
      </c>
      <c r="G166" s="52">
        <v>8.7799999999999994</v>
      </c>
      <c r="H166" s="225">
        <f t="shared" si="42"/>
        <v>45.48</v>
      </c>
      <c r="I166" s="225">
        <v>13.49</v>
      </c>
      <c r="J166" s="53">
        <f t="shared" si="45"/>
        <v>58.97</v>
      </c>
      <c r="K166" s="54">
        <f t="shared" si="43"/>
        <v>517.75</v>
      </c>
      <c r="L166" s="54">
        <f t="shared" si="44"/>
        <v>634.71</v>
      </c>
      <c r="O166" s="53">
        <v>58.97</v>
      </c>
    </row>
    <row r="167" spans="1:15" ht="25.5">
      <c r="A167" s="17"/>
      <c r="B167" s="59" t="s">
        <v>235</v>
      </c>
      <c r="C167" s="59">
        <v>87265</v>
      </c>
      <c r="D167" s="59" t="s">
        <v>21</v>
      </c>
      <c r="E167" s="62" t="s">
        <v>236</v>
      </c>
      <c r="F167" s="59" t="s">
        <v>31</v>
      </c>
      <c r="G167" s="52">
        <v>17.25</v>
      </c>
      <c r="H167" s="225">
        <f t="shared" si="42"/>
        <v>45.48</v>
      </c>
      <c r="I167" s="225">
        <v>13.49</v>
      </c>
      <c r="J167" s="53">
        <f t="shared" si="45"/>
        <v>58.97</v>
      </c>
      <c r="K167" s="54">
        <f t="shared" si="43"/>
        <v>1017.23</v>
      </c>
      <c r="L167" s="54">
        <f t="shared" si="44"/>
        <v>1247.02</v>
      </c>
      <c r="O167" s="53">
        <v>58.97</v>
      </c>
    </row>
    <row r="168" spans="1:15" ht="25.5">
      <c r="A168" s="17"/>
      <c r="B168" s="59" t="s">
        <v>237</v>
      </c>
      <c r="C168" s="59">
        <v>87265</v>
      </c>
      <c r="D168" s="59" t="s">
        <v>21</v>
      </c>
      <c r="E168" s="62" t="s">
        <v>238</v>
      </c>
      <c r="F168" s="59" t="s">
        <v>31</v>
      </c>
      <c r="G168" s="52">
        <v>166.07</v>
      </c>
      <c r="H168" s="225">
        <f t="shared" si="42"/>
        <v>45.48</v>
      </c>
      <c r="I168" s="225">
        <v>13.49</v>
      </c>
      <c r="J168" s="53">
        <f t="shared" si="45"/>
        <v>58.97</v>
      </c>
      <c r="K168" s="54">
        <f t="shared" si="43"/>
        <v>9793.14</v>
      </c>
      <c r="L168" s="54">
        <f t="shared" si="44"/>
        <v>12005.41</v>
      </c>
      <c r="O168" s="53">
        <v>58.97</v>
      </c>
    </row>
    <row r="169" spans="1:15" s="234" customFormat="1">
      <c r="A169" s="231"/>
      <c r="B169" s="232" t="s">
        <v>239</v>
      </c>
      <c r="C169" s="232" t="s">
        <v>1047</v>
      </c>
      <c r="D169" s="232" t="s">
        <v>1046</v>
      </c>
      <c r="E169" s="233" t="s">
        <v>240</v>
      </c>
      <c r="F169" s="232" t="s">
        <v>53</v>
      </c>
      <c r="G169" s="52">
        <v>238.6</v>
      </c>
      <c r="H169" s="53">
        <f t="shared" si="42"/>
        <v>23.23</v>
      </c>
      <c r="I169" s="53">
        <v>7.3</v>
      </c>
      <c r="J169" s="53">
        <f t="shared" si="45"/>
        <v>30.53</v>
      </c>
      <c r="K169" s="54">
        <f t="shared" si="43"/>
        <v>7284.45</v>
      </c>
      <c r="L169" s="54">
        <f t="shared" si="44"/>
        <v>8930</v>
      </c>
      <c r="O169" s="53">
        <v>30.53</v>
      </c>
    </row>
    <row r="170" spans="1:15">
      <c r="A170" s="17"/>
      <c r="B170" s="59" t="s">
        <v>241</v>
      </c>
      <c r="C170" s="59" t="s">
        <v>242</v>
      </c>
      <c r="D170" s="59" t="s">
        <v>25</v>
      </c>
      <c r="E170" s="62" t="s">
        <v>243</v>
      </c>
      <c r="F170" s="59" t="s">
        <v>31</v>
      </c>
      <c r="G170" s="52">
        <v>495.39</v>
      </c>
      <c r="H170" s="53">
        <f t="shared" si="42"/>
        <v>71.94</v>
      </c>
      <c r="I170" s="53"/>
      <c r="J170" s="53">
        <f t="shared" si="45"/>
        <v>71.94</v>
      </c>
      <c r="K170" s="54">
        <f t="shared" si="43"/>
        <v>35638.35</v>
      </c>
      <c r="L170" s="54">
        <f t="shared" si="44"/>
        <v>43689.05</v>
      </c>
      <c r="O170" s="53">
        <v>71.94</v>
      </c>
    </row>
    <row r="171" spans="1:15" ht="25.5">
      <c r="A171" s="17"/>
      <c r="B171" s="59" t="s">
        <v>244</v>
      </c>
      <c r="C171" s="59" t="s">
        <v>245</v>
      </c>
      <c r="D171" s="59" t="s">
        <v>25</v>
      </c>
      <c r="E171" s="62" t="s">
        <v>246</v>
      </c>
      <c r="F171" s="59" t="s">
        <v>31</v>
      </c>
      <c r="G171" s="52">
        <v>734.92</v>
      </c>
      <c r="H171" s="53">
        <f t="shared" si="42"/>
        <v>120.58</v>
      </c>
      <c r="I171" s="53"/>
      <c r="J171" s="53">
        <f t="shared" si="45"/>
        <v>120.58</v>
      </c>
      <c r="K171" s="54">
        <f t="shared" si="43"/>
        <v>88616.65</v>
      </c>
      <c r="L171" s="54">
        <f t="shared" si="44"/>
        <v>108635.15</v>
      </c>
      <c r="O171" s="53">
        <v>120.58</v>
      </c>
    </row>
    <row r="172" spans="1:15">
      <c r="A172" s="17"/>
      <c r="B172" s="69" t="s">
        <v>247</v>
      </c>
      <c r="C172" s="90"/>
      <c r="D172" s="90"/>
      <c r="E172" s="70" t="s">
        <v>248</v>
      </c>
      <c r="F172" s="70"/>
      <c r="G172" s="91"/>
      <c r="H172" s="53"/>
      <c r="I172" s="53"/>
      <c r="J172" s="72"/>
      <c r="K172" s="72">
        <f>SUM(K173:K177)</f>
        <v>49413.200000000004</v>
      </c>
      <c r="L172" s="72">
        <f>SUM(L173:L177)</f>
        <v>60575.630000000005</v>
      </c>
      <c r="O172" s="72"/>
    </row>
    <row r="173" spans="1:15">
      <c r="A173" s="17"/>
      <c r="B173" s="59" t="s">
        <v>249</v>
      </c>
      <c r="C173" s="59">
        <v>87878</v>
      </c>
      <c r="D173" s="59" t="s">
        <v>21</v>
      </c>
      <c r="E173" s="62" t="s">
        <v>225</v>
      </c>
      <c r="F173" s="59" t="s">
        <v>31</v>
      </c>
      <c r="G173" s="52">
        <f>91.79+115.36</f>
        <v>207.15</v>
      </c>
      <c r="H173" s="225">
        <f t="shared" si="42"/>
        <v>3.2099999999999995</v>
      </c>
      <c r="I173" s="225">
        <v>2.1</v>
      </c>
      <c r="J173" s="53">
        <f>O173</f>
        <v>5.31</v>
      </c>
      <c r="K173" s="54">
        <f t="shared" si="43"/>
        <v>1099.96</v>
      </c>
      <c r="L173" s="54">
        <f t="shared" si="44"/>
        <v>1348.44</v>
      </c>
      <c r="O173" s="53">
        <v>5.31</v>
      </c>
    </row>
    <row r="174" spans="1:15" ht="25.5">
      <c r="A174" s="17"/>
      <c r="B174" s="59" t="s">
        <v>250</v>
      </c>
      <c r="C174" s="59">
        <v>87792</v>
      </c>
      <c r="D174" s="59" t="s">
        <v>21</v>
      </c>
      <c r="E174" s="62" t="s">
        <v>226</v>
      </c>
      <c r="F174" s="59" t="s">
        <v>31</v>
      </c>
      <c r="G174" s="52">
        <v>91.79</v>
      </c>
      <c r="H174" s="225">
        <f t="shared" si="42"/>
        <v>27.41</v>
      </c>
      <c r="I174" s="225">
        <v>16.13</v>
      </c>
      <c r="J174" s="53">
        <f t="shared" ref="J174:J177" si="46">O174</f>
        <v>43.54</v>
      </c>
      <c r="K174" s="54">
        <f t="shared" si="43"/>
        <v>3996.53</v>
      </c>
      <c r="L174" s="54">
        <f t="shared" si="44"/>
        <v>4899.34</v>
      </c>
      <c r="O174" s="53">
        <v>43.54</v>
      </c>
    </row>
    <row r="175" spans="1:15">
      <c r="A175" s="17"/>
      <c r="B175" s="69" t="s">
        <v>251</v>
      </c>
      <c r="C175" s="90"/>
      <c r="D175" s="90"/>
      <c r="E175" s="70" t="s">
        <v>252</v>
      </c>
      <c r="F175" s="70"/>
      <c r="G175" s="93"/>
      <c r="H175" s="53">
        <f t="shared" si="42"/>
        <v>0</v>
      </c>
      <c r="I175" s="53"/>
      <c r="J175" s="53"/>
      <c r="K175" s="54">
        <f t="shared" si="43"/>
        <v>0</v>
      </c>
      <c r="L175" s="54">
        <f t="shared" si="44"/>
        <v>0</v>
      </c>
      <c r="O175" s="94"/>
    </row>
    <row r="176" spans="1:15">
      <c r="A176" s="17"/>
      <c r="B176" s="59" t="s">
        <v>253</v>
      </c>
      <c r="C176" s="59">
        <v>87878</v>
      </c>
      <c r="D176" s="59" t="s">
        <v>21</v>
      </c>
      <c r="E176" s="62" t="s">
        <v>254</v>
      </c>
      <c r="F176" s="59" t="s">
        <v>31</v>
      </c>
      <c r="G176" s="60">
        <v>907.2</v>
      </c>
      <c r="H176" s="225">
        <f t="shared" si="42"/>
        <v>3.2099999999999995</v>
      </c>
      <c r="I176" s="225">
        <v>2.1</v>
      </c>
      <c r="J176" s="53">
        <f t="shared" si="46"/>
        <v>5.31</v>
      </c>
      <c r="K176" s="54">
        <f t="shared" si="43"/>
        <v>4817.2299999999996</v>
      </c>
      <c r="L176" s="54">
        <f t="shared" si="44"/>
        <v>5905.44</v>
      </c>
      <c r="O176" s="61">
        <v>5.31</v>
      </c>
    </row>
    <row r="177" spans="1:15" ht="38.25">
      <c r="A177" s="17"/>
      <c r="B177" s="59" t="s">
        <v>255</v>
      </c>
      <c r="C177" s="59">
        <v>87792</v>
      </c>
      <c r="D177" s="59" t="s">
        <v>21</v>
      </c>
      <c r="E177" s="62" t="s">
        <v>256</v>
      </c>
      <c r="F177" s="59" t="s">
        <v>31</v>
      </c>
      <c r="G177" s="60">
        <v>907.2</v>
      </c>
      <c r="H177" s="225">
        <f t="shared" si="42"/>
        <v>27.41</v>
      </c>
      <c r="I177" s="225">
        <v>16.13</v>
      </c>
      <c r="J177" s="53">
        <f t="shared" si="46"/>
        <v>43.54</v>
      </c>
      <c r="K177" s="54">
        <f t="shared" si="43"/>
        <v>39499.480000000003</v>
      </c>
      <c r="L177" s="54">
        <f t="shared" si="44"/>
        <v>48422.41</v>
      </c>
      <c r="O177" s="61">
        <v>43.54</v>
      </c>
    </row>
    <row r="178" spans="1:15">
      <c r="A178" s="17"/>
      <c r="B178" s="63"/>
      <c r="C178" s="64"/>
      <c r="D178" s="64"/>
      <c r="E178" s="64"/>
      <c r="F178" s="64"/>
      <c r="G178" s="65" t="s">
        <v>32</v>
      </c>
      <c r="H178" s="66"/>
      <c r="I178" s="66"/>
      <c r="J178" s="66"/>
      <c r="K178" s="67"/>
      <c r="L178" s="67">
        <f>SUM(L162,L172)</f>
        <v>292161.34999999998</v>
      </c>
    </row>
    <row r="179" spans="1:15">
      <c r="A179" s="17"/>
      <c r="B179" s="17"/>
      <c r="C179" s="17"/>
      <c r="D179" s="17"/>
      <c r="E179" s="44"/>
      <c r="F179" s="17"/>
      <c r="G179" s="45"/>
      <c r="H179" s="19"/>
      <c r="I179" s="19"/>
      <c r="J179" s="19"/>
      <c r="K179" s="19"/>
      <c r="L179" s="19"/>
    </row>
    <row r="180" spans="1:15">
      <c r="A180" s="17"/>
      <c r="B180" s="46">
        <v>10</v>
      </c>
      <c r="C180" s="46"/>
      <c r="D180" s="46"/>
      <c r="E180" s="47" t="s">
        <v>257</v>
      </c>
      <c r="F180" s="47"/>
      <c r="G180" s="82"/>
      <c r="H180" s="49"/>
      <c r="I180" s="49"/>
      <c r="J180" s="49"/>
      <c r="K180" s="49"/>
      <c r="L180" s="49"/>
    </row>
    <row r="181" spans="1:15">
      <c r="A181" s="17"/>
      <c r="B181" s="68" t="s">
        <v>258</v>
      </c>
      <c r="C181" s="69"/>
      <c r="D181" s="69"/>
      <c r="E181" s="75" t="s">
        <v>259</v>
      </c>
      <c r="F181" s="70"/>
      <c r="G181" s="52"/>
      <c r="H181" s="53"/>
      <c r="I181" s="53"/>
      <c r="J181" s="53"/>
      <c r="K181" s="72">
        <f>SUM(K182:K193)</f>
        <v>114359.99000000002</v>
      </c>
      <c r="L181" s="72">
        <f>SUM(L182:L193)</f>
        <v>140193.84999999998</v>
      </c>
    </row>
    <row r="182" spans="1:15" ht="25.5">
      <c r="A182" s="17"/>
      <c r="B182" s="59" t="s">
        <v>260</v>
      </c>
      <c r="C182" s="59">
        <v>98679</v>
      </c>
      <c r="D182" s="59" t="s">
        <v>21</v>
      </c>
      <c r="E182" s="62" t="s">
        <v>261</v>
      </c>
      <c r="F182" s="59" t="s">
        <v>31</v>
      </c>
      <c r="G182" s="52">
        <v>164.81</v>
      </c>
      <c r="H182" s="225">
        <f t="shared" ref="H182:H202" si="47">J182-I182</f>
        <v>24.86</v>
      </c>
      <c r="I182" s="225">
        <v>12.25</v>
      </c>
      <c r="J182" s="53">
        <f>O182</f>
        <v>37.11</v>
      </c>
      <c r="K182" s="54">
        <f t="shared" ref="K182:K202" si="48">TRUNC(G182*J182,2)</f>
        <v>6116.09</v>
      </c>
      <c r="L182" s="54">
        <f t="shared" ref="L182:L202" si="49">TRUNC((G182*J182)*L$9+K182,2)</f>
        <v>7497.71</v>
      </c>
      <c r="O182" s="53">
        <v>37.11</v>
      </c>
    </row>
    <row r="183" spans="1:15" s="234" customFormat="1">
      <c r="A183" s="231"/>
      <c r="B183" s="232" t="s">
        <v>262</v>
      </c>
      <c r="C183" s="232">
        <v>261002</v>
      </c>
      <c r="D183" s="232" t="s">
        <v>105</v>
      </c>
      <c r="E183" s="233" t="s">
        <v>1049</v>
      </c>
      <c r="F183" s="232" t="s">
        <v>31</v>
      </c>
      <c r="G183" s="52">
        <v>23.72</v>
      </c>
      <c r="H183" s="53">
        <f t="shared" si="47"/>
        <v>22.87</v>
      </c>
      <c r="I183" s="53">
        <v>17.95</v>
      </c>
      <c r="J183" s="53">
        <f t="shared" ref="J183:J202" si="50">O183</f>
        <v>40.82</v>
      </c>
      <c r="K183" s="54">
        <f t="shared" si="48"/>
        <v>968.25</v>
      </c>
      <c r="L183" s="54">
        <f t="shared" si="49"/>
        <v>1186.97</v>
      </c>
      <c r="O183" s="53">
        <v>40.82</v>
      </c>
    </row>
    <row r="184" spans="1:15">
      <c r="A184" s="17"/>
      <c r="B184" s="59" t="s">
        <v>263</v>
      </c>
      <c r="C184" s="59">
        <v>87251</v>
      </c>
      <c r="D184" s="59" t="s">
        <v>21</v>
      </c>
      <c r="E184" s="62" t="s">
        <v>264</v>
      </c>
      <c r="F184" s="59" t="s">
        <v>31</v>
      </c>
      <c r="G184" s="52">
        <v>228.05</v>
      </c>
      <c r="H184" s="225">
        <f t="shared" si="47"/>
        <v>44.92</v>
      </c>
      <c r="I184" s="225">
        <v>7.1</v>
      </c>
      <c r="J184" s="53">
        <f t="shared" si="50"/>
        <v>52.02</v>
      </c>
      <c r="K184" s="54">
        <f t="shared" si="48"/>
        <v>11863.16</v>
      </c>
      <c r="L184" s="54">
        <f t="shared" si="49"/>
        <v>14543.04</v>
      </c>
      <c r="O184" s="53">
        <v>52.02</v>
      </c>
    </row>
    <row r="185" spans="1:15">
      <c r="A185" s="17"/>
      <c r="B185" s="59" t="s">
        <v>265</v>
      </c>
      <c r="C185" s="59">
        <v>87257</v>
      </c>
      <c r="D185" s="59" t="s">
        <v>21</v>
      </c>
      <c r="E185" s="62" t="s">
        <v>266</v>
      </c>
      <c r="F185" s="59" t="s">
        <v>31</v>
      </c>
      <c r="G185" s="52">
        <v>347.46</v>
      </c>
      <c r="H185" s="225">
        <f t="shared" si="47"/>
        <v>53.24</v>
      </c>
      <c r="I185" s="225">
        <v>8.35</v>
      </c>
      <c r="J185" s="53">
        <f t="shared" si="50"/>
        <v>61.59</v>
      </c>
      <c r="K185" s="54">
        <f t="shared" si="48"/>
        <v>21400.06</v>
      </c>
      <c r="L185" s="54">
        <f t="shared" si="49"/>
        <v>26234.33</v>
      </c>
      <c r="O185" s="53">
        <v>61.59</v>
      </c>
    </row>
    <row r="186" spans="1:15">
      <c r="A186" s="17"/>
      <c r="B186" s="59" t="s">
        <v>267</v>
      </c>
      <c r="C186" s="50"/>
      <c r="D186" s="59" t="s">
        <v>27</v>
      </c>
      <c r="E186" s="62" t="s">
        <v>268</v>
      </c>
      <c r="F186" s="59" t="s">
        <v>31</v>
      </c>
      <c r="G186" s="52">
        <v>394.65</v>
      </c>
      <c r="H186" s="53">
        <f t="shared" si="47"/>
        <v>147.38</v>
      </c>
      <c r="I186" s="53"/>
      <c r="J186" s="53">
        <f t="shared" si="50"/>
        <v>147.38</v>
      </c>
      <c r="K186" s="54">
        <f t="shared" si="48"/>
        <v>58163.51</v>
      </c>
      <c r="L186" s="54">
        <f t="shared" si="49"/>
        <v>71302.64</v>
      </c>
      <c r="O186" s="53">
        <v>147.38</v>
      </c>
    </row>
    <row r="187" spans="1:15">
      <c r="A187" s="17"/>
      <c r="B187" s="59" t="s">
        <v>269</v>
      </c>
      <c r="C187" s="59" t="s">
        <v>270</v>
      </c>
      <c r="D187" s="59" t="s">
        <v>25</v>
      </c>
      <c r="E187" s="62" t="s">
        <v>271</v>
      </c>
      <c r="F187" s="87" t="s">
        <v>31</v>
      </c>
      <c r="G187" s="52">
        <f>0.81+0.75</f>
        <v>1.56</v>
      </c>
      <c r="H187" s="53">
        <f t="shared" si="47"/>
        <v>212.48</v>
      </c>
      <c r="I187" s="53">
        <v>23.34</v>
      </c>
      <c r="J187" s="53">
        <f t="shared" si="50"/>
        <v>235.82</v>
      </c>
      <c r="K187" s="54">
        <f t="shared" si="48"/>
        <v>367.87</v>
      </c>
      <c r="L187" s="54">
        <f t="shared" si="49"/>
        <v>450.97</v>
      </c>
      <c r="O187" s="53">
        <v>235.82</v>
      </c>
    </row>
    <row r="188" spans="1:15">
      <c r="A188" s="17"/>
      <c r="B188" s="59" t="s">
        <v>272</v>
      </c>
      <c r="C188" s="59" t="s">
        <v>270</v>
      </c>
      <c r="D188" s="59" t="s">
        <v>25</v>
      </c>
      <c r="E188" s="62" t="s">
        <v>273</v>
      </c>
      <c r="F188" s="87" t="s">
        <v>31</v>
      </c>
      <c r="G188" s="52">
        <v>2.94</v>
      </c>
      <c r="H188" s="53">
        <f t="shared" si="47"/>
        <v>212.48</v>
      </c>
      <c r="I188" s="53">
        <v>23.34</v>
      </c>
      <c r="J188" s="53">
        <f t="shared" si="50"/>
        <v>235.82</v>
      </c>
      <c r="K188" s="54">
        <f t="shared" si="48"/>
        <v>693.31</v>
      </c>
      <c r="L188" s="54">
        <f t="shared" si="49"/>
        <v>849.92</v>
      </c>
      <c r="O188" s="53">
        <v>235.82</v>
      </c>
    </row>
    <row r="189" spans="1:15">
      <c r="A189" s="17"/>
      <c r="B189" s="59" t="s">
        <v>274</v>
      </c>
      <c r="C189" s="59" t="s">
        <v>270</v>
      </c>
      <c r="D189" s="59" t="s">
        <v>25</v>
      </c>
      <c r="E189" s="62" t="s">
        <v>275</v>
      </c>
      <c r="F189" s="87" t="s">
        <v>31</v>
      </c>
      <c r="G189" s="52">
        <v>4.5</v>
      </c>
      <c r="H189" s="53">
        <f t="shared" si="47"/>
        <v>212.48</v>
      </c>
      <c r="I189" s="53">
        <v>23.34</v>
      </c>
      <c r="J189" s="53">
        <f t="shared" si="50"/>
        <v>235.82</v>
      </c>
      <c r="K189" s="54">
        <f t="shared" si="48"/>
        <v>1061.19</v>
      </c>
      <c r="L189" s="54">
        <f t="shared" si="49"/>
        <v>1300.9100000000001</v>
      </c>
      <c r="O189" s="53">
        <v>235.82</v>
      </c>
    </row>
    <row r="190" spans="1:15">
      <c r="A190" s="17"/>
      <c r="B190" s="59" t="s">
        <v>276</v>
      </c>
      <c r="C190" s="59">
        <v>88650</v>
      </c>
      <c r="D190" s="59" t="s">
        <v>21</v>
      </c>
      <c r="E190" s="62" t="s">
        <v>277</v>
      </c>
      <c r="F190" s="59" t="s">
        <v>53</v>
      </c>
      <c r="G190" s="52">
        <v>132.1</v>
      </c>
      <c r="H190" s="225">
        <f t="shared" si="47"/>
        <v>9.56</v>
      </c>
      <c r="I190" s="225">
        <v>2.0699999999999998</v>
      </c>
      <c r="J190" s="53">
        <f t="shared" si="50"/>
        <v>11.63</v>
      </c>
      <c r="K190" s="54">
        <f t="shared" si="48"/>
        <v>1536.32</v>
      </c>
      <c r="L190" s="54">
        <f t="shared" si="49"/>
        <v>1883.37</v>
      </c>
      <c r="O190" s="53">
        <v>11.63</v>
      </c>
    </row>
    <row r="191" spans="1:15">
      <c r="A191" s="17"/>
      <c r="B191" s="59" t="s">
        <v>278</v>
      </c>
      <c r="C191" s="59"/>
      <c r="D191" s="59" t="s">
        <v>27</v>
      </c>
      <c r="E191" s="62" t="s">
        <v>279</v>
      </c>
      <c r="F191" s="59" t="s">
        <v>53</v>
      </c>
      <c r="G191" s="52">
        <v>238.6</v>
      </c>
      <c r="H191" s="53">
        <f t="shared" si="47"/>
        <v>10.29</v>
      </c>
      <c r="I191" s="53"/>
      <c r="J191" s="53">
        <f t="shared" si="50"/>
        <v>10.29</v>
      </c>
      <c r="K191" s="54">
        <f t="shared" si="48"/>
        <v>2455.19</v>
      </c>
      <c r="L191" s="54">
        <f t="shared" si="49"/>
        <v>3009.81</v>
      </c>
      <c r="O191" s="53">
        <v>10.29</v>
      </c>
    </row>
    <row r="192" spans="1:15">
      <c r="A192" s="17"/>
      <c r="B192" s="59" t="s">
        <v>280</v>
      </c>
      <c r="C192" s="59" t="s">
        <v>281</v>
      </c>
      <c r="D192" s="59" t="s">
        <v>25</v>
      </c>
      <c r="E192" s="62" t="s">
        <v>282</v>
      </c>
      <c r="F192" s="59" t="s">
        <v>53</v>
      </c>
      <c r="G192" s="52">
        <v>99.15</v>
      </c>
      <c r="H192" s="53">
        <f t="shared" si="47"/>
        <v>78.55</v>
      </c>
      <c r="I192" s="53">
        <v>16.690000000000001</v>
      </c>
      <c r="J192" s="53">
        <f t="shared" si="50"/>
        <v>95.24</v>
      </c>
      <c r="K192" s="54">
        <f t="shared" si="48"/>
        <v>9443.0400000000009</v>
      </c>
      <c r="L192" s="54">
        <f t="shared" si="49"/>
        <v>11576.22</v>
      </c>
      <c r="O192" s="53">
        <v>95.24</v>
      </c>
    </row>
    <row r="193" spans="1:15">
      <c r="A193" s="17"/>
      <c r="B193" s="59" t="s">
        <v>283</v>
      </c>
      <c r="C193" s="59" t="s">
        <v>284</v>
      </c>
      <c r="D193" s="59" t="s">
        <v>25</v>
      </c>
      <c r="E193" s="62" t="s">
        <v>285</v>
      </c>
      <c r="F193" s="59" t="s">
        <v>53</v>
      </c>
      <c r="G193" s="52">
        <v>1.75</v>
      </c>
      <c r="H193" s="53">
        <f t="shared" si="47"/>
        <v>150.17000000000002</v>
      </c>
      <c r="I193" s="53">
        <v>16.690000000000001</v>
      </c>
      <c r="J193" s="53">
        <f t="shared" si="50"/>
        <v>166.86</v>
      </c>
      <c r="K193" s="54">
        <f t="shared" si="48"/>
        <v>292</v>
      </c>
      <c r="L193" s="54">
        <f t="shared" si="49"/>
        <v>357.96</v>
      </c>
      <c r="O193" s="53">
        <v>166.86</v>
      </c>
    </row>
    <row r="194" spans="1:15">
      <c r="A194" s="17"/>
      <c r="B194" s="68" t="s">
        <v>286</v>
      </c>
      <c r="C194" s="59"/>
      <c r="D194" s="59"/>
      <c r="E194" s="75" t="s">
        <v>287</v>
      </c>
      <c r="F194" s="59"/>
      <c r="G194" s="52"/>
      <c r="H194" s="53"/>
      <c r="I194" s="53"/>
      <c r="J194" s="53"/>
      <c r="K194" s="72">
        <f>SUM(K195:K202)</f>
        <v>69343.12</v>
      </c>
      <c r="L194" s="72">
        <f>SUM(L195:L202)</f>
        <v>85007.71</v>
      </c>
      <c r="O194" s="53"/>
    </row>
    <row r="195" spans="1:15" s="234" customFormat="1" ht="25.5">
      <c r="A195" s="231"/>
      <c r="B195" s="232" t="s">
        <v>288</v>
      </c>
      <c r="C195" s="249">
        <v>98682</v>
      </c>
      <c r="D195" s="232" t="s">
        <v>21</v>
      </c>
      <c r="E195" s="233" t="s">
        <v>289</v>
      </c>
      <c r="F195" s="232" t="s">
        <v>31</v>
      </c>
      <c r="G195" s="52">
        <v>387.78</v>
      </c>
      <c r="H195" s="53">
        <f t="shared" si="47"/>
        <v>15.080000000000002</v>
      </c>
      <c r="I195" s="53">
        <v>26.91</v>
      </c>
      <c r="J195" s="53">
        <f t="shared" si="50"/>
        <v>41.99</v>
      </c>
      <c r="K195" s="54">
        <f t="shared" si="48"/>
        <v>16282.88</v>
      </c>
      <c r="L195" s="54">
        <f t="shared" si="49"/>
        <v>19961.18</v>
      </c>
      <c r="O195" s="53">
        <v>41.99</v>
      </c>
    </row>
    <row r="196" spans="1:15" s="234" customFormat="1">
      <c r="A196" s="231"/>
      <c r="B196" s="232" t="s">
        <v>290</v>
      </c>
      <c r="C196" s="259">
        <v>94963</v>
      </c>
      <c r="D196" s="232" t="s">
        <v>21</v>
      </c>
      <c r="E196" s="260" t="s">
        <v>291</v>
      </c>
      <c r="F196" s="232" t="s">
        <v>31</v>
      </c>
      <c r="G196" s="52">
        <f>22.06+13.49</f>
        <v>35.549999999999997</v>
      </c>
      <c r="H196" s="53">
        <f t="shared" si="47"/>
        <v>457.36000000000007</v>
      </c>
      <c r="I196" s="53">
        <v>63.83</v>
      </c>
      <c r="J196" s="53">
        <f t="shared" si="50"/>
        <v>521.19000000000005</v>
      </c>
      <c r="K196" s="54">
        <f t="shared" si="48"/>
        <v>18528.3</v>
      </c>
      <c r="L196" s="54">
        <f t="shared" si="49"/>
        <v>22713.84</v>
      </c>
      <c r="O196" s="53">
        <v>521.19000000000005</v>
      </c>
    </row>
    <row r="197" spans="1:15">
      <c r="A197" s="17"/>
      <c r="B197" s="59" t="s">
        <v>292</v>
      </c>
      <c r="C197" s="59">
        <v>92396</v>
      </c>
      <c r="D197" s="59" t="s">
        <v>21</v>
      </c>
      <c r="E197" s="62" t="s">
        <v>293</v>
      </c>
      <c r="F197" s="59" t="s">
        <v>31</v>
      </c>
      <c r="G197" s="52">
        <v>68.260000000000005</v>
      </c>
      <c r="H197" s="225">
        <f t="shared" si="47"/>
        <v>91.199999999999989</v>
      </c>
      <c r="I197" s="225">
        <v>12.87</v>
      </c>
      <c r="J197" s="53">
        <f t="shared" si="50"/>
        <v>104.07</v>
      </c>
      <c r="K197" s="54">
        <f t="shared" si="48"/>
        <v>7103.81</v>
      </c>
      <c r="L197" s="54">
        <f t="shared" si="49"/>
        <v>8708.56</v>
      </c>
      <c r="O197" s="53">
        <v>104.07</v>
      </c>
    </row>
    <row r="198" spans="1:15">
      <c r="A198" s="17"/>
      <c r="B198" s="59" t="s">
        <v>294</v>
      </c>
      <c r="C198" s="59" t="s">
        <v>295</v>
      </c>
      <c r="D198" s="59" t="s">
        <v>25</v>
      </c>
      <c r="E198" s="62" t="s">
        <v>296</v>
      </c>
      <c r="F198" s="59" t="s">
        <v>31</v>
      </c>
      <c r="G198" s="52">
        <v>7.63</v>
      </c>
      <c r="H198" s="53">
        <f t="shared" si="47"/>
        <v>80.25</v>
      </c>
      <c r="I198" s="53">
        <v>61.73</v>
      </c>
      <c r="J198" s="53">
        <f t="shared" si="50"/>
        <v>141.97999999999999</v>
      </c>
      <c r="K198" s="54">
        <f t="shared" si="48"/>
        <v>1083.3</v>
      </c>
      <c r="L198" s="54">
        <f t="shared" si="49"/>
        <v>1328.01</v>
      </c>
      <c r="O198" s="53">
        <v>141.97999999999999</v>
      </c>
    </row>
    <row r="199" spans="1:15">
      <c r="A199" s="17"/>
      <c r="B199" s="59" t="s">
        <v>297</v>
      </c>
      <c r="C199" s="59" t="s">
        <v>295</v>
      </c>
      <c r="D199" s="59" t="s">
        <v>25</v>
      </c>
      <c r="E199" s="62" t="s">
        <v>298</v>
      </c>
      <c r="F199" s="59" t="s">
        <v>31</v>
      </c>
      <c r="G199" s="52">
        <v>1.38</v>
      </c>
      <c r="H199" s="53">
        <f t="shared" si="47"/>
        <v>80.25</v>
      </c>
      <c r="I199" s="53">
        <v>61.73</v>
      </c>
      <c r="J199" s="53">
        <f t="shared" si="50"/>
        <v>141.97999999999999</v>
      </c>
      <c r="K199" s="54">
        <f t="shared" si="48"/>
        <v>195.93</v>
      </c>
      <c r="L199" s="54">
        <f t="shared" si="49"/>
        <v>240.19</v>
      </c>
      <c r="O199" s="53">
        <v>141.97999999999999</v>
      </c>
    </row>
    <row r="200" spans="1:15">
      <c r="A200" s="17"/>
      <c r="B200" s="59" t="s">
        <v>299</v>
      </c>
      <c r="C200" s="59" t="s">
        <v>300</v>
      </c>
      <c r="D200" s="59" t="s">
        <v>25</v>
      </c>
      <c r="E200" s="62" t="s">
        <v>301</v>
      </c>
      <c r="F200" s="59" t="s">
        <v>30</v>
      </c>
      <c r="G200" s="52">
        <v>27.24</v>
      </c>
      <c r="H200" s="53">
        <f t="shared" si="47"/>
        <v>12.05</v>
      </c>
      <c r="I200" s="53">
        <v>3.08</v>
      </c>
      <c r="J200" s="53">
        <f t="shared" si="50"/>
        <v>15.13</v>
      </c>
      <c r="K200" s="54">
        <f t="shared" si="48"/>
        <v>412.14</v>
      </c>
      <c r="L200" s="54">
        <f t="shared" si="49"/>
        <v>505.24</v>
      </c>
      <c r="O200" s="53">
        <v>15.13</v>
      </c>
    </row>
    <row r="201" spans="1:15">
      <c r="A201" s="17"/>
      <c r="B201" s="59" t="s">
        <v>302</v>
      </c>
      <c r="C201" s="59">
        <v>98504</v>
      </c>
      <c r="D201" s="59" t="s">
        <v>21</v>
      </c>
      <c r="E201" s="62" t="s">
        <v>303</v>
      </c>
      <c r="F201" s="59" t="s">
        <v>31</v>
      </c>
      <c r="G201" s="52">
        <v>354.18</v>
      </c>
      <c r="H201" s="225">
        <f t="shared" si="47"/>
        <v>10.09</v>
      </c>
      <c r="I201" s="225">
        <v>2.9</v>
      </c>
      <c r="J201" s="53">
        <f t="shared" si="50"/>
        <v>12.99</v>
      </c>
      <c r="K201" s="54">
        <f t="shared" si="48"/>
        <v>4600.79</v>
      </c>
      <c r="L201" s="54">
        <f t="shared" si="49"/>
        <v>5640.11</v>
      </c>
      <c r="O201" s="53">
        <v>12.99</v>
      </c>
    </row>
    <row r="202" spans="1:15" ht="25.5">
      <c r="A202" s="17"/>
      <c r="B202" s="59" t="s">
        <v>304</v>
      </c>
      <c r="C202" s="59">
        <v>92397</v>
      </c>
      <c r="D202" s="59" t="s">
        <v>21</v>
      </c>
      <c r="E202" s="62" t="s">
        <v>305</v>
      </c>
      <c r="F202" s="59" t="s">
        <v>31</v>
      </c>
      <c r="G202" s="60">
        <v>227</v>
      </c>
      <c r="H202" s="225">
        <f t="shared" si="47"/>
        <v>87.95</v>
      </c>
      <c r="I202" s="225">
        <v>5.16</v>
      </c>
      <c r="J202" s="53">
        <f t="shared" si="50"/>
        <v>93.11</v>
      </c>
      <c r="K202" s="54">
        <f t="shared" si="48"/>
        <v>21135.97</v>
      </c>
      <c r="L202" s="54">
        <f t="shared" si="49"/>
        <v>25910.58</v>
      </c>
      <c r="O202" s="61">
        <v>93.11</v>
      </c>
    </row>
    <row r="203" spans="1:15">
      <c r="A203" s="17"/>
      <c r="B203" s="63"/>
      <c r="C203" s="64"/>
      <c r="D203" s="64"/>
      <c r="E203" s="64"/>
      <c r="F203" s="64"/>
      <c r="G203" s="65" t="s">
        <v>32</v>
      </c>
      <c r="H203" s="66"/>
      <c r="I203" s="66"/>
      <c r="J203" s="66"/>
      <c r="K203" s="67"/>
      <c r="L203" s="67">
        <f>SUM(L181,L194)</f>
        <v>225201.56</v>
      </c>
    </row>
    <row r="204" spans="1:15">
      <c r="A204" s="17"/>
      <c r="B204" s="17"/>
      <c r="C204" s="17"/>
      <c r="D204" s="17"/>
      <c r="E204" s="44"/>
      <c r="F204" s="17"/>
      <c r="G204" s="45"/>
      <c r="H204" s="19"/>
      <c r="I204" s="19"/>
      <c r="J204" s="19"/>
      <c r="K204" s="19"/>
      <c r="L204" s="19"/>
    </row>
    <row r="205" spans="1:15">
      <c r="A205" s="17"/>
      <c r="B205" s="46">
        <v>11</v>
      </c>
      <c r="C205" s="46"/>
      <c r="D205" s="46"/>
      <c r="E205" s="47" t="s">
        <v>306</v>
      </c>
      <c r="F205" s="47"/>
      <c r="G205" s="82"/>
      <c r="H205" s="49"/>
      <c r="I205" s="49"/>
      <c r="J205" s="49"/>
      <c r="K205" s="49"/>
      <c r="L205" s="49"/>
    </row>
    <row r="206" spans="1:15">
      <c r="A206" s="17"/>
      <c r="B206" s="69" t="s">
        <v>307</v>
      </c>
      <c r="C206" s="69"/>
      <c r="D206" s="69"/>
      <c r="E206" s="70" t="s">
        <v>34</v>
      </c>
      <c r="F206" s="70"/>
      <c r="G206" s="91"/>
      <c r="H206" s="72"/>
      <c r="I206" s="72"/>
      <c r="J206" s="72"/>
      <c r="K206" s="72">
        <f>SUM(K207:K215)</f>
        <v>161564.67999999996</v>
      </c>
      <c r="L206" s="72">
        <f>SUM(L207:L215)</f>
        <v>198062.09</v>
      </c>
    </row>
    <row r="207" spans="1:15">
      <c r="A207" s="17"/>
      <c r="B207" s="59" t="s">
        <v>308</v>
      </c>
      <c r="C207" s="59">
        <v>96132</v>
      </c>
      <c r="D207" s="59" t="s">
        <v>21</v>
      </c>
      <c r="E207" s="62" t="s">
        <v>309</v>
      </c>
      <c r="F207" s="59" t="s">
        <v>31</v>
      </c>
      <c r="G207" s="52">
        <v>3222.29</v>
      </c>
      <c r="H207" s="225">
        <f t="shared" ref="H207:H221" si="51">J207-I207</f>
        <v>9.1899999999999977</v>
      </c>
      <c r="I207" s="225">
        <v>7.96</v>
      </c>
      <c r="J207" s="53">
        <f>O207</f>
        <v>17.149999999999999</v>
      </c>
      <c r="K207" s="54">
        <f t="shared" ref="K207:K221" si="52">TRUNC(G207*J207,2)</f>
        <v>55262.27</v>
      </c>
      <c r="L207" s="54">
        <f t="shared" ref="L207:L221" si="53">TRUNC((G207*J207)*L$9+K207,2)</f>
        <v>67746.009999999995</v>
      </c>
      <c r="O207" s="53">
        <v>17.149999999999999</v>
      </c>
    </row>
    <row r="208" spans="1:15">
      <c r="A208" s="17"/>
      <c r="B208" s="59" t="s">
        <v>310</v>
      </c>
      <c r="C208" s="59">
        <v>88489</v>
      </c>
      <c r="D208" s="59" t="s">
        <v>21</v>
      </c>
      <c r="E208" s="62" t="s">
        <v>311</v>
      </c>
      <c r="F208" s="59" t="s">
        <v>31</v>
      </c>
      <c r="G208" s="52">
        <v>3033.26</v>
      </c>
      <c r="H208" s="225">
        <f t="shared" si="51"/>
        <v>9.1300000000000008</v>
      </c>
      <c r="I208" s="225">
        <v>4.7699999999999996</v>
      </c>
      <c r="J208" s="53">
        <f t="shared" ref="J208:J221" si="54">O208</f>
        <v>13.9</v>
      </c>
      <c r="K208" s="54">
        <f t="shared" si="52"/>
        <v>42162.31</v>
      </c>
      <c r="L208" s="54">
        <f t="shared" si="53"/>
        <v>51686.77</v>
      </c>
      <c r="O208" s="53">
        <v>13.9</v>
      </c>
    </row>
    <row r="209" spans="1:15">
      <c r="A209" s="17"/>
      <c r="B209" s="59" t="s">
        <v>312</v>
      </c>
      <c r="C209" s="59" t="s">
        <v>313</v>
      </c>
      <c r="D209" s="59" t="s">
        <v>25</v>
      </c>
      <c r="E209" s="62" t="s">
        <v>314</v>
      </c>
      <c r="F209" s="59" t="s">
        <v>31</v>
      </c>
      <c r="G209" s="52">
        <v>500.86</v>
      </c>
      <c r="H209" s="53">
        <f t="shared" si="51"/>
        <v>1.7599999999999998</v>
      </c>
      <c r="I209" s="53">
        <v>11.07</v>
      </c>
      <c r="J209" s="53">
        <f t="shared" si="54"/>
        <v>12.83</v>
      </c>
      <c r="K209" s="54">
        <f t="shared" si="52"/>
        <v>6426.03</v>
      </c>
      <c r="L209" s="54">
        <f t="shared" si="53"/>
        <v>7877.67</v>
      </c>
      <c r="O209" s="53">
        <v>12.83</v>
      </c>
    </row>
    <row r="210" spans="1:15" s="234" customFormat="1">
      <c r="A210" s="231"/>
      <c r="B210" s="232" t="s">
        <v>315</v>
      </c>
      <c r="C210" s="232">
        <v>261307</v>
      </c>
      <c r="D210" s="232" t="s">
        <v>105</v>
      </c>
      <c r="E210" s="233" t="s">
        <v>316</v>
      </c>
      <c r="F210" s="232" t="s">
        <v>31</v>
      </c>
      <c r="G210" s="52">
        <v>500.86</v>
      </c>
      <c r="H210" s="53">
        <f t="shared" si="51"/>
        <v>6.82</v>
      </c>
      <c r="I210" s="53">
        <v>4.33</v>
      </c>
      <c r="J210" s="53">
        <f t="shared" si="54"/>
        <v>11.15</v>
      </c>
      <c r="K210" s="54">
        <f t="shared" si="52"/>
        <v>5584.58</v>
      </c>
      <c r="L210" s="54">
        <f t="shared" si="53"/>
        <v>6846.13</v>
      </c>
      <c r="O210" s="53">
        <v>11.15</v>
      </c>
    </row>
    <row r="211" spans="1:15" s="234" customFormat="1">
      <c r="A211" s="231"/>
      <c r="B211" s="232" t="s">
        <v>317</v>
      </c>
      <c r="C211" s="232">
        <v>261560</v>
      </c>
      <c r="D211" s="232" t="s">
        <v>105</v>
      </c>
      <c r="E211" s="233" t="s">
        <v>318</v>
      </c>
      <c r="F211" s="232" t="s">
        <v>31</v>
      </c>
      <c r="G211" s="52">
        <v>188.92</v>
      </c>
      <c r="H211" s="53">
        <f t="shared" si="51"/>
        <v>21.009999999999998</v>
      </c>
      <c r="I211" s="53">
        <v>4.3499999999999996</v>
      </c>
      <c r="J211" s="53">
        <f t="shared" si="54"/>
        <v>25.36</v>
      </c>
      <c r="K211" s="54">
        <f t="shared" si="52"/>
        <v>4791.01</v>
      </c>
      <c r="L211" s="54">
        <f t="shared" si="53"/>
        <v>5873.29</v>
      </c>
      <c r="O211" s="53">
        <v>25.36</v>
      </c>
    </row>
    <row r="212" spans="1:15" s="234" customFormat="1">
      <c r="A212" s="231"/>
      <c r="B212" s="232" t="s">
        <v>319</v>
      </c>
      <c r="C212" s="232">
        <v>261561</v>
      </c>
      <c r="D212" s="232" t="s">
        <v>105</v>
      </c>
      <c r="E212" s="233" t="s">
        <v>320</v>
      </c>
      <c r="F212" s="232" t="s">
        <v>31</v>
      </c>
      <c r="G212" s="52">
        <v>23.86</v>
      </c>
      <c r="H212" s="53">
        <f t="shared" si="51"/>
        <v>21.61</v>
      </c>
      <c r="I212" s="53">
        <v>4.3499999999999996</v>
      </c>
      <c r="J212" s="53">
        <f t="shared" si="54"/>
        <v>25.96</v>
      </c>
      <c r="K212" s="54">
        <f t="shared" si="52"/>
        <v>619.4</v>
      </c>
      <c r="L212" s="54">
        <f t="shared" si="53"/>
        <v>759.32</v>
      </c>
      <c r="O212" s="53">
        <v>25.96</v>
      </c>
    </row>
    <row r="213" spans="1:15">
      <c r="A213" s="17"/>
      <c r="B213" s="59" t="s">
        <v>321</v>
      </c>
      <c r="C213" s="59">
        <v>100742</v>
      </c>
      <c r="D213" s="59" t="s">
        <v>21</v>
      </c>
      <c r="E213" s="62" t="s">
        <v>322</v>
      </c>
      <c r="F213" s="59" t="s">
        <v>31</v>
      </c>
      <c r="G213" s="52">
        <v>515.99</v>
      </c>
      <c r="H213" s="225">
        <f t="shared" si="51"/>
        <v>12.68</v>
      </c>
      <c r="I213" s="225">
        <v>13.82</v>
      </c>
      <c r="J213" s="53">
        <f t="shared" si="54"/>
        <v>26.5</v>
      </c>
      <c r="K213" s="54">
        <f t="shared" si="52"/>
        <v>13673.73</v>
      </c>
      <c r="L213" s="54">
        <f t="shared" si="53"/>
        <v>16762.62</v>
      </c>
      <c r="O213" s="53">
        <v>26.5</v>
      </c>
    </row>
    <row r="214" spans="1:15" s="234" customFormat="1">
      <c r="A214" s="231"/>
      <c r="B214" s="232" t="s">
        <v>323</v>
      </c>
      <c r="C214" s="232" t="s">
        <v>1048</v>
      </c>
      <c r="D214" s="232" t="s">
        <v>1046</v>
      </c>
      <c r="E214" s="233" t="s">
        <v>324</v>
      </c>
      <c r="F214" s="232" t="s">
        <v>31</v>
      </c>
      <c r="G214" s="52">
        <v>189.04</v>
      </c>
      <c r="H214" s="53">
        <f t="shared" si="51"/>
        <v>123.96999999999998</v>
      </c>
      <c r="I214" s="53">
        <v>16.2</v>
      </c>
      <c r="J214" s="53">
        <f t="shared" si="54"/>
        <v>140.16999999999999</v>
      </c>
      <c r="K214" s="54">
        <f t="shared" si="52"/>
        <v>26497.73</v>
      </c>
      <c r="L214" s="54">
        <f t="shared" si="53"/>
        <v>32483.56</v>
      </c>
      <c r="O214" s="53">
        <v>140.16999999999999</v>
      </c>
    </row>
    <row r="215" spans="1:15">
      <c r="A215" s="17"/>
      <c r="B215" s="59" t="s">
        <v>325</v>
      </c>
      <c r="C215" s="59">
        <v>100742</v>
      </c>
      <c r="D215" s="59" t="s">
        <v>21</v>
      </c>
      <c r="E215" s="95" t="s">
        <v>326</v>
      </c>
      <c r="F215" s="59" t="s">
        <v>31</v>
      </c>
      <c r="G215" s="52">
        <v>247.08</v>
      </c>
      <c r="H215" s="225">
        <f t="shared" si="51"/>
        <v>12.68</v>
      </c>
      <c r="I215" s="225">
        <v>13.82</v>
      </c>
      <c r="J215" s="53">
        <f t="shared" si="54"/>
        <v>26.5</v>
      </c>
      <c r="K215" s="54">
        <f t="shared" si="52"/>
        <v>6547.62</v>
      </c>
      <c r="L215" s="54">
        <f t="shared" si="53"/>
        <v>8026.72</v>
      </c>
      <c r="O215" s="53">
        <v>26.5</v>
      </c>
    </row>
    <row r="216" spans="1:15">
      <c r="A216" s="17"/>
      <c r="B216" s="96" t="s">
        <v>327</v>
      </c>
      <c r="C216" s="59"/>
      <c r="D216" s="97"/>
      <c r="E216" s="70" t="s">
        <v>248</v>
      </c>
      <c r="F216" s="59"/>
      <c r="G216" s="52"/>
      <c r="H216" s="53"/>
      <c r="I216" s="53"/>
      <c r="J216" s="53"/>
      <c r="K216" s="72">
        <f>SUM(K217:K218)</f>
        <v>3961.65</v>
      </c>
      <c r="L216" s="72">
        <f>SUM(L217:L218)</f>
        <v>4856.58</v>
      </c>
      <c r="O216" s="53"/>
    </row>
    <row r="217" spans="1:15">
      <c r="A217" s="17"/>
      <c r="B217" s="98" t="s">
        <v>328</v>
      </c>
      <c r="C217" s="59">
        <v>96135</v>
      </c>
      <c r="D217" s="59" t="s">
        <v>21</v>
      </c>
      <c r="E217" s="62" t="s">
        <v>309</v>
      </c>
      <c r="F217" s="59" t="s">
        <v>31</v>
      </c>
      <c r="G217" s="52">
        <v>91.79</v>
      </c>
      <c r="H217" s="225">
        <f t="shared" si="51"/>
        <v>24</v>
      </c>
      <c r="I217" s="225">
        <v>5.26</v>
      </c>
      <c r="J217" s="53">
        <f t="shared" si="54"/>
        <v>29.26</v>
      </c>
      <c r="K217" s="54">
        <f t="shared" si="52"/>
        <v>2685.77</v>
      </c>
      <c r="L217" s="54">
        <f t="shared" si="53"/>
        <v>3292.48</v>
      </c>
      <c r="O217" s="53">
        <v>29.26</v>
      </c>
    </row>
    <row r="218" spans="1:15">
      <c r="A218" s="17"/>
      <c r="B218" s="98" t="s">
        <v>329</v>
      </c>
      <c r="C218" s="59">
        <v>88489</v>
      </c>
      <c r="D218" s="59" t="s">
        <v>21</v>
      </c>
      <c r="E218" s="62" t="s">
        <v>311</v>
      </c>
      <c r="F218" s="59" t="s">
        <v>31</v>
      </c>
      <c r="G218" s="52">
        <v>91.79</v>
      </c>
      <c r="H218" s="225">
        <f t="shared" si="51"/>
        <v>9.1300000000000008</v>
      </c>
      <c r="I218" s="225">
        <v>4.7699999999999996</v>
      </c>
      <c r="J218" s="53">
        <f t="shared" si="54"/>
        <v>13.9</v>
      </c>
      <c r="K218" s="54">
        <f t="shared" si="52"/>
        <v>1275.8800000000001</v>
      </c>
      <c r="L218" s="54">
        <f t="shared" si="53"/>
        <v>1564.1</v>
      </c>
      <c r="O218" s="53">
        <v>13.9</v>
      </c>
    </row>
    <row r="219" spans="1:15">
      <c r="A219" s="17"/>
      <c r="B219" s="96" t="s">
        <v>330</v>
      </c>
      <c r="C219" s="59"/>
      <c r="D219" s="97"/>
      <c r="E219" s="70" t="s">
        <v>252</v>
      </c>
      <c r="F219" s="59"/>
      <c r="G219" s="60"/>
      <c r="H219" s="53"/>
      <c r="I219" s="53"/>
      <c r="J219" s="53"/>
      <c r="K219" s="72">
        <f>SUM(K220:K221)</f>
        <v>16084.86</v>
      </c>
      <c r="L219" s="72">
        <f>SUM(L220:L221)</f>
        <v>19718.419999999998</v>
      </c>
      <c r="O219" s="61"/>
    </row>
    <row r="220" spans="1:15">
      <c r="A220" s="17"/>
      <c r="B220" s="98" t="s">
        <v>331</v>
      </c>
      <c r="C220" s="59">
        <v>88485</v>
      </c>
      <c r="D220" s="59" t="s">
        <v>21</v>
      </c>
      <c r="E220" s="62" t="s">
        <v>332</v>
      </c>
      <c r="F220" s="59" t="s">
        <v>31</v>
      </c>
      <c r="G220" s="60">
        <f>907.2+115.36</f>
        <v>1022.5600000000001</v>
      </c>
      <c r="H220" s="225">
        <f t="shared" si="51"/>
        <v>3.59</v>
      </c>
      <c r="I220" s="225">
        <v>0.99</v>
      </c>
      <c r="J220" s="53">
        <f t="shared" si="54"/>
        <v>4.58</v>
      </c>
      <c r="K220" s="54">
        <f t="shared" si="52"/>
        <v>4683.32</v>
      </c>
      <c r="L220" s="54">
        <f t="shared" si="53"/>
        <v>5741.28</v>
      </c>
      <c r="O220" s="61">
        <v>4.58</v>
      </c>
    </row>
    <row r="221" spans="1:15" s="234" customFormat="1">
      <c r="A221" s="231"/>
      <c r="B221" s="250" t="s">
        <v>333</v>
      </c>
      <c r="C221" s="232">
        <v>261307</v>
      </c>
      <c r="D221" s="232" t="s">
        <v>105</v>
      </c>
      <c r="E221" s="233" t="s">
        <v>334</v>
      </c>
      <c r="F221" s="232" t="s">
        <v>31</v>
      </c>
      <c r="G221" s="52">
        <f>907.2+115.36</f>
        <v>1022.5600000000001</v>
      </c>
      <c r="H221" s="53">
        <f t="shared" si="51"/>
        <v>7.83</v>
      </c>
      <c r="I221" s="53">
        <v>3.32</v>
      </c>
      <c r="J221" s="53">
        <f t="shared" si="54"/>
        <v>11.15</v>
      </c>
      <c r="K221" s="54">
        <f t="shared" si="52"/>
        <v>11401.54</v>
      </c>
      <c r="L221" s="54">
        <f t="shared" si="53"/>
        <v>13977.14</v>
      </c>
      <c r="O221" s="53">
        <v>11.15</v>
      </c>
    </row>
    <row r="222" spans="1:15">
      <c r="A222" s="17"/>
      <c r="B222" s="63"/>
      <c r="C222" s="64"/>
      <c r="D222" s="64"/>
      <c r="E222" s="64"/>
      <c r="F222" s="64"/>
      <c r="G222" s="65" t="s">
        <v>32</v>
      </c>
      <c r="H222" s="66"/>
      <c r="I222" s="66"/>
      <c r="J222" s="66"/>
      <c r="K222" s="67"/>
      <c r="L222" s="67">
        <f>SUM(L206,L216,L219)</f>
        <v>222637.08999999997</v>
      </c>
    </row>
    <row r="223" spans="1:15">
      <c r="A223" s="17"/>
      <c r="B223" s="17"/>
      <c r="C223" s="17"/>
      <c r="D223" s="17"/>
      <c r="E223" s="44"/>
      <c r="F223" s="17"/>
      <c r="G223" s="45"/>
      <c r="H223" s="19"/>
      <c r="I223" s="19"/>
      <c r="J223" s="19"/>
      <c r="K223" s="19"/>
      <c r="L223" s="19"/>
    </row>
    <row r="224" spans="1:15">
      <c r="A224" s="17"/>
      <c r="B224" s="46">
        <v>12</v>
      </c>
      <c r="C224" s="46"/>
      <c r="D224" s="46"/>
      <c r="E224" s="47" t="s">
        <v>335</v>
      </c>
      <c r="F224" s="47"/>
      <c r="G224" s="82"/>
      <c r="H224" s="49"/>
      <c r="I224" s="49"/>
      <c r="J224" s="49"/>
      <c r="K224" s="49"/>
      <c r="L224" s="49"/>
    </row>
    <row r="225" spans="1:15">
      <c r="A225" s="17"/>
      <c r="B225" s="99" t="s">
        <v>336</v>
      </c>
      <c r="C225" s="99"/>
      <c r="D225" s="50"/>
      <c r="E225" s="100" t="s">
        <v>337</v>
      </c>
      <c r="F225" s="55"/>
      <c r="G225" s="101"/>
      <c r="H225" s="53"/>
      <c r="I225" s="53"/>
      <c r="J225" s="53"/>
      <c r="K225" s="72">
        <f>SUM(K226:K282)</f>
        <v>16529.21</v>
      </c>
      <c r="L225" s="72">
        <f>SUM(L226:L282)</f>
        <v>20262.89</v>
      </c>
    </row>
    <row r="226" spans="1:15">
      <c r="A226" s="17"/>
      <c r="B226" s="56" t="s">
        <v>338</v>
      </c>
      <c r="C226" s="56">
        <v>89401</v>
      </c>
      <c r="D226" s="50" t="s">
        <v>21</v>
      </c>
      <c r="E226" s="102" t="s">
        <v>339</v>
      </c>
      <c r="F226" s="50" t="s">
        <v>53</v>
      </c>
      <c r="G226" s="52">
        <v>9</v>
      </c>
      <c r="H226" s="225">
        <f t="shared" ref="H226:H289" si="55">J226-I226</f>
        <v>8.5</v>
      </c>
      <c r="I226" s="225">
        <v>3.25</v>
      </c>
      <c r="J226" s="53">
        <f>O226</f>
        <v>11.75</v>
      </c>
      <c r="K226" s="54">
        <f t="shared" ref="K226:K289" si="56">TRUNC(G226*J226,2)</f>
        <v>105.75</v>
      </c>
      <c r="L226" s="54">
        <f t="shared" ref="L226:L289" si="57">TRUNC((G226*J226)*L$9+K226,2)</f>
        <v>129.63</v>
      </c>
      <c r="O226" s="53">
        <v>11.75</v>
      </c>
    </row>
    <row r="227" spans="1:15">
      <c r="A227" s="17"/>
      <c r="B227" s="56" t="s">
        <v>340</v>
      </c>
      <c r="C227" s="56">
        <v>89446</v>
      </c>
      <c r="D227" s="50" t="s">
        <v>21</v>
      </c>
      <c r="E227" s="102" t="s">
        <v>341</v>
      </c>
      <c r="F227" s="50" t="s">
        <v>53</v>
      </c>
      <c r="G227" s="52">
        <v>20</v>
      </c>
      <c r="H227" s="225">
        <f t="shared" si="55"/>
        <v>5.66</v>
      </c>
      <c r="I227" s="225">
        <v>0.54</v>
      </c>
      <c r="J227" s="53">
        <f t="shared" ref="J227:J282" si="58">O227</f>
        <v>6.2</v>
      </c>
      <c r="K227" s="54">
        <f t="shared" si="56"/>
        <v>124</v>
      </c>
      <c r="L227" s="54">
        <f t="shared" si="57"/>
        <v>152.01</v>
      </c>
      <c r="O227" s="53">
        <v>6.2</v>
      </c>
    </row>
    <row r="228" spans="1:15">
      <c r="A228" s="17"/>
      <c r="B228" s="56" t="s">
        <v>342</v>
      </c>
      <c r="C228" s="56">
        <v>89447</v>
      </c>
      <c r="D228" s="50" t="s">
        <v>21</v>
      </c>
      <c r="E228" s="102" t="s">
        <v>343</v>
      </c>
      <c r="F228" s="50" t="s">
        <v>53</v>
      </c>
      <c r="G228" s="52">
        <v>7</v>
      </c>
      <c r="H228" s="225">
        <f t="shared" si="55"/>
        <v>11.77</v>
      </c>
      <c r="I228" s="225">
        <v>0.67</v>
      </c>
      <c r="J228" s="53">
        <f t="shared" si="58"/>
        <v>12.44</v>
      </c>
      <c r="K228" s="54">
        <f t="shared" si="56"/>
        <v>87.08</v>
      </c>
      <c r="L228" s="54">
        <f t="shared" si="57"/>
        <v>106.75</v>
      </c>
      <c r="O228" s="53">
        <v>12.44</v>
      </c>
    </row>
    <row r="229" spans="1:15">
      <c r="A229" s="17"/>
      <c r="B229" s="56" t="s">
        <v>344</v>
      </c>
      <c r="C229" s="56">
        <v>89449</v>
      </c>
      <c r="D229" s="50" t="s">
        <v>21</v>
      </c>
      <c r="E229" s="102" t="s">
        <v>345</v>
      </c>
      <c r="F229" s="50" t="s">
        <v>53</v>
      </c>
      <c r="G229" s="52">
        <v>5</v>
      </c>
      <c r="H229" s="225">
        <f t="shared" si="55"/>
        <v>20.14</v>
      </c>
      <c r="I229" s="225">
        <v>0.97</v>
      </c>
      <c r="J229" s="53">
        <f t="shared" si="58"/>
        <v>21.11</v>
      </c>
      <c r="K229" s="54">
        <f t="shared" si="56"/>
        <v>105.55</v>
      </c>
      <c r="L229" s="54">
        <f t="shared" si="57"/>
        <v>129.38999999999999</v>
      </c>
      <c r="O229" s="53">
        <v>21.11</v>
      </c>
    </row>
    <row r="230" spans="1:15">
      <c r="A230" s="17"/>
      <c r="B230" s="56" t="s">
        <v>346</v>
      </c>
      <c r="C230" s="56">
        <v>89450</v>
      </c>
      <c r="D230" s="50" t="s">
        <v>21</v>
      </c>
      <c r="E230" s="102" t="s">
        <v>347</v>
      </c>
      <c r="F230" s="50" t="s">
        <v>53</v>
      </c>
      <c r="G230" s="52">
        <v>6</v>
      </c>
      <c r="H230" s="225">
        <f t="shared" si="55"/>
        <v>32.76</v>
      </c>
      <c r="I230" s="225">
        <v>1.1399999999999999</v>
      </c>
      <c r="J230" s="53">
        <f t="shared" si="58"/>
        <v>33.9</v>
      </c>
      <c r="K230" s="54">
        <f t="shared" si="56"/>
        <v>203.4</v>
      </c>
      <c r="L230" s="54">
        <f t="shared" si="57"/>
        <v>249.34</v>
      </c>
      <c r="O230" s="53">
        <v>33.9</v>
      </c>
    </row>
    <row r="231" spans="1:15">
      <c r="A231" s="17"/>
      <c r="B231" s="56" t="s">
        <v>348</v>
      </c>
      <c r="C231" s="56">
        <v>89451</v>
      </c>
      <c r="D231" s="50" t="s">
        <v>21</v>
      </c>
      <c r="E231" s="102" t="s">
        <v>349</v>
      </c>
      <c r="F231" s="50" t="s">
        <v>53</v>
      </c>
      <c r="G231" s="52">
        <v>10</v>
      </c>
      <c r="H231" s="225">
        <f t="shared" si="55"/>
        <v>53.89</v>
      </c>
      <c r="I231" s="225">
        <v>1.41</v>
      </c>
      <c r="J231" s="53">
        <f t="shared" si="58"/>
        <v>55.3</v>
      </c>
      <c r="K231" s="54">
        <f t="shared" si="56"/>
        <v>553</v>
      </c>
      <c r="L231" s="54">
        <f t="shared" si="57"/>
        <v>677.92</v>
      </c>
      <c r="O231" s="53">
        <v>55.3</v>
      </c>
    </row>
    <row r="232" spans="1:15">
      <c r="A232" s="17"/>
      <c r="B232" s="56" t="s">
        <v>350</v>
      </c>
      <c r="C232" s="56">
        <v>89452</v>
      </c>
      <c r="D232" s="50" t="s">
        <v>21</v>
      </c>
      <c r="E232" s="102" t="s">
        <v>351</v>
      </c>
      <c r="F232" s="50" t="s">
        <v>53</v>
      </c>
      <c r="G232" s="52">
        <v>12</v>
      </c>
      <c r="H232" s="225">
        <f t="shared" si="55"/>
        <v>74.67</v>
      </c>
      <c r="I232" s="225">
        <v>1.57</v>
      </c>
      <c r="J232" s="53">
        <f t="shared" si="58"/>
        <v>76.239999999999995</v>
      </c>
      <c r="K232" s="54">
        <f t="shared" si="56"/>
        <v>914.88</v>
      </c>
      <c r="L232" s="54">
        <f t="shared" si="57"/>
        <v>1121.55</v>
      </c>
      <c r="O232" s="53">
        <v>76.239999999999995</v>
      </c>
    </row>
    <row r="233" spans="1:15">
      <c r="A233" s="17"/>
      <c r="B233" s="56" t="s">
        <v>352</v>
      </c>
      <c r="C233" s="56">
        <v>89714</v>
      </c>
      <c r="D233" s="50" t="s">
        <v>21</v>
      </c>
      <c r="E233" s="102" t="s">
        <v>353</v>
      </c>
      <c r="F233" s="50" t="s">
        <v>53</v>
      </c>
      <c r="G233" s="52">
        <v>35</v>
      </c>
      <c r="H233" s="225">
        <f t="shared" si="55"/>
        <v>15.879999999999995</v>
      </c>
      <c r="I233" s="225">
        <v>24.78</v>
      </c>
      <c r="J233" s="53">
        <f t="shared" si="58"/>
        <v>40.659999999999997</v>
      </c>
      <c r="K233" s="54">
        <f t="shared" si="56"/>
        <v>1423.1</v>
      </c>
      <c r="L233" s="54">
        <f t="shared" si="57"/>
        <v>1744.57</v>
      </c>
      <c r="O233" s="53">
        <v>40.659999999999997</v>
      </c>
    </row>
    <row r="234" spans="1:15">
      <c r="A234" s="17"/>
      <c r="B234" s="56" t="s">
        <v>354</v>
      </c>
      <c r="C234" s="50">
        <v>94715</v>
      </c>
      <c r="D234" s="50" t="s">
        <v>21</v>
      </c>
      <c r="E234" s="102" t="s">
        <v>355</v>
      </c>
      <c r="F234" s="50" t="s">
        <v>26</v>
      </c>
      <c r="G234" s="52">
        <v>4</v>
      </c>
      <c r="H234" s="225">
        <f t="shared" si="55"/>
        <v>329.29</v>
      </c>
      <c r="I234" s="225">
        <v>10.31</v>
      </c>
      <c r="J234" s="53">
        <f t="shared" si="58"/>
        <v>339.6</v>
      </c>
      <c r="K234" s="54">
        <f t="shared" si="56"/>
        <v>1358.4</v>
      </c>
      <c r="L234" s="54">
        <f t="shared" si="57"/>
        <v>1665.26</v>
      </c>
      <c r="O234" s="53">
        <v>339.6</v>
      </c>
    </row>
    <row r="235" spans="1:15">
      <c r="A235" s="17"/>
      <c r="B235" s="56" t="s">
        <v>356</v>
      </c>
      <c r="C235" s="50">
        <v>94714</v>
      </c>
      <c r="D235" s="50" t="s">
        <v>21</v>
      </c>
      <c r="E235" s="102" t="s">
        <v>357</v>
      </c>
      <c r="F235" s="50" t="s">
        <v>26</v>
      </c>
      <c r="G235" s="52">
        <v>4</v>
      </c>
      <c r="H235" s="225">
        <f t="shared" si="55"/>
        <v>372.54</v>
      </c>
      <c r="I235" s="225">
        <v>10.31</v>
      </c>
      <c r="J235" s="53">
        <f t="shared" si="58"/>
        <v>382.85</v>
      </c>
      <c r="K235" s="54">
        <f t="shared" si="56"/>
        <v>1531.4</v>
      </c>
      <c r="L235" s="54">
        <f t="shared" si="57"/>
        <v>1877.34</v>
      </c>
      <c r="O235" s="53">
        <v>382.85</v>
      </c>
    </row>
    <row r="236" spans="1:15" s="234" customFormat="1">
      <c r="A236" s="231"/>
      <c r="B236" s="235" t="s">
        <v>358</v>
      </c>
      <c r="C236" s="235">
        <v>94783</v>
      </c>
      <c r="D236" s="235" t="s">
        <v>21</v>
      </c>
      <c r="E236" s="251" t="s">
        <v>359</v>
      </c>
      <c r="F236" s="235" t="s">
        <v>26</v>
      </c>
      <c r="G236" s="52">
        <v>3</v>
      </c>
      <c r="H236" s="53">
        <f t="shared" si="55"/>
        <v>12.979999999999999</v>
      </c>
      <c r="I236" s="53">
        <v>7.74</v>
      </c>
      <c r="J236" s="53">
        <f t="shared" si="58"/>
        <v>20.72</v>
      </c>
      <c r="K236" s="54">
        <f t="shared" si="56"/>
        <v>62.16</v>
      </c>
      <c r="L236" s="54">
        <f t="shared" si="57"/>
        <v>76.2</v>
      </c>
      <c r="O236" s="53">
        <v>20.72</v>
      </c>
    </row>
    <row r="237" spans="1:15">
      <c r="A237" s="17"/>
      <c r="B237" s="56" t="s">
        <v>360</v>
      </c>
      <c r="C237" s="56">
        <v>89616</v>
      </c>
      <c r="D237" s="50" t="s">
        <v>21</v>
      </c>
      <c r="E237" s="102" t="s">
        <v>361</v>
      </c>
      <c r="F237" s="50" t="s">
        <v>26</v>
      </c>
      <c r="G237" s="52">
        <v>4</v>
      </c>
      <c r="H237" s="225">
        <f t="shared" si="55"/>
        <v>41.269999999999996</v>
      </c>
      <c r="I237" s="225">
        <v>3.92</v>
      </c>
      <c r="J237" s="53">
        <f t="shared" si="58"/>
        <v>45.19</v>
      </c>
      <c r="K237" s="54">
        <f t="shared" si="56"/>
        <v>180.76</v>
      </c>
      <c r="L237" s="54">
        <f t="shared" si="57"/>
        <v>221.59</v>
      </c>
      <c r="O237" s="53">
        <v>45.19</v>
      </c>
    </row>
    <row r="238" spans="1:15" s="234" customFormat="1">
      <c r="A238" s="231"/>
      <c r="B238" s="235" t="s">
        <v>362</v>
      </c>
      <c r="C238" s="235">
        <v>89376</v>
      </c>
      <c r="D238" s="235" t="s">
        <v>21</v>
      </c>
      <c r="E238" s="251" t="s">
        <v>363</v>
      </c>
      <c r="F238" s="235" t="s">
        <v>26</v>
      </c>
      <c r="G238" s="52">
        <v>4</v>
      </c>
      <c r="H238" s="53">
        <f t="shared" si="55"/>
        <v>4.2299999999999995</v>
      </c>
      <c r="I238" s="53">
        <v>1.74</v>
      </c>
      <c r="J238" s="53">
        <f t="shared" si="58"/>
        <v>5.97</v>
      </c>
      <c r="K238" s="54">
        <f t="shared" si="56"/>
        <v>23.88</v>
      </c>
      <c r="L238" s="54">
        <f t="shared" si="57"/>
        <v>29.27</v>
      </c>
      <c r="O238" s="53">
        <v>5.97</v>
      </c>
    </row>
    <row r="239" spans="1:15" s="234" customFormat="1">
      <c r="A239" s="231"/>
      <c r="B239" s="235" t="s">
        <v>364</v>
      </c>
      <c r="C239" s="235">
        <v>89383</v>
      </c>
      <c r="D239" s="235" t="s">
        <v>21</v>
      </c>
      <c r="E239" s="251" t="s">
        <v>365</v>
      </c>
      <c r="F239" s="235" t="s">
        <v>26</v>
      </c>
      <c r="G239" s="52">
        <v>42</v>
      </c>
      <c r="H239" s="53">
        <f t="shared" si="55"/>
        <v>5.61</v>
      </c>
      <c r="I239" s="53">
        <v>1.34</v>
      </c>
      <c r="J239" s="53">
        <f t="shared" si="58"/>
        <v>6.95</v>
      </c>
      <c r="K239" s="54">
        <f t="shared" si="56"/>
        <v>291.89999999999998</v>
      </c>
      <c r="L239" s="54">
        <f t="shared" si="57"/>
        <v>357.84</v>
      </c>
      <c r="O239" s="53">
        <v>6.95</v>
      </c>
    </row>
    <row r="240" spans="1:15">
      <c r="A240" s="17"/>
      <c r="B240" s="56" t="s">
        <v>366</v>
      </c>
      <c r="C240" s="56">
        <v>89553</v>
      </c>
      <c r="D240" s="50" t="s">
        <v>21</v>
      </c>
      <c r="E240" s="102" t="s">
        <v>367</v>
      </c>
      <c r="F240" s="50" t="s">
        <v>26</v>
      </c>
      <c r="G240" s="52">
        <v>2</v>
      </c>
      <c r="H240" s="225">
        <f t="shared" si="55"/>
        <v>4.53</v>
      </c>
      <c r="I240" s="225">
        <v>1.64</v>
      </c>
      <c r="J240" s="53">
        <f t="shared" si="58"/>
        <v>6.17</v>
      </c>
      <c r="K240" s="54">
        <f t="shared" si="56"/>
        <v>12.34</v>
      </c>
      <c r="L240" s="54">
        <f t="shared" si="57"/>
        <v>15.12</v>
      </c>
      <c r="O240" s="53">
        <v>6.17</v>
      </c>
    </row>
    <row r="241" spans="1:15">
      <c r="A241" s="17"/>
      <c r="B241" s="56" t="s">
        <v>368</v>
      </c>
      <c r="C241" s="56">
        <v>89596</v>
      </c>
      <c r="D241" s="50" t="s">
        <v>21</v>
      </c>
      <c r="E241" s="102" t="s">
        <v>369</v>
      </c>
      <c r="F241" s="50" t="s">
        <v>26</v>
      </c>
      <c r="G241" s="52">
        <v>42</v>
      </c>
      <c r="H241" s="225">
        <f t="shared" si="55"/>
        <v>8.91</v>
      </c>
      <c r="I241" s="225">
        <v>2.41</v>
      </c>
      <c r="J241" s="53">
        <f t="shared" si="58"/>
        <v>11.32</v>
      </c>
      <c r="K241" s="54">
        <f t="shared" si="56"/>
        <v>475.44</v>
      </c>
      <c r="L241" s="54">
        <f t="shared" si="57"/>
        <v>582.84</v>
      </c>
      <c r="O241" s="53">
        <v>11.32</v>
      </c>
    </row>
    <row r="242" spans="1:15">
      <c r="A242" s="17"/>
      <c r="B242" s="56" t="s">
        <v>370</v>
      </c>
      <c r="C242" s="56">
        <v>89610</v>
      </c>
      <c r="D242" s="50" t="s">
        <v>21</v>
      </c>
      <c r="E242" s="102" t="s">
        <v>371</v>
      </c>
      <c r="F242" s="50" t="s">
        <v>26</v>
      </c>
      <c r="G242" s="52">
        <v>4</v>
      </c>
      <c r="H242" s="225">
        <f t="shared" si="55"/>
        <v>18.619999999999997</v>
      </c>
      <c r="I242" s="225">
        <v>2.85</v>
      </c>
      <c r="J242" s="53">
        <f t="shared" si="58"/>
        <v>21.47</v>
      </c>
      <c r="K242" s="54">
        <f t="shared" si="56"/>
        <v>85.88</v>
      </c>
      <c r="L242" s="54">
        <f t="shared" si="57"/>
        <v>105.28</v>
      </c>
      <c r="O242" s="53">
        <v>21.47</v>
      </c>
    </row>
    <row r="243" spans="1:15">
      <c r="A243" s="17"/>
      <c r="B243" s="56" t="s">
        <v>372</v>
      </c>
      <c r="C243" s="56">
        <v>89616</v>
      </c>
      <c r="D243" s="50" t="s">
        <v>21</v>
      </c>
      <c r="E243" s="102" t="s">
        <v>373</v>
      </c>
      <c r="F243" s="50" t="s">
        <v>26</v>
      </c>
      <c r="G243" s="52">
        <v>4</v>
      </c>
      <c r="H243" s="225">
        <f t="shared" si="55"/>
        <v>41.269999999999996</v>
      </c>
      <c r="I243" s="225">
        <v>3.92</v>
      </c>
      <c r="J243" s="53">
        <f t="shared" si="58"/>
        <v>45.19</v>
      </c>
      <c r="K243" s="54">
        <f t="shared" si="56"/>
        <v>180.76</v>
      </c>
      <c r="L243" s="54">
        <f t="shared" si="57"/>
        <v>221.59</v>
      </c>
      <c r="O243" s="53">
        <v>45.19</v>
      </c>
    </row>
    <row r="244" spans="1:15">
      <c r="A244" s="17"/>
      <c r="B244" s="56" t="s">
        <v>374</v>
      </c>
      <c r="C244" s="50">
        <v>89380</v>
      </c>
      <c r="D244" s="50" t="s">
        <v>21</v>
      </c>
      <c r="E244" s="102" t="s">
        <v>375</v>
      </c>
      <c r="F244" s="50" t="s">
        <v>26</v>
      </c>
      <c r="G244" s="52">
        <v>4</v>
      </c>
      <c r="H244" s="225">
        <f t="shared" si="55"/>
        <v>7.49</v>
      </c>
      <c r="I244" s="225">
        <v>3.35</v>
      </c>
      <c r="J244" s="53">
        <f t="shared" si="58"/>
        <v>10.84</v>
      </c>
      <c r="K244" s="54">
        <f t="shared" si="56"/>
        <v>43.36</v>
      </c>
      <c r="L244" s="54">
        <f t="shared" si="57"/>
        <v>53.15</v>
      </c>
      <c r="O244" s="53">
        <v>10.84</v>
      </c>
    </row>
    <row r="245" spans="1:15">
      <c r="A245" s="17"/>
      <c r="B245" s="56" t="s">
        <v>376</v>
      </c>
      <c r="C245" s="50">
        <v>89605</v>
      </c>
      <c r="D245" s="50" t="s">
        <v>21</v>
      </c>
      <c r="E245" s="102" t="s">
        <v>377</v>
      </c>
      <c r="F245" s="50" t="s">
        <v>26</v>
      </c>
      <c r="G245" s="52">
        <v>23</v>
      </c>
      <c r="H245" s="225">
        <f t="shared" si="55"/>
        <v>19.88</v>
      </c>
      <c r="I245" s="225">
        <v>2.85</v>
      </c>
      <c r="J245" s="53">
        <f t="shared" si="58"/>
        <v>22.73</v>
      </c>
      <c r="K245" s="54">
        <f t="shared" si="56"/>
        <v>522.79</v>
      </c>
      <c r="L245" s="54">
        <f t="shared" si="57"/>
        <v>640.88</v>
      </c>
      <c r="O245" s="53">
        <v>22.73</v>
      </c>
    </row>
    <row r="246" spans="1:15">
      <c r="A246" s="17"/>
      <c r="B246" s="56" t="s">
        <v>378</v>
      </c>
      <c r="C246" s="50">
        <v>89605</v>
      </c>
      <c r="D246" s="50" t="s">
        <v>21</v>
      </c>
      <c r="E246" s="102" t="s">
        <v>377</v>
      </c>
      <c r="F246" s="50" t="s">
        <v>26</v>
      </c>
      <c r="G246" s="52">
        <v>12</v>
      </c>
      <c r="H246" s="225">
        <f t="shared" si="55"/>
        <v>19.88</v>
      </c>
      <c r="I246" s="225">
        <v>2.85</v>
      </c>
      <c r="J246" s="53">
        <f t="shared" si="58"/>
        <v>22.73</v>
      </c>
      <c r="K246" s="54">
        <f t="shared" si="56"/>
        <v>272.76</v>
      </c>
      <c r="L246" s="54">
        <f t="shared" si="57"/>
        <v>334.37</v>
      </c>
      <c r="O246" s="53">
        <v>22.73</v>
      </c>
    </row>
    <row r="247" spans="1:15">
      <c r="A247" s="17"/>
      <c r="B247" s="56" t="s">
        <v>379</v>
      </c>
      <c r="C247" s="50" t="s">
        <v>380</v>
      </c>
      <c r="D247" s="50" t="s">
        <v>25</v>
      </c>
      <c r="E247" s="102" t="s">
        <v>381</v>
      </c>
      <c r="F247" s="50" t="s">
        <v>26</v>
      </c>
      <c r="G247" s="52">
        <v>4</v>
      </c>
      <c r="H247" s="53">
        <f t="shared" si="55"/>
        <v>39.400000000000006</v>
      </c>
      <c r="I247" s="53">
        <v>8.09</v>
      </c>
      <c r="J247" s="53">
        <f t="shared" si="58"/>
        <v>47.49</v>
      </c>
      <c r="K247" s="54">
        <f t="shared" si="56"/>
        <v>189.96</v>
      </c>
      <c r="L247" s="54">
        <f t="shared" si="57"/>
        <v>232.87</v>
      </c>
      <c r="O247" s="53">
        <v>47.49</v>
      </c>
    </row>
    <row r="248" spans="1:15">
      <c r="A248" s="17"/>
      <c r="B248" s="56" t="s">
        <v>382</v>
      </c>
      <c r="C248" s="17" t="s">
        <v>383</v>
      </c>
      <c r="D248" s="50" t="s">
        <v>25</v>
      </c>
      <c r="E248" s="102" t="s">
        <v>384</v>
      </c>
      <c r="F248" s="50" t="s">
        <v>26</v>
      </c>
      <c r="G248" s="52">
        <v>2</v>
      </c>
      <c r="H248" s="53">
        <f t="shared" si="55"/>
        <v>98.82</v>
      </c>
      <c r="I248" s="53">
        <v>9.7899999999999991</v>
      </c>
      <c r="J248" s="53">
        <f t="shared" si="58"/>
        <v>108.61</v>
      </c>
      <c r="K248" s="54">
        <f t="shared" si="56"/>
        <v>217.22</v>
      </c>
      <c r="L248" s="54">
        <f t="shared" si="57"/>
        <v>266.27999999999997</v>
      </c>
      <c r="O248" s="53">
        <v>108.61</v>
      </c>
    </row>
    <row r="249" spans="1:15">
      <c r="A249" s="17"/>
      <c r="B249" s="56" t="s">
        <v>385</v>
      </c>
      <c r="C249" s="50">
        <v>89579</v>
      </c>
      <c r="D249" s="50" t="s">
        <v>21</v>
      </c>
      <c r="E249" s="102" t="s">
        <v>386</v>
      </c>
      <c r="F249" s="50" t="s">
        <v>26</v>
      </c>
      <c r="G249" s="52">
        <v>10</v>
      </c>
      <c r="H249" s="225">
        <f t="shared" si="55"/>
        <v>10.43</v>
      </c>
      <c r="I249" s="225">
        <v>2.41</v>
      </c>
      <c r="J249" s="53">
        <f t="shared" si="58"/>
        <v>12.84</v>
      </c>
      <c r="K249" s="54">
        <f t="shared" si="56"/>
        <v>128.4</v>
      </c>
      <c r="L249" s="54">
        <f t="shared" si="57"/>
        <v>157.4</v>
      </c>
      <c r="O249" s="53">
        <v>12.84</v>
      </c>
    </row>
    <row r="250" spans="1:15">
      <c r="A250" s="17"/>
      <c r="B250" s="56" t="s">
        <v>387</v>
      </c>
      <c r="C250" s="50" t="s">
        <v>388</v>
      </c>
      <c r="D250" s="50" t="s">
        <v>25</v>
      </c>
      <c r="E250" s="102" t="s">
        <v>389</v>
      </c>
      <c r="F250" s="50" t="s">
        <v>26</v>
      </c>
      <c r="G250" s="52">
        <v>2</v>
      </c>
      <c r="H250" s="53">
        <f t="shared" si="55"/>
        <v>9.8099999999999987</v>
      </c>
      <c r="I250" s="53">
        <v>5.96</v>
      </c>
      <c r="J250" s="53">
        <f>O250</f>
        <v>15.77</v>
      </c>
      <c r="K250" s="54">
        <f t="shared" si="56"/>
        <v>31.54</v>
      </c>
      <c r="L250" s="54">
        <f t="shared" si="57"/>
        <v>38.659999999999997</v>
      </c>
      <c r="O250" s="53">
        <v>15.77</v>
      </c>
    </row>
    <row r="251" spans="1:15">
      <c r="A251" s="17"/>
      <c r="B251" s="56" t="s">
        <v>390</v>
      </c>
      <c r="C251" s="50">
        <v>89579</v>
      </c>
      <c r="D251" s="50" t="s">
        <v>21</v>
      </c>
      <c r="E251" s="102" t="s">
        <v>386</v>
      </c>
      <c r="F251" s="50" t="s">
        <v>26</v>
      </c>
      <c r="G251" s="52">
        <v>4</v>
      </c>
      <c r="H251" s="225">
        <f t="shared" si="55"/>
        <v>10.43</v>
      </c>
      <c r="I251" s="225">
        <v>2.41</v>
      </c>
      <c r="J251" s="53">
        <f t="shared" si="58"/>
        <v>12.84</v>
      </c>
      <c r="K251" s="54">
        <f t="shared" si="56"/>
        <v>51.36</v>
      </c>
      <c r="L251" s="54">
        <f t="shared" si="57"/>
        <v>62.96</v>
      </c>
      <c r="O251" s="53">
        <v>12.84</v>
      </c>
    </row>
    <row r="252" spans="1:15" s="234" customFormat="1">
      <c r="A252" s="231"/>
      <c r="B252" s="235" t="s">
        <v>391</v>
      </c>
      <c r="C252" s="235">
        <v>89549</v>
      </c>
      <c r="D252" s="235" t="s">
        <v>21</v>
      </c>
      <c r="E252" s="251" t="s">
        <v>392</v>
      </c>
      <c r="F252" s="235" t="s">
        <v>26</v>
      </c>
      <c r="G252" s="52">
        <v>2</v>
      </c>
      <c r="H252" s="53">
        <f t="shared" si="55"/>
        <v>19.09</v>
      </c>
      <c r="I252" s="53">
        <v>1.34</v>
      </c>
      <c r="J252" s="53">
        <f t="shared" si="58"/>
        <v>20.43</v>
      </c>
      <c r="K252" s="54">
        <f t="shared" si="56"/>
        <v>40.86</v>
      </c>
      <c r="L252" s="54">
        <f t="shared" si="57"/>
        <v>50.09</v>
      </c>
      <c r="O252" s="53">
        <v>20.43</v>
      </c>
    </row>
    <row r="253" spans="1:15">
      <c r="A253" s="17"/>
      <c r="B253" s="56" t="s">
        <v>393</v>
      </c>
      <c r="C253" s="56" t="s">
        <v>394</v>
      </c>
      <c r="D253" s="50" t="s">
        <v>25</v>
      </c>
      <c r="E253" s="102" t="s">
        <v>395</v>
      </c>
      <c r="F253" s="50" t="s">
        <v>26</v>
      </c>
      <c r="G253" s="52">
        <v>6</v>
      </c>
      <c r="H253" s="53">
        <f t="shared" si="55"/>
        <v>27.51</v>
      </c>
      <c r="I253" s="53">
        <v>8.09</v>
      </c>
      <c r="J253" s="53">
        <f t="shared" si="58"/>
        <v>35.6</v>
      </c>
      <c r="K253" s="54">
        <f t="shared" si="56"/>
        <v>213.6</v>
      </c>
      <c r="L253" s="54">
        <f t="shared" si="57"/>
        <v>261.85000000000002</v>
      </c>
      <c r="O253" s="53">
        <v>35.6</v>
      </c>
    </row>
    <row r="254" spans="1:15">
      <c r="A254" s="17"/>
      <c r="B254" s="56" t="s">
        <v>396</v>
      </c>
      <c r="C254" s="56">
        <v>89485</v>
      </c>
      <c r="D254" s="50" t="s">
        <v>21</v>
      </c>
      <c r="E254" s="102" t="s">
        <v>397</v>
      </c>
      <c r="F254" s="50" t="s">
        <v>26</v>
      </c>
      <c r="G254" s="52">
        <v>2</v>
      </c>
      <c r="H254" s="225">
        <f t="shared" si="55"/>
        <v>4.5600000000000005</v>
      </c>
      <c r="I254" s="225">
        <v>2.0099999999999998</v>
      </c>
      <c r="J254" s="53">
        <f t="shared" si="58"/>
        <v>6.57</v>
      </c>
      <c r="K254" s="54">
        <f t="shared" si="56"/>
        <v>13.14</v>
      </c>
      <c r="L254" s="54">
        <f t="shared" si="57"/>
        <v>16.100000000000001</v>
      </c>
      <c r="O254" s="53">
        <v>6.57</v>
      </c>
    </row>
    <row r="255" spans="1:15">
      <c r="A255" s="17"/>
      <c r="B255" s="56" t="s">
        <v>398</v>
      </c>
      <c r="C255" s="56">
        <v>89493</v>
      </c>
      <c r="D255" s="50" t="s">
        <v>21</v>
      </c>
      <c r="E255" s="102" t="s">
        <v>399</v>
      </c>
      <c r="F255" s="50" t="s">
        <v>26</v>
      </c>
      <c r="G255" s="52">
        <v>2</v>
      </c>
      <c r="H255" s="225">
        <f t="shared" si="55"/>
        <v>8.4600000000000009</v>
      </c>
      <c r="I255" s="225">
        <v>2.44</v>
      </c>
      <c r="J255" s="53">
        <f t="shared" si="58"/>
        <v>10.9</v>
      </c>
      <c r="K255" s="54">
        <f t="shared" si="56"/>
        <v>21.8</v>
      </c>
      <c r="L255" s="54">
        <f t="shared" si="57"/>
        <v>26.72</v>
      </c>
      <c r="O255" s="53">
        <v>10.9</v>
      </c>
    </row>
    <row r="256" spans="1:15">
      <c r="A256" s="17"/>
      <c r="B256" s="56" t="s">
        <v>400</v>
      </c>
      <c r="C256" s="56">
        <v>89502</v>
      </c>
      <c r="D256" s="50" t="s">
        <v>21</v>
      </c>
      <c r="E256" s="102" t="s">
        <v>401</v>
      </c>
      <c r="F256" s="50" t="s">
        <v>26</v>
      </c>
      <c r="G256" s="52">
        <v>2</v>
      </c>
      <c r="H256" s="225">
        <f t="shared" si="55"/>
        <v>14.779999999999998</v>
      </c>
      <c r="I256" s="225">
        <v>3.62</v>
      </c>
      <c r="J256" s="53">
        <f t="shared" si="58"/>
        <v>18.399999999999999</v>
      </c>
      <c r="K256" s="54">
        <f t="shared" si="56"/>
        <v>36.799999999999997</v>
      </c>
      <c r="L256" s="54">
        <f t="shared" si="57"/>
        <v>45.11</v>
      </c>
      <c r="O256" s="53">
        <v>18.399999999999999</v>
      </c>
    </row>
    <row r="257" spans="1:15">
      <c r="A257" s="17"/>
      <c r="B257" s="56" t="s">
        <v>402</v>
      </c>
      <c r="C257" s="56">
        <v>89523</v>
      </c>
      <c r="D257" s="50" t="s">
        <v>21</v>
      </c>
      <c r="E257" s="102" t="s">
        <v>403</v>
      </c>
      <c r="F257" s="50" t="s">
        <v>26</v>
      </c>
      <c r="G257" s="52">
        <v>1</v>
      </c>
      <c r="H257" s="225">
        <f t="shared" si="55"/>
        <v>108.14</v>
      </c>
      <c r="I257" s="225">
        <v>5.89</v>
      </c>
      <c r="J257" s="53">
        <f t="shared" si="58"/>
        <v>114.03</v>
      </c>
      <c r="K257" s="54">
        <f t="shared" si="56"/>
        <v>114.03</v>
      </c>
      <c r="L257" s="54">
        <f t="shared" si="57"/>
        <v>139.78</v>
      </c>
      <c r="O257" s="53">
        <v>114.03</v>
      </c>
    </row>
    <row r="258" spans="1:15">
      <c r="A258" s="17"/>
      <c r="B258" s="56" t="s">
        <v>404</v>
      </c>
      <c r="C258" s="56">
        <v>89358</v>
      </c>
      <c r="D258" s="50" t="s">
        <v>21</v>
      </c>
      <c r="E258" s="102" t="s">
        <v>405</v>
      </c>
      <c r="F258" s="50" t="s">
        <v>26</v>
      </c>
      <c r="G258" s="52">
        <v>4</v>
      </c>
      <c r="H258" s="225">
        <f t="shared" si="55"/>
        <v>4.0199999999999996</v>
      </c>
      <c r="I258" s="225">
        <v>4.32</v>
      </c>
      <c r="J258" s="53">
        <f t="shared" si="58"/>
        <v>8.34</v>
      </c>
      <c r="K258" s="54">
        <f t="shared" si="56"/>
        <v>33.36</v>
      </c>
      <c r="L258" s="54">
        <f t="shared" si="57"/>
        <v>40.89</v>
      </c>
      <c r="O258" s="53">
        <v>8.34</v>
      </c>
    </row>
    <row r="259" spans="1:15">
      <c r="A259" s="17"/>
      <c r="B259" s="56" t="s">
        <v>406</v>
      </c>
      <c r="C259" s="56">
        <v>89362</v>
      </c>
      <c r="D259" s="50" t="s">
        <v>21</v>
      </c>
      <c r="E259" s="102" t="s">
        <v>407</v>
      </c>
      <c r="F259" s="50" t="s">
        <v>26</v>
      </c>
      <c r="G259" s="52">
        <v>20</v>
      </c>
      <c r="H259" s="225">
        <f t="shared" si="55"/>
        <v>4.8900000000000006</v>
      </c>
      <c r="I259" s="225">
        <v>5.0199999999999996</v>
      </c>
      <c r="J259" s="53">
        <f t="shared" si="58"/>
        <v>9.91</v>
      </c>
      <c r="K259" s="54">
        <f t="shared" si="56"/>
        <v>198.2</v>
      </c>
      <c r="L259" s="54">
        <f t="shared" si="57"/>
        <v>242.97</v>
      </c>
      <c r="O259" s="53">
        <v>9.91</v>
      </c>
    </row>
    <row r="260" spans="1:15">
      <c r="A260" s="17"/>
      <c r="B260" s="56" t="s">
        <v>408</v>
      </c>
      <c r="C260" s="56">
        <v>89367</v>
      </c>
      <c r="D260" s="50" t="s">
        <v>21</v>
      </c>
      <c r="E260" s="102" t="s">
        <v>409</v>
      </c>
      <c r="F260" s="50" t="s">
        <v>26</v>
      </c>
      <c r="G260" s="52">
        <v>3</v>
      </c>
      <c r="H260" s="225">
        <f t="shared" si="55"/>
        <v>7.85</v>
      </c>
      <c r="I260" s="225">
        <v>5.99</v>
      </c>
      <c r="J260" s="53">
        <f t="shared" si="58"/>
        <v>13.84</v>
      </c>
      <c r="K260" s="54">
        <f t="shared" si="56"/>
        <v>41.52</v>
      </c>
      <c r="L260" s="54">
        <f t="shared" si="57"/>
        <v>50.89</v>
      </c>
      <c r="O260" s="53">
        <v>13.84</v>
      </c>
    </row>
    <row r="261" spans="1:15">
      <c r="A261" s="17"/>
      <c r="B261" s="56" t="s">
        <v>410</v>
      </c>
      <c r="C261" s="56">
        <v>89501</v>
      </c>
      <c r="D261" s="50" t="s">
        <v>21</v>
      </c>
      <c r="E261" s="102" t="s">
        <v>411</v>
      </c>
      <c r="F261" s="50" t="s">
        <v>26</v>
      </c>
      <c r="G261" s="52">
        <v>5</v>
      </c>
      <c r="H261" s="225">
        <f t="shared" si="55"/>
        <v>11.8</v>
      </c>
      <c r="I261" s="225">
        <v>3.62</v>
      </c>
      <c r="J261" s="53">
        <f t="shared" si="58"/>
        <v>15.42</v>
      </c>
      <c r="K261" s="54">
        <f t="shared" si="56"/>
        <v>77.099999999999994</v>
      </c>
      <c r="L261" s="54">
        <f t="shared" si="57"/>
        <v>94.51</v>
      </c>
      <c r="O261" s="53">
        <v>15.42</v>
      </c>
    </row>
    <row r="262" spans="1:15">
      <c r="A262" s="17"/>
      <c r="B262" s="56" t="s">
        <v>412</v>
      </c>
      <c r="C262" s="56">
        <v>89505</v>
      </c>
      <c r="D262" s="50" t="s">
        <v>21</v>
      </c>
      <c r="E262" s="102" t="s">
        <v>413</v>
      </c>
      <c r="F262" s="50" t="s">
        <v>26</v>
      </c>
      <c r="G262" s="52">
        <v>15</v>
      </c>
      <c r="H262" s="225">
        <f t="shared" si="55"/>
        <v>41.92</v>
      </c>
      <c r="I262" s="225">
        <v>4.29</v>
      </c>
      <c r="J262" s="53">
        <f t="shared" si="58"/>
        <v>46.21</v>
      </c>
      <c r="K262" s="54">
        <f t="shared" si="56"/>
        <v>693.15</v>
      </c>
      <c r="L262" s="54">
        <f t="shared" si="57"/>
        <v>849.73</v>
      </c>
      <c r="O262" s="53">
        <v>46.21</v>
      </c>
    </row>
    <row r="263" spans="1:15">
      <c r="A263" s="17"/>
      <c r="B263" s="56" t="s">
        <v>414</v>
      </c>
      <c r="C263" s="56">
        <v>89521</v>
      </c>
      <c r="D263" s="50" t="s">
        <v>21</v>
      </c>
      <c r="E263" s="102" t="s">
        <v>415</v>
      </c>
      <c r="F263" s="50" t="s">
        <v>26</v>
      </c>
      <c r="G263" s="52">
        <v>9</v>
      </c>
      <c r="H263" s="225">
        <f t="shared" si="55"/>
        <v>133.91000000000003</v>
      </c>
      <c r="I263" s="225">
        <v>5.89</v>
      </c>
      <c r="J263" s="53">
        <f t="shared" si="58"/>
        <v>139.80000000000001</v>
      </c>
      <c r="K263" s="54">
        <f t="shared" si="56"/>
        <v>1258.2</v>
      </c>
      <c r="L263" s="54">
        <f t="shared" si="57"/>
        <v>1542.42</v>
      </c>
      <c r="O263" s="53">
        <v>139.80000000000001</v>
      </c>
    </row>
    <row r="264" spans="1:15">
      <c r="A264" s="17"/>
      <c r="B264" s="56" t="s">
        <v>416</v>
      </c>
      <c r="C264" s="56">
        <v>89529</v>
      </c>
      <c r="D264" s="50" t="s">
        <v>21</v>
      </c>
      <c r="E264" s="102" t="s">
        <v>417</v>
      </c>
      <c r="F264" s="50" t="s">
        <v>26</v>
      </c>
      <c r="G264" s="52">
        <v>4</v>
      </c>
      <c r="H264" s="225">
        <f t="shared" si="55"/>
        <v>34.910000000000004</v>
      </c>
      <c r="I264" s="225">
        <v>4.6900000000000004</v>
      </c>
      <c r="J264" s="53">
        <f t="shared" si="58"/>
        <v>39.6</v>
      </c>
      <c r="K264" s="54">
        <f t="shared" si="56"/>
        <v>158.4</v>
      </c>
      <c r="L264" s="54">
        <f t="shared" si="57"/>
        <v>194.18</v>
      </c>
      <c r="O264" s="53">
        <v>39.6</v>
      </c>
    </row>
    <row r="265" spans="1:15">
      <c r="A265" s="17"/>
      <c r="B265" s="56" t="s">
        <v>418</v>
      </c>
      <c r="C265" s="56">
        <v>89645</v>
      </c>
      <c r="D265" s="50" t="s">
        <v>21</v>
      </c>
      <c r="E265" s="102" t="s">
        <v>419</v>
      </c>
      <c r="F265" s="50" t="s">
        <v>26</v>
      </c>
      <c r="G265" s="52">
        <v>2</v>
      </c>
      <c r="H265" s="225">
        <f t="shared" si="55"/>
        <v>37.54</v>
      </c>
      <c r="I265" s="225">
        <v>3.65</v>
      </c>
      <c r="J265" s="53">
        <f>O265</f>
        <v>41.19</v>
      </c>
      <c r="K265" s="54">
        <f t="shared" si="56"/>
        <v>82.38</v>
      </c>
      <c r="L265" s="54">
        <f t="shared" si="57"/>
        <v>100.98</v>
      </c>
      <c r="O265" s="53">
        <v>41.19</v>
      </c>
    </row>
    <row r="266" spans="1:15">
      <c r="A266" s="17"/>
      <c r="B266" s="56" t="s">
        <v>420</v>
      </c>
      <c r="C266" s="56">
        <v>89645</v>
      </c>
      <c r="D266" s="50" t="s">
        <v>21</v>
      </c>
      <c r="E266" s="102" t="s">
        <v>421</v>
      </c>
      <c r="F266" s="50" t="s">
        <v>26</v>
      </c>
      <c r="G266" s="52">
        <v>16</v>
      </c>
      <c r="H266" s="225">
        <f t="shared" si="55"/>
        <v>37.54</v>
      </c>
      <c r="I266" s="225">
        <v>3.65</v>
      </c>
      <c r="J266" s="53">
        <f t="shared" si="58"/>
        <v>41.19</v>
      </c>
      <c r="K266" s="54">
        <f t="shared" si="56"/>
        <v>659.04</v>
      </c>
      <c r="L266" s="54">
        <f t="shared" si="57"/>
        <v>807.91</v>
      </c>
      <c r="O266" s="53">
        <v>41.19</v>
      </c>
    </row>
    <row r="267" spans="1:15">
      <c r="A267" s="17"/>
      <c r="B267" s="56" t="s">
        <v>422</v>
      </c>
      <c r="C267" s="56">
        <v>89395</v>
      </c>
      <c r="D267" s="50" t="s">
        <v>21</v>
      </c>
      <c r="E267" s="102" t="s">
        <v>423</v>
      </c>
      <c r="F267" s="50" t="s">
        <v>26</v>
      </c>
      <c r="G267" s="52">
        <v>8</v>
      </c>
      <c r="H267" s="225">
        <f t="shared" si="55"/>
        <v>6.9799999999999995</v>
      </c>
      <c r="I267" s="225">
        <v>6.7</v>
      </c>
      <c r="J267" s="53">
        <f t="shared" si="58"/>
        <v>13.68</v>
      </c>
      <c r="K267" s="54">
        <f t="shared" si="56"/>
        <v>109.44</v>
      </c>
      <c r="L267" s="54">
        <f t="shared" si="57"/>
        <v>134.16</v>
      </c>
      <c r="O267" s="53">
        <v>13.68</v>
      </c>
    </row>
    <row r="268" spans="1:15">
      <c r="A268" s="17"/>
      <c r="B268" s="56" t="s">
        <v>424</v>
      </c>
      <c r="C268" s="56">
        <v>89443</v>
      </c>
      <c r="D268" s="50" t="s">
        <v>21</v>
      </c>
      <c r="E268" s="102" t="s">
        <v>425</v>
      </c>
      <c r="F268" s="50" t="s">
        <v>26</v>
      </c>
      <c r="G268" s="52">
        <v>3</v>
      </c>
      <c r="H268" s="225">
        <f t="shared" si="55"/>
        <v>14.05</v>
      </c>
      <c r="I268" s="225">
        <v>4.0199999999999996</v>
      </c>
      <c r="J268" s="53">
        <f t="shared" si="58"/>
        <v>18.07</v>
      </c>
      <c r="K268" s="54">
        <f t="shared" si="56"/>
        <v>54.21</v>
      </c>
      <c r="L268" s="54">
        <f t="shared" si="57"/>
        <v>66.45</v>
      </c>
      <c r="O268" s="53">
        <v>18.07</v>
      </c>
    </row>
    <row r="269" spans="1:15">
      <c r="A269" s="17"/>
      <c r="B269" s="56" t="s">
        <v>426</v>
      </c>
      <c r="C269" s="56">
        <v>89625</v>
      </c>
      <c r="D269" s="50" t="s">
        <v>21</v>
      </c>
      <c r="E269" s="102" t="s">
        <v>427</v>
      </c>
      <c r="F269" s="50" t="s">
        <v>26</v>
      </c>
      <c r="G269" s="52">
        <v>1</v>
      </c>
      <c r="H269" s="225">
        <f t="shared" si="55"/>
        <v>19.8</v>
      </c>
      <c r="I269" s="225">
        <v>4.82</v>
      </c>
      <c r="J269" s="53">
        <f t="shared" si="58"/>
        <v>24.62</v>
      </c>
      <c r="K269" s="54">
        <f t="shared" si="56"/>
        <v>24.62</v>
      </c>
      <c r="L269" s="54">
        <f t="shared" si="57"/>
        <v>30.18</v>
      </c>
      <c r="O269" s="53">
        <v>24.62</v>
      </c>
    </row>
    <row r="270" spans="1:15">
      <c r="A270" s="17"/>
      <c r="B270" s="56" t="s">
        <v>428</v>
      </c>
      <c r="C270" s="56">
        <v>89566</v>
      </c>
      <c r="D270" s="50" t="s">
        <v>21</v>
      </c>
      <c r="E270" s="102" t="s">
        <v>429</v>
      </c>
      <c r="F270" s="50" t="s">
        <v>26</v>
      </c>
      <c r="G270" s="52">
        <v>2</v>
      </c>
      <c r="H270" s="225">
        <f t="shared" si="55"/>
        <v>46.39</v>
      </c>
      <c r="I270" s="225">
        <v>4.5199999999999996</v>
      </c>
      <c r="J270" s="53">
        <f t="shared" si="58"/>
        <v>50.91</v>
      </c>
      <c r="K270" s="54">
        <f t="shared" si="56"/>
        <v>101.82</v>
      </c>
      <c r="L270" s="54">
        <f t="shared" si="57"/>
        <v>124.82</v>
      </c>
      <c r="O270" s="53">
        <v>50.91</v>
      </c>
    </row>
    <row r="271" spans="1:15">
      <c r="A271" s="17"/>
      <c r="B271" s="56" t="s">
        <v>430</v>
      </c>
      <c r="C271" s="56">
        <v>89566</v>
      </c>
      <c r="D271" s="50" t="s">
        <v>21</v>
      </c>
      <c r="E271" s="102" t="s">
        <v>431</v>
      </c>
      <c r="F271" s="50" t="s">
        <v>26</v>
      </c>
      <c r="G271" s="52">
        <v>10</v>
      </c>
      <c r="H271" s="225">
        <f t="shared" si="55"/>
        <v>46.39</v>
      </c>
      <c r="I271" s="225">
        <v>4.5199999999999996</v>
      </c>
      <c r="J271" s="53">
        <f t="shared" si="58"/>
        <v>50.91</v>
      </c>
      <c r="K271" s="54">
        <f t="shared" si="56"/>
        <v>509.1</v>
      </c>
      <c r="L271" s="54">
        <f t="shared" si="57"/>
        <v>624.1</v>
      </c>
      <c r="O271" s="53">
        <v>50.91</v>
      </c>
    </row>
    <row r="272" spans="1:15">
      <c r="A272" s="17"/>
      <c r="B272" s="56" t="s">
        <v>432</v>
      </c>
      <c r="C272" s="56">
        <v>89559</v>
      </c>
      <c r="D272" s="50" t="s">
        <v>21</v>
      </c>
      <c r="E272" s="102" t="s">
        <v>433</v>
      </c>
      <c r="F272" s="50" t="s">
        <v>26</v>
      </c>
      <c r="G272" s="52">
        <v>2</v>
      </c>
      <c r="H272" s="225">
        <f t="shared" si="55"/>
        <v>68.97999999999999</v>
      </c>
      <c r="I272" s="225">
        <v>3.18</v>
      </c>
      <c r="J272" s="53">
        <f t="shared" si="58"/>
        <v>72.16</v>
      </c>
      <c r="K272" s="54">
        <f t="shared" si="56"/>
        <v>144.32</v>
      </c>
      <c r="L272" s="54">
        <f t="shared" si="57"/>
        <v>176.92</v>
      </c>
      <c r="O272" s="53">
        <v>72.16</v>
      </c>
    </row>
    <row r="273" spans="1:15">
      <c r="A273" s="17"/>
      <c r="B273" s="56" t="s">
        <v>434</v>
      </c>
      <c r="C273" s="56">
        <v>89622</v>
      </c>
      <c r="D273" s="50" t="s">
        <v>21</v>
      </c>
      <c r="E273" s="102" t="s">
        <v>435</v>
      </c>
      <c r="F273" s="50" t="s">
        <v>26</v>
      </c>
      <c r="G273" s="52">
        <v>1</v>
      </c>
      <c r="H273" s="225">
        <f t="shared" si="55"/>
        <v>12.120000000000001</v>
      </c>
      <c r="I273" s="225">
        <v>3.28</v>
      </c>
      <c r="J273" s="53">
        <f t="shared" si="58"/>
        <v>15.4</v>
      </c>
      <c r="K273" s="54">
        <f t="shared" si="56"/>
        <v>15.4</v>
      </c>
      <c r="L273" s="54">
        <f t="shared" si="57"/>
        <v>18.87</v>
      </c>
      <c r="O273" s="53">
        <v>15.4</v>
      </c>
    </row>
    <row r="274" spans="1:15">
      <c r="A274" s="17"/>
      <c r="B274" s="56" t="s">
        <v>436</v>
      </c>
      <c r="C274" s="56">
        <v>89627</v>
      </c>
      <c r="D274" s="50" t="s">
        <v>21</v>
      </c>
      <c r="E274" s="102" t="s">
        <v>437</v>
      </c>
      <c r="F274" s="50" t="s">
        <v>26</v>
      </c>
      <c r="G274" s="52">
        <v>3</v>
      </c>
      <c r="H274" s="225">
        <f t="shared" si="55"/>
        <v>17.169999999999998</v>
      </c>
      <c r="I274" s="225">
        <v>4.82</v>
      </c>
      <c r="J274" s="53">
        <f t="shared" si="58"/>
        <v>21.99</v>
      </c>
      <c r="K274" s="54">
        <f t="shared" si="56"/>
        <v>65.97</v>
      </c>
      <c r="L274" s="54">
        <f t="shared" si="57"/>
        <v>80.87</v>
      </c>
      <c r="O274" s="53">
        <v>21.99</v>
      </c>
    </row>
    <row r="275" spans="1:15">
      <c r="A275" s="17"/>
      <c r="B275" s="56" t="s">
        <v>438</v>
      </c>
      <c r="C275" s="56">
        <v>89626</v>
      </c>
      <c r="D275" s="50" t="s">
        <v>21</v>
      </c>
      <c r="E275" s="102" t="s">
        <v>439</v>
      </c>
      <c r="F275" s="50" t="s">
        <v>26</v>
      </c>
      <c r="G275" s="52">
        <v>1</v>
      </c>
      <c r="H275" s="225">
        <f t="shared" si="55"/>
        <v>28.4</v>
      </c>
      <c r="I275" s="225">
        <v>4.82</v>
      </c>
      <c r="J275" s="53">
        <f t="shared" si="58"/>
        <v>33.22</v>
      </c>
      <c r="K275" s="54">
        <f t="shared" si="56"/>
        <v>33.22</v>
      </c>
      <c r="L275" s="54">
        <f t="shared" si="57"/>
        <v>40.72</v>
      </c>
      <c r="O275" s="53">
        <v>33.22</v>
      </c>
    </row>
    <row r="276" spans="1:15">
      <c r="A276" s="17"/>
      <c r="B276" s="56" t="s">
        <v>440</v>
      </c>
      <c r="C276" s="56">
        <v>89630</v>
      </c>
      <c r="D276" s="50" t="s">
        <v>21</v>
      </c>
      <c r="E276" s="102" t="s">
        <v>441</v>
      </c>
      <c r="F276" s="50" t="s">
        <v>26</v>
      </c>
      <c r="G276" s="52">
        <v>7</v>
      </c>
      <c r="H276" s="225">
        <f t="shared" si="55"/>
        <v>61.099999999999994</v>
      </c>
      <c r="I276" s="225">
        <v>7</v>
      </c>
      <c r="J276" s="53">
        <f t="shared" si="58"/>
        <v>68.099999999999994</v>
      </c>
      <c r="K276" s="54">
        <f t="shared" si="56"/>
        <v>476.7</v>
      </c>
      <c r="L276" s="54">
        <f t="shared" si="57"/>
        <v>584.38</v>
      </c>
      <c r="O276" s="53">
        <v>68.099999999999994</v>
      </c>
    </row>
    <row r="277" spans="1:15">
      <c r="A277" s="17"/>
      <c r="B277" s="56" t="s">
        <v>442</v>
      </c>
      <c r="C277" s="56">
        <v>89630</v>
      </c>
      <c r="D277" s="50" t="s">
        <v>21</v>
      </c>
      <c r="E277" s="102" t="s">
        <v>443</v>
      </c>
      <c r="F277" s="50" t="s">
        <v>26</v>
      </c>
      <c r="G277" s="52">
        <v>10</v>
      </c>
      <c r="H277" s="225">
        <f t="shared" si="55"/>
        <v>61.099999999999994</v>
      </c>
      <c r="I277" s="225">
        <v>7</v>
      </c>
      <c r="J277" s="53">
        <f t="shared" si="58"/>
        <v>68.099999999999994</v>
      </c>
      <c r="K277" s="54">
        <f t="shared" si="56"/>
        <v>681</v>
      </c>
      <c r="L277" s="54">
        <f t="shared" si="57"/>
        <v>834.83</v>
      </c>
      <c r="O277" s="53">
        <v>68.099999999999994</v>
      </c>
    </row>
    <row r="278" spans="1:15">
      <c r="A278" s="17"/>
      <c r="B278" s="56" t="s">
        <v>444</v>
      </c>
      <c r="C278" s="56">
        <v>89630</v>
      </c>
      <c r="D278" s="50" t="s">
        <v>21</v>
      </c>
      <c r="E278" s="102" t="s">
        <v>445</v>
      </c>
      <c r="F278" s="50" t="s">
        <v>26</v>
      </c>
      <c r="G278" s="52">
        <v>1</v>
      </c>
      <c r="H278" s="225">
        <f t="shared" si="55"/>
        <v>61.099999999999994</v>
      </c>
      <c r="I278" s="225">
        <v>7</v>
      </c>
      <c r="J278" s="53">
        <f t="shared" si="58"/>
        <v>68.099999999999994</v>
      </c>
      <c r="K278" s="54">
        <f t="shared" si="56"/>
        <v>68.099999999999994</v>
      </c>
      <c r="L278" s="54">
        <f t="shared" si="57"/>
        <v>83.48</v>
      </c>
      <c r="O278" s="53">
        <v>68.099999999999994</v>
      </c>
    </row>
    <row r="279" spans="1:15">
      <c r="A279" s="17"/>
      <c r="B279" s="56" t="s">
        <v>446</v>
      </c>
      <c r="C279" s="56">
        <v>89632</v>
      </c>
      <c r="D279" s="50" t="s">
        <v>21</v>
      </c>
      <c r="E279" s="102" t="s">
        <v>447</v>
      </c>
      <c r="F279" s="50" t="s">
        <v>26</v>
      </c>
      <c r="G279" s="52">
        <v>5</v>
      </c>
      <c r="H279" s="225">
        <f t="shared" si="55"/>
        <v>130.26999999999998</v>
      </c>
      <c r="I279" s="225">
        <v>7.87</v>
      </c>
      <c r="J279" s="53">
        <f t="shared" si="58"/>
        <v>138.13999999999999</v>
      </c>
      <c r="K279" s="54">
        <f t="shared" si="56"/>
        <v>690.7</v>
      </c>
      <c r="L279" s="54">
        <f t="shared" si="57"/>
        <v>846.72</v>
      </c>
      <c r="O279" s="53">
        <v>138.13999999999999</v>
      </c>
    </row>
    <row r="280" spans="1:15">
      <c r="A280" s="17"/>
      <c r="B280" s="56" t="s">
        <v>448</v>
      </c>
      <c r="C280" s="56">
        <v>89632</v>
      </c>
      <c r="D280" s="50" t="s">
        <v>21</v>
      </c>
      <c r="E280" s="102" t="s">
        <v>449</v>
      </c>
      <c r="F280" s="50" t="s">
        <v>26</v>
      </c>
      <c r="G280" s="52">
        <v>2</v>
      </c>
      <c r="H280" s="225">
        <f t="shared" si="55"/>
        <v>130.26999999999998</v>
      </c>
      <c r="I280" s="225">
        <v>7.87</v>
      </c>
      <c r="J280" s="53">
        <f t="shared" si="58"/>
        <v>138.13999999999999</v>
      </c>
      <c r="K280" s="54">
        <f t="shared" si="56"/>
        <v>276.27999999999997</v>
      </c>
      <c r="L280" s="54">
        <f t="shared" si="57"/>
        <v>338.69</v>
      </c>
      <c r="O280" s="53">
        <v>138.13999999999999</v>
      </c>
    </row>
    <row r="281" spans="1:15">
      <c r="A281" s="17"/>
      <c r="B281" s="56" t="s">
        <v>450</v>
      </c>
      <c r="C281" s="50">
        <v>89394</v>
      </c>
      <c r="D281" s="50" t="s">
        <v>21</v>
      </c>
      <c r="E281" s="102" t="s">
        <v>451</v>
      </c>
      <c r="F281" s="50" t="s">
        <v>26</v>
      </c>
      <c r="G281" s="52">
        <v>20</v>
      </c>
      <c r="H281" s="225">
        <f t="shared" si="55"/>
        <v>14.78</v>
      </c>
      <c r="I281" s="225">
        <v>5.76</v>
      </c>
      <c r="J281" s="53">
        <f t="shared" si="58"/>
        <v>20.54</v>
      </c>
      <c r="K281" s="54">
        <f t="shared" si="56"/>
        <v>410.8</v>
      </c>
      <c r="L281" s="54">
        <f t="shared" si="57"/>
        <v>503.59</v>
      </c>
      <c r="O281" s="53">
        <v>20.54</v>
      </c>
    </row>
    <row r="282" spans="1:15">
      <c r="A282" s="17"/>
      <c r="B282" s="56" t="s">
        <v>452</v>
      </c>
      <c r="C282" s="56">
        <v>90374</v>
      </c>
      <c r="D282" s="50" t="s">
        <v>21</v>
      </c>
      <c r="E282" s="102" t="s">
        <v>453</v>
      </c>
      <c r="F282" s="50" t="s">
        <v>26</v>
      </c>
      <c r="G282" s="52">
        <v>2</v>
      </c>
      <c r="H282" s="225">
        <f t="shared" si="55"/>
        <v>17.740000000000002</v>
      </c>
      <c r="I282" s="225">
        <v>6.7</v>
      </c>
      <c r="J282" s="53">
        <f t="shared" si="58"/>
        <v>24.44</v>
      </c>
      <c r="K282" s="54">
        <f t="shared" si="56"/>
        <v>48.88</v>
      </c>
      <c r="L282" s="54">
        <f t="shared" si="57"/>
        <v>59.92</v>
      </c>
      <c r="O282" s="53">
        <v>24.44</v>
      </c>
    </row>
    <row r="283" spans="1:15">
      <c r="A283" s="17"/>
      <c r="B283" s="99" t="s">
        <v>454</v>
      </c>
      <c r="C283" s="56"/>
      <c r="D283" s="69"/>
      <c r="E283" s="70" t="s">
        <v>455</v>
      </c>
      <c r="F283" s="77"/>
      <c r="G283" s="52"/>
      <c r="H283" s="53"/>
      <c r="I283" s="53"/>
      <c r="J283" s="53"/>
      <c r="K283" s="72">
        <f>SUM(K284:K291)</f>
        <v>8487.0999999999985</v>
      </c>
      <c r="L283" s="72">
        <f>SUM(L284:L291)</f>
        <v>10404.299999999999</v>
      </c>
      <c r="O283" s="53"/>
    </row>
    <row r="284" spans="1:15">
      <c r="A284" s="17"/>
      <c r="B284" s="56" t="s">
        <v>456</v>
      </c>
      <c r="C284" s="50">
        <v>95248</v>
      </c>
      <c r="D284" s="50" t="s">
        <v>21</v>
      </c>
      <c r="E284" s="77" t="s">
        <v>457</v>
      </c>
      <c r="F284" s="50" t="s">
        <v>26</v>
      </c>
      <c r="G284" s="52">
        <v>2</v>
      </c>
      <c r="H284" s="225">
        <f t="shared" si="55"/>
        <v>23.49</v>
      </c>
      <c r="I284" s="225">
        <v>25.94</v>
      </c>
      <c r="J284" s="53">
        <f>O284</f>
        <v>49.43</v>
      </c>
      <c r="K284" s="54">
        <f t="shared" si="56"/>
        <v>98.86</v>
      </c>
      <c r="L284" s="54">
        <f t="shared" si="57"/>
        <v>121.19</v>
      </c>
      <c r="O284" s="53">
        <v>49.43</v>
      </c>
    </row>
    <row r="285" spans="1:15">
      <c r="A285" s="17"/>
      <c r="B285" s="56" t="s">
        <v>458</v>
      </c>
      <c r="C285" s="56">
        <v>94498</v>
      </c>
      <c r="D285" s="50" t="s">
        <v>21</v>
      </c>
      <c r="E285" s="77" t="s">
        <v>459</v>
      </c>
      <c r="F285" s="50" t="s">
        <v>26</v>
      </c>
      <c r="G285" s="52">
        <v>2</v>
      </c>
      <c r="H285" s="225">
        <f t="shared" si="55"/>
        <v>111.94000000000001</v>
      </c>
      <c r="I285" s="225">
        <v>27.39</v>
      </c>
      <c r="J285" s="53">
        <f t="shared" ref="J285:J291" si="59">O285</f>
        <v>139.33000000000001</v>
      </c>
      <c r="K285" s="54">
        <f t="shared" si="56"/>
        <v>278.66000000000003</v>
      </c>
      <c r="L285" s="54">
        <f t="shared" si="57"/>
        <v>341.6</v>
      </c>
      <c r="O285" s="53">
        <v>139.33000000000001</v>
      </c>
    </row>
    <row r="286" spans="1:15">
      <c r="A286" s="17"/>
      <c r="B286" s="56" t="s">
        <v>460</v>
      </c>
      <c r="C286" s="56">
        <v>94500</v>
      </c>
      <c r="D286" s="50" t="s">
        <v>21</v>
      </c>
      <c r="E286" s="77" t="s">
        <v>461</v>
      </c>
      <c r="F286" s="50" t="s">
        <v>26</v>
      </c>
      <c r="G286" s="52">
        <v>2</v>
      </c>
      <c r="H286" s="225">
        <f t="shared" si="55"/>
        <v>306.36</v>
      </c>
      <c r="I286" s="225">
        <v>28.37</v>
      </c>
      <c r="J286" s="53">
        <f t="shared" si="59"/>
        <v>334.73</v>
      </c>
      <c r="K286" s="54">
        <f t="shared" si="56"/>
        <v>669.46</v>
      </c>
      <c r="L286" s="54">
        <f t="shared" si="57"/>
        <v>820.69</v>
      </c>
      <c r="O286" s="53">
        <v>334.73</v>
      </c>
    </row>
    <row r="287" spans="1:15">
      <c r="A287" s="17"/>
      <c r="B287" s="56" t="s">
        <v>462</v>
      </c>
      <c r="C287" s="56">
        <v>94501</v>
      </c>
      <c r="D287" s="50" t="s">
        <v>21</v>
      </c>
      <c r="E287" s="77" t="s">
        <v>463</v>
      </c>
      <c r="F287" s="50" t="s">
        <v>26</v>
      </c>
      <c r="G287" s="52">
        <v>2</v>
      </c>
      <c r="H287" s="225">
        <f t="shared" si="55"/>
        <v>644.59</v>
      </c>
      <c r="I287" s="225">
        <v>28.37</v>
      </c>
      <c r="J287" s="53">
        <f t="shared" si="59"/>
        <v>672.96</v>
      </c>
      <c r="K287" s="54">
        <f t="shared" si="56"/>
        <v>1345.92</v>
      </c>
      <c r="L287" s="54">
        <f t="shared" si="57"/>
        <v>1649.96</v>
      </c>
      <c r="O287" s="53">
        <v>672.96</v>
      </c>
    </row>
    <row r="288" spans="1:15">
      <c r="A288" s="17"/>
      <c r="B288" s="56" t="s">
        <v>464</v>
      </c>
      <c r="C288" s="50">
        <v>94792</v>
      </c>
      <c r="D288" s="50" t="s">
        <v>21</v>
      </c>
      <c r="E288" s="77" t="s">
        <v>465</v>
      </c>
      <c r="F288" s="50" t="s">
        <v>26</v>
      </c>
      <c r="G288" s="52">
        <v>1</v>
      </c>
      <c r="H288" s="225">
        <f t="shared" si="55"/>
        <v>83.51</v>
      </c>
      <c r="I288" s="225">
        <v>25.94</v>
      </c>
      <c r="J288" s="53">
        <f t="shared" si="59"/>
        <v>109.45</v>
      </c>
      <c r="K288" s="54">
        <f t="shared" si="56"/>
        <v>109.45</v>
      </c>
      <c r="L288" s="54">
        <f t="shared" si="57"/>
        <v>134.16999999999999</v>
      </c>
      <c r="O288" s="53">
        <v>109.45</v>
      </c>
    </row>
    <row r="289" spans="1:15">
      <c r="A289" s="17"/>
      <c r="B289" s="56" t="s">
        <v>466</v>
      </c>
      <c r="C289" s="56">
        <v>94794</v>
      </c>
      <c r="D289" s="50" t="s">
        <v>21</v>
      </c>
      <c r="E289" s="77" t="s">
        <v>467</v>
      </c>
      <c r="F289" s="50" t="s">
        <v>26</v>
      </c>
      <c r="G289" s="52">
        <v>12</v>
      </c>
      <c r="H289" s="225">
        <f t="shared" si="55"/>
        <v>132.58999999999997</v>
      </c>
      <c r="I289" s="225">
        <v>26.42</v>
      </c>
      <c r="J289" s="53">
        <f t="shared" si="59"/>
        <v>159.01</v>
      </c>
      <c r="K289" s="54">
        <f t="shared" si="56"/>
        <v>1908.12</v>
      </c>
      <c r="L289" s="54">
        <f t="shared" si="57"/>
        <v>2339.16</v>
      </c>
      <c r="O289" s="53">
        <v>159.01</v>
      </c>
    </row>
    <row r="290" spans="1:15">
      <c r="A290" s="17"/>
      <c r="B290" s="56" t="s">
        <v>468</v>
      </c>
      <c r="C290" s="50">
        <v>89987</v>
      </c>
      <c r="D290" s="50" t="s">
        <v>21</v>
      </c>
      <c r="E290" s="77" t="s">
        <v>469</v>
      </c>
      <c r="F290" s="50" t="s">
        <v>26</v>
      </c>
      <c r="G290" s="52">
        <v>33</v>
      </c>
      <c r="H290" s="225">
        <f t="shared" ref="H290:H291" si="60">J290-I290</f>
        <v>80.849999999999994</v>
      </c>
      <c r="I290" s="225">
        <v>9.0299999999999994</v>
      </c>
      <c r="J290" s="53">
        <f t="shared" si="59"/>
        <v>89.88</v>
      </c>
      <c r="K290" s="54">
        <f t="shared" ref="K290:K291" si="61">TRUNC(G290*J290,2)</f>
        <v>2966.04</v>
      </c>
      <c r="L290" s="54">
        <f t="shared" ref="L290:L291" si="62">TRUNC((G290*J290)*L$9+K290,2)</f>
        <v>3636.06</v>
      </c>
      <c r="O290" s="53">
        <v>89.88</v>
      </c>
    </row>
    <row r="291" spans="1:15">
      <c r="A291" s="17"/>
      <c r="B291" s="56" t="s">
        <v>470</v>
      </c>
      <c r="C291" s="56">
        <v>89985</v>
      </c>
      <c r="D291" s="50" t="s">
        <v>21</v>
      </c>
      <c r="E291" s="77" t="s">
        <v>471</v>
      </c>
      <c r="F291" s="50" t="s">
        <v>26</v>
      </c>
      <c r="G291" s="52">
        <v>13</v>
      </c>
      <c r="H291" s="225">
        <f t="shared" si="60"/>
        <v>76.400000000000006</v>
      </c>
      <c r="I291" s="225">
        <v>9.0299999999999994</v>
      </c>
      <c r="J291" s="53">
        <f t="shared" si="59"/>
        <v>85.43</v>
      </c>
      <c r="K291" s="54">
        <f t="shared" si="61"/>
        <v>1110.5899999999999</v>
      </c>
      <c r="L291" s="54">
        <f t="shared" si="62"/>
        <v>1361.47</v>
      </c>
      <c r="O291" s="53">
        <v>85.43</v>
      </c>
    </row>
    <row r="292" spans="1:15">
      <c r="A292" s="17"/>
      <c r="B292" s="63"/>
      <c r="C292" s="64"/>
      <c r="D292" s="64"/>
      <c r="E292" s="64"/>
      <c r="F292" s="64"/>
      <c r="G292" s="65" t="s">
        <v>32</v>
      </c>
      <c r="H292" s="66"/>
      <c r="I292" s="66"/>
      <c r="J292" s="66"/>
      <c r="K292" s="67"/>
      <c r="L292" s="67">
        <f>SUM(L225,L283)</f>
        <v>30667.19</v>
      </c>
    </row>
    <row r="293" spans="1:15">
      <c r="A293" s="17"/>
      <c r="B293" s="17"/>
      <c r="C293" s="17"/>
      <c r="D293" s="17"/>
      <c r="E293" s="44"/>
      <c r="F293" s="17"/>
      <c r="G293" s="45"/>
      <c r="H293" s="19"/>
      <c r="I293" s="19"/>
      <c r="J293" s="19"/>
      <c r="K293" s="19"/>
      <c r="L293" s="19"/>
    </row>
    <row r="294" spans="1:15">
      <c r="A294" s="17"/>
      <c r="B294" s="103">
        <v>13</v>
      </c>
      <c r="C294" s="103"/>
      <c r="D294" s="103"/>
      <c r="E294" s="104" t="s">
        <v>472</v>
      </c>
      <c r="F294" s="105"/>
      <c r="G294" s="106"/>
      <c r="H294" s="107"/>
      <c r="I294" s="107"/>
      <c r="J294" s="107"/>
      <c r="K294" s="107"/>
      <c r="L294" s="49"/>
    </row>
    <row r="295" spans="1:15">
      <c r="A295" s="17"/>
      <c r="B295" s="99" t="s">
        <v>473</v>
      </c>
      <c r="C295" s="99"/>
      <c r="D295" s="99"/>
      <c r="E295" s="100" t="s">
        <v>474</v>
      </c>
      <c r="F295" s="55"/>
      <c r="G295" s="101"/>
      <c r="H295" s="53"/>
      <c r="I295" s="53"/>
      <c r="J295" s="53"/>
      <c r="K295" s="72">
        <f>SUM(K296:K300)</f>
        <v>3364.3199999999997</v>
      </c>
      <c r="L295" s="72">
        <f>SUM(L296:L300)</f>
        <v>4124.29</v>
      </c>
    </row>
    <row r="296" spans="1:15">
      <c r="A296" s="17"/>
      <c r="B296" s="56" t="s">
        <v>475</v>
      </c>
      <c r="C296" s="50">
        <v>89848</v>
      </c>
      <c r="D296" s="50" t="s">
        <v>21</v>
      </c>
      <c r="E296" s="108" t="s">
        <v>476</v>
      </c>
      <c r="F296" s="56" t="s">
        <v>53</v>
      </c>
      <c r="G296" s="52">
        <v>22</v>
      </c>
      <c r="H296" s="225">
        <f t="shared" ref="H296:H303" si="63">J296-I296</f>
        <v>20.970000000000002</v>
      </c>
      <c r="I296" s="225">
        <v>9.0399999999999991</v>
      </c>
      <c r="J296" s="53">
        <f>O296</f>
        <v>30.01</v>
      </c>
      <c r="K296" s="54">
        <f t="shared" ref="K296:K303" si="64">TRUNC(G296*J296,2)</f>
        <v>660.22</v>
      </c>
      <c r="L296" s="54">
        <f t="shared" ref="L296:L303" si="65">TRUNC((G296*J296)*L$9+K296,2)</f>
        <v>809.36</v>
      </c>
      <c r="O296" s="53">
        <v>30.01</v>
      </c>
    </row>
    <row r="297" spans="1:15">
      <c r="A297" s="17"/>
      <c r="B297" s="56" t="s">
        <v>477</v>
      </c>
      <c r="C297" s="50">
        <v>89849</v>
      </c>
      <c r="D297" s="50" t="s">
        <v>21</v>
      </c>
      <c r="E297" s="102" t="s">
        <v>478</v>
      </c>
      <c r="F297" s="50" t="s">
        <v>53</v>
      </c>
      <c r="G297" s="52">
        <v>28</v>
      </c>
      <c r="H297" s="225">
        <f t="shared" si="63"/>
        <v>49.7</v>
      </c>
      <c r="I297" s="225">
        <v>12.39</v>
      </c>
      <c r="J297" s="53">
        <f t="shared" ref="J297:J303" si="66">O297</f>
        <v>62.09</v>
      </c>
      <c r="K297" s="54">
        <f t="shared" si="64"/>
        <v>1738.52</v>
      </c>
      <c r="L297" s="54">
        <f t="shared" si="65"/>
        <v>2131.25</v>
      </c>
      <c r="O297" s="53">
        <v>62.09</v>
      </c>
    </row>
    <row r="298" spans="1:15">
      <c r="A298" s="17"/>
      <c r="B298" s="56" t="s">
        <v>479</v>
      </c>
      <c r="C298" s="50">
        <v>89746</v>
      </c>
      <c r="D298" s="50" t="s">
        <v>21</v>
      </c>
      <c r="E298" s="102" t="s">
        <v>480</v>
      </c>
      <c r="F298" s="50" t="s">
        <v>26</v>
      </c>
      <c r="G298" s="52">
        <v>3</v>
      </c>
      <c r="H298" s="225">
        <f t="shared" si="63"/>
        <v>21.89</v>
      </c>
      <c r="I298" s="225">
        <v>8.3699999999999992</v>
      </c>
      <c r="J298" s="53">
        <f t="shared" si="66"/>
        <v>30.26</v>
      </c>
      <c r="K298" s="54">
        <f t="shared" si="64"/>
        <v>90.78</v>
      </c>
      <c r="L298" s="54">
        <f t="shared" si="65"/>
        <v>111.28</v>
      </c>
      <c r="O298" s="53">
        <v>30.26</v>
      </c>
    </row>
    <row r="299" spans="1:15">
      <c r="A299" s="17"/>
      <c r="B299" s="56" t="s">
        <v>481</v>
      </c>
      <c r="C299" s="50">
        <v>89744</v>
      </c>
      <c r="D299" s="50" t="s">
        <v>21</v>
      </c>
      <c r="E299" s="102" t="s">
        <v>482</v>
      </c>
      <c r="F299" s="50" t="s">
        <v>26</v>
      </c>
      <c r="G299" s="52">
        <v>21</v>
      </c>
      <c r="H299" s="225">
        <f t="shared" si="63"/>
        <v>20.96</v>
      </c>
      <c r="I299" s="225">
        <v>8.3699999999999992</v>
      </c>
      <c r="J299" s="53">
        <f t="shared" si="66"/>
        <v>29.33</v>
      </c>
      <c r="K299" s="54">
        <f t="shared" si="64"/>
        <v>615.92999999999995</v>
      </c>
      <c r="L299" s="54">
        <f t="shared" si="65"/>
        <v>755.06</v>
      </c>
      <c r="O299" s="53">
        <v>29.33</v>
      </c>
    </row>
    <row r="300" spans="1:15">
      <c r="A300" s="17"/>
      <c r="B300" s="56" t="s">
        <v>483</v>
      </c>
      <c r="C300" s="50">
        <v>89567</v>
      </c>
      <c r="D300" s="50" t="s">
        <v>21</v>
      </c>
      <c r="E300" s="102" t="s">
        <v>484</v>
      </c>
      <c r="F300" s="50" t="s">
        <v>26</v>
      </c>
      <c r="G300" s="52">
        <v>3</v>
      </c>
      <c r="H300" s="225">
        <f t="shared" si="63"/>
        <v>80.09</v>
      </c>
      <c r="I300" s="225">
        <v>6.2</v>
      </c>
      <c r="J300" s="53">
        <f t="shared" si="66"/>
        <v>86.29</v>
      </c>
      <c r="K300" s="54">
        <f t="shared" si="64"/>
        <v>258.87</v>
      </c>
      <c r="L300" s="54">
        <f t="shared" si="65"/>
        <v>317.33999999999997</v>
      </c>
      <c r="O300" s="53">
        <v>86.29</v>
      </c>
    </row>
    <row r="301" spans="1:15">
      <c r="A301" s="17"/>
      <c r="B301" s="69" t="s">
        <v>485</v>
      </c>
      <c r="C301" s="69"/>
      <c r="D301" s="69"/>
      <c r="E301" s="70" t="s">
        <v>486</v>
      </c>
      <c r="F301" s="77"/>
      <c r="G301" s="52"/>
      <c r="H301" s="53"/>
      <c r="I301" s="53"/>
      <c r="J301" s="53"/>
      <c r="K301" s="72">
        <f>SUM(K302:K303)</f>
        <v>1746.8799999999999</v>
      </c>
      <c r="L301" s="72">
        <f>SUM(L302:L303)</f>
        <v>2141.4899999999998</v>
      </c>
      <c r="O301" s="53"/>
    </row>
    <row r="302" spans="1:15">
      <c r="A302" s="17"/>
      <c r="B302" s="50" t="s">
        <v>487</v>
      </c>
      <c r="C302" s="50"/>
      <c r="D302" s="50" t="s">
        <v>27</v>
      </c>
      <c r="E302" s="51" t="s">
        <v>488</v>
      </c>
      <c r="F302" s="50" t="s">
        <v>26</v>
      </c>
      <c r="G302" s="52">
        <v>23</v>
      </c>
      <c r="H302" s="53">
        <f t="shared" si="63"/>
        <v>22.86</v>
      </c>
      <c r="I302" s="53"/>
      <c r="J302" s="53">
        <f t="shared" si="66"/>
        <v>22.86</v>
      </c>
      <c r="K302" s="54">
        <f t="shared" si="64"/>
        <v>525.78</v>
      </c>
      <c r="L302" s="54">
        <f t="shared" si="65"/>
        <v>644.54999999999995</v>
      </c>
      <c r="O302" s="53">
        <v>22.86</v>
      </c>
    </row>
    <row r="303" spans="1:15" s="234" customFormat="1">
      <c r="A303" s="231"/>
      <c r="B303" s="235" t="s">
        <v>489</v>
      </c>
      <c r="C303" s="235">
        <v>99253</v>
      </c>
      <c r="D303" s="235" t="s">
        <v>21</v>
      </c>
      <c r="E303" s="237" t="s">
        <v>490</v>
      </c>
      <c r="F303" s="235" t="s">
        <v>26</v>
      </c>
      <c r="G303" s="52">
        <v>2</v>
      </c>
      <c r="H303" s="53">
        <f t="shared" si="63"/>
        <v>518.54999999999995</v>
      </c>
      <c r="I303" s="53">
        <v>92</v>
      </c>
      <c r="J303" s="53">
        <f t="shared" si="66"/>
        <v>610.54999999999995</v>
      </c>
      <c r="K303" s="54">
        <f t="shared" si="64"/>
        <v>1221.0999999999999</v>
      </c>
      <c r="L303" s="54">
        <f t="shared" si="65"/>
        <v>1496.94</v>
      </c>
      <c r="O303" s="53">
        <v>610.54999999999995</v>
      </c>
    </row>
    <row r="304" spans="1:15">
      <c r="A304" s="17"/>
      <c r="B304" s="63"/>
      <c r="C304" s="64"/>
      <c r="D304" s="64"/>
      <c r="E304" s="64"/>
      <c r="F304" s="64"/>
      <c r="G304" s="65" t="s">
        <v>32</v>
      </c>
      <c r="H304" s="66"/>
      <c r="I304" s="66"/>
      <c r="J304" s="66"/>
      <c r="K304" s="67"/>
      <c r="L304" s="67">
        <f>SUM(L295,L301)</f>
        <v>6265.78</v>
      </c>
    </row>
    <row r="305" spans="1:15">
      <c r="A305" s="17"/>
      <c r="B305" s="17"/>
      <c r="C305" s="17"/>
      <c r="D305" s="17"/>
      <c r="E305" s="44"/>
      <c r="F305" s="17"/>
      <c r="G305" s="45"/>
      <c r="H305" s="19"/>
      <c r="I305" s="19"/>
      <c r="J305" s="19"/>
      <c r="K305" s="19"/>
      <c r="L305" s="19"/>
    </row>
    <row r="306" spans="1:15">
      <c r="A306" s="17"/>
      <c r="B306" s="46">
        <v>14</v>
      </c>
      <c r="C306" s="46"/>
      <c r="D306" s="46"/>
      <c r="E306" s="47" t="s">
        <v>491</v>
      </c>
      <c r="F306" s="47"/>
      <c r="G306" s="82"/>
      <c r="H306" s="49"/>
      <c r="I306" s="49"/>
      <c r="J306" s="49"/>
      <c r="K306" s="49"/>
      <c r="L306" s="49"/>
    </row>
    <row r="307" spans="1:15">
      <c r="A307" s="17"/>
      <c r="B307" s="50" t="s">
        <v>492</v>
      </c>
      <c r="C307" s="50">
        <v>89711</v>
      </c>
      <c r="D307" s="50" t="s">
        <v>21</v>
      </c>
      <c r="E307" s="102" t="s">
        <v>493</v>
      </c>
      <c r="F307" s="50" t="s">
        <v>53</v>
      </c>
      <c r="G307" s="52">
        <v>36</v>
      </c>
      <c r="H307" s="225">
        <f t="shared" ref="H307:H342" si="67">J307-I307</f>
        <v>12.84</v>
      </c>
      <c r="I307" s="225">
        <v>10.050000000000001</v>
      </c>
      <c r="J307" s="53">
        <f>O307</f>
        <v>22.89</v>
      </c>
      <c r="K307" s="54">
        <f t="shared" ref="K307:K342" si="68">TRUNC(G307*J307,2)</f>
        <v>824.04</v>
      </c>
      <c r="L307" s="54">
        <f t="shared" ref="L307:L342" si="69">TRUNC((G307*J307)*L$9+K307,2)</f>
        <v>1010.19</v>
      </c>
      <c r="O307" s="53">
        <v>22.89</v>
      </c>
    </row>
    <row r="308" spans="1:15">
      <c r="A308" s="17"/>
      <c r="B308" s="50" t="s">
        <v>494</v>
      </c>
      <c r="C308" s="50">
        <v>89712</v>
      </c>
      <c r="D308" s="50" t="s">
        <v>21</v>
      </c>
      <c r="E308" s="102" t="s">
        <v>495</v>
      </c>
      <c r="F308" s="50" t="s">
        <v>53</v>
      </c>
      <c r="G308" s="52">
        <v>19</v>
      </c>
      <c r="H308" s="225">
        <f t="shared" si="67"/>
        <v>16.47</v>
      </c>
      <c r="I308" s="225">
        <v>12.73</v>
      </c>
      <c r="J308" s="53">
        <f t="shared" ref="J308:J342" si="70">O308</f>
        <v>29.2</v>
      </c>
      <c r="K308" s="54">
        <f t="shared" si="68"/>
        <v>554.79999999999995</v>
      </c>
      <c r="L308" s="54">
        <f t="shared" si="69"/>
        <v>680.12</v>
      </c>
      <c r="O308" s="53">
        <v>29.2</v>
      </c>
    </row>
    <row r="309" spans="1:15">
      <c r="A309" s="17"/>
      <c r="B309" s="50" t="s">
        <v>496</v>
      </c>
      <c r="C309" s="50">
        <v>89511</v>
      </c>
      <c r="D309" s="50" t="s">
        <v>21</v>
      </c>
      <c r="E309" s="102" t="s">
        <v>497</v>
      </c>
      <c r="F309" s="50" t="s">
        <v>53</v>
      </c>
      <c r="G309" s="52">
        <v>14</v>
      </c>
      <c r="H309" s="225">
        <f t="shared" si="67"/>
        <v>31.279999999999994</v>
      </c>
      <c r="I309" s="225">
        <v>10.88</v>
      </c>
      <c r="J309" s="53">
        <f t="shared" si="70"/>
        <v>42.16</v>
      </c>
      <c r="K309" s="54">
        <f t="shared" si="68"/>
        <v>590.24</v>
      </c>
      <c r="L309" s="54">
        <f t="shared" si="69"/>
        <v>723.57</v>
      </c>
      <c r="O309" s="53">
        <v>42.16</v>
      </c>
    </row>
    <row r="310" spans="1:15">
      <c r="A310" s="17"/>
      <c r="B310" s="50" t="s">
        <v>498</v>
      </c>
      <c r="C310" s="50">
        <v>89849</v>
      </c>
      <c r="D310" s="50" t="s">
        <v>21</v>
      </c>
      <c r="E310" s="102" t="s">
        <v>499</v>
      </c>
      <c r="F310" s="50" t="s">
        <v>53</v>
      </c>
      <c r="G310" s="52">
        <v>10</v>
      </c>
      <c r="H310" s="225">
        <f t="shared" si="67"/>
        <v>49.7</v>
      </c>
      <c r="I310" s="225">
        <v>12.39</v>
      </c>
      <c r="J310" s="53">
        <f t="shared" si="70"/>
        <v>62.09</v>
      </c>
      <c r="K310" s="54">
        <f t="shared" si="68"/>
        <v>620.9</v>
      </c>
      <c r="L310" s="54">
        <f t="shared" si="69"/>
        <v>761.16</v>
      </c>
      <c r="O310" s="53">
        <v>62.09</v>
      </c>
    </row>
    <row r="311" spans="1:15" s="234" customFormat="1">
      <c r="A311" s="231"/>
      <c r="B311" s="235" t="s">
        <v>500</v>
      </c>
      <c r="C311" s="235">
        <v>104003</v>
      </c>
      <c r="D311" s="235" t="s">
        <v>21</v>
      </c>
      <c r="E311" s="251" t="s">
        <v>501</v>
      </c>
      <c r="F311" s="235" t="s">
        <v>26</v>
      </c>
      <c r="G311" s="52">
        <v>37</v>
      </c>
      <c r="H311" s="53">
        <f t="shared" si="67"/>
        <v>11.84</v>
      </c>
      <c r="I311" s="53">
        <v>3.99</v>
      </c>
      <c r="J311" s="53">
        <f t="shared" si="70"/>
        <v>15.83</v>
      </c>
      <c r="K311" s="54">
        <f t="shared" si="68"/>
        <v>585.71</v>
      </c>
      <c r="L311" s="54">
        <f t="shared" si="69"/>
        <v>718.02</v>
      </c>
      <c r="O311" s="53">
        <v>15.83</v>
      </c>
    </row>
    <row r="312" spans="1:15">
      <c r="A312" s="17"/>
      <c r="B312" s="50" t="s">
        <v>502</v>
      </c>
      <c r="C312" s="50">
        <v>89746</v>
      </c>
      <c r="D312" s="50" t="s">
        <v>21</v>
      </c>
      <c r="E312" s="102" t="s">
        <v>503</v>
      </c>
      <c r="F312" s="50" t="s">
        <v>26</v>
      </c>
      <c r="G312" s="52">
        <v>3</v>
      </c>
      <c r="H312" s="225">
        <f t="shared" si="67"/>
        <v>21.89</v>
      </c>
      <c r="I312" s="225">
        <v>8.3699999999999992</v>
      </c>
      <c r="J312" s="53">
        <f t="shared" si="70"/>
        <v>30.26</v>
      </c>
      <c r="K312" s="54">
        <f t="shared" si="68"/>
        <v>90.78</v>
      </c>
      <c r="L312" s="54">
        <f t="shared" si="69"/>
        <v>111.28</v>
      </c>
      <c r="O312" s="53">
        <v>30.26</v>
      </c>
    </row>
    <row r="313" spans="1:15">
      <c r="A313" s="17"/>
      <c r="B313" s="50" t="s">
        <v>504</v>
      </c>
      <c r="C313" s="50">
        <v>89739</v>
      </c>
      <c r="D313" s="50" t="s">
        <v>21</v>
      </c>
      <c r="E313" s="102" t="s">
        <v>505</v>
      </c>
      <c r="F313" s="50" t="s">
        <v>26</v>
      </c>
      <c r="G313" s="52">
        <v>12</v>
      </c>
      <c r="H313" s="225">
        <f t="shared" si="67"/>
        <v>18.84</v>
      </c>
      <c r="I313" s="225">
        <v>6.36</v>
      </c>
      <c r="J313" s="53">
        <f t="shared" si="70"/>
        <v>25.2</v>
      </c>
      <c r="K313" s="54">
        <f t="shared" si="68"/>
        <v>302.39999999999998</v>
      </c>
      <c r="L313" s="54">
        <f t="shared" si="69"/>
        <v>370.71</v>
      </c>
      <c r="O313" s="53">
        <v>25.2</v>
      </c>
    </row>
    <row r="314" spans="1:15">
      <c r="A314" s="17"/>
      <c r="B314" s="50" t="s">
        <v>506</v>
      </c>
      <c r="C314" s="50">
        <v>89732</v>
      </c>
      <c r="D314" s="50" t="s">
        <v>21</v>
      </c>
      <c r="E314" s="102" t="s">
        <v>507</v>
      </c>
      <c r="F314" s="50" t="s">
        <v>26</v>
      </c>
      <c r="G314" s="52">
        <v>18</v>
      </c>
      <c r="H314" s="225">
        <f t="shared" si="67"/>
        <v>12.290000000000001</v>
      </c>
      <c r="I314" s="225">
        <v>4.3499999999999996</v>
      </c>
      <c r="J314" s="53">
        <f t="shared" si="70"/>
        <v>16.64</v>
      </c>
      <c r="K314" s="54">
        <f t="shared" si="68"/>
        <v>299.52</v>
      </c>
      <c r="L314" s="54">
        <f t="shared" si="69"/>
        <v>367.18</v>
      </c>
      <c r="O314" s="53">
        <v>16.64</v>
      </c>
    </row>
    <row r="315" spans="1:15">
      <c r="A315" s="17"/>
      <c r="B315" s="50" t="s">
        <v>508</v>
      </c>
      <c r="C315" s="50">
        <v>89726</v>
      </c>
      <c r="D315" s="50" t="s">
        <v>21</v>
      </c>
      <c r="E315" s="102" t="s">
        <v>509</v>
      </c>
      <c r="F315" s="50" t="s">
        <v>26</v>
      </c>
      <c r="G315" s="52">
        <v>44</v>
      </c>
      <c r="H315" s="225">
        <f t="shared" si="67"/>
        <v>7.7000000000000011</v>
      </c>
      <c r="I315" s="225">
        <v>3.35</v>
      </c>
      <c r="J315" s="53">
        <f t="shared" si="70"/>
        <v>11.05</v>
      </c>
      <c r="K315" s="54">
        <f t="shared" si="68"/>
        <v>486.2</v>
      </c>
      <c r="L315" s="54">
        <f t="shared" si="69"/>
        <v>596.03</v>
      </c>
      <c r="O315" s="53">
        <v>11.05</v>
      </c>
    </row>
    <row r="316" spans="1:15">
      <c r="A316" s="17"/>
      <c r="B316" s="50" t="s">
        <v>510</v>
      </c>
      <c r="C316" s="50">
        <v>89744</v>
      </c>
      <c r="D316" s="50" t="s">
        <v>21</v>
      </c>
      <c r="E316" s="102" t="s">
        <v>511</v>
      </c>
      <c r="F316" s="50" t="s">
        <v>26</v>
      </c>
      <c r="G316" s="52">
        <v>9</v>
      </c>
      <c r="H316" s="225">
        <f t="shared" si="67"/>
        <v>20.96</v>
      </c>
      <c r="I316" s="225">
        <v>8.3699999999999992</v>
      </c>
      <c r="J316" s="53">
        <f t="shared" si="70"/>
        <v>29.33</v>
      </c>
      <c r="K316" s="54">
        <f t="shared" si="68"/>
        <v>263.97000000000003</v>
      </c>
      <c r="L316" s="54">
        <f t="shared" si="69"/>
        <v>323.60000000000002</v>
      </c>
      <c r="O316" s="53">
        <v>29.33</v>
      </c>
    </row>
    <row r="317" spans="1:15">
      <c r="A317" s="17"/>
      <c r="B317" s="50" t="s">
        <v>512</v>
      </c>
      <c r="C317" s="50">
        <v>89522</v>
      </c>
      <c r="D317" s="50" t="s">
        <v>21</v>
      </c>
      <c r="E317" s="102" t="s">
        <v>513</v>
      </c>
      <c r="F317" s="50" t="s">
        <v>26</v>
      </c>
      <c r="G317" s="52">
        <v>38</v>
      </c>
      <c r="H317" s="225">
        <f t="shared" si="67"/>
        <v>28.59</v>
      </c>
      <c r="I317" s="225">
        <v>3.35</v>
      </c>
      <c r="J317" s="53">
        <f t="shared" si="70"/>
        <v>31.94</v>
      </c>
      <c r="K317" s="54">
        <f t="shared" si="68"/>
        <v>1213.72</v>
      </c>
      <c r="L317" s="54">
        <f t="shared" si="69"/>
        <v>1487.89</v>
      </c>
      <c r="O317" s="53">
        <v>31.94</v>
      </c>
    </row>
    <row r="318" spans="1:15">
      <c r="A318" s="17"/>
      <c r="B318" s="50" t="s">
        <v>514</v>
      </c>
      <c r="C318" s="50">
        <v>89731</v>
      </c>
      <c r="D318" s="50" t="s">
        <v>21</v>
      </c>
      <c r="E318" s="102" t="s">
        <v>515</v>
      </c>
      <c r="F318" s="50" t="s">
        <v>26</v>
      </c>
      <c r="G318" s="52">
        <v>29</v>
      </c>
      <c r="H318" s="225">
        <f t="shared" si="67"/>
        <v>11.48</v>
      </c>
      <c r="I318" s="225">
        <v>4.3499999999999996</v>
      </c>
      <c r="J318" s="53">
        <f t="shared" si="70"/>
        <v>15.83</v>
      </c>
      <c r="K318" s="54">
        <f t="shared" si="68"/>
        <v>459.07</v>
      </c>
      <c r="L318" s="54">
        <f t="shared" si="69"/>
        <v>562.77</v>
      </c>
      <c r="O318" s="53">
        <v>15.83</v>
      </c>
    </row>
    <row r="319" spans="1:15">
      <c r="A319" s="17"/>
      <c r="B319" s="50" t="s">
        <v>516</v>
      </c>
      <c r="C319" s="50">
        <v>89724</v>
      </c>
      <c r="D319" s="50" t="s">
        <v>21</v>
      </c>
      <c r="E319" s="102" t="s">
        <v>517</v>
      </c>
      <c r="F319" s="50" t="s">
        <v>26</v>
      </c>
      <c r="G319" s="52">
        <v>151</v>
      </c>
      <c r="H319" s="225">
        <f t="shared" si="67"/>
        <v>7.4500000000000011</v>
      </c>
      <c r="I319" s="225">
        <v>3.35</v>
      </c>
      <c r="J319" s="53">
        <f t="shared" si="70"/>
        <v>10.8</v>
      </c>
      <c r="K319" s="54">
        <f t="shared" si="68"/>
        <v>1630.8</v>
      </c>
      <c r="L319" s="54">
        <f t="shared" si="69"/>
        <v>1999.19</v>
      </c>
      <c r="O319" s="53">
        <v>10.8</v>
      </c>
    </row>
    <row r="320" spans="1:15">
      <c r="A320" s="17"/>
      <c r="B320" s="50" t="s">
        <v>518</v>
      </c>
      <c r="C320" s="50">
        <v>89569</v>
      </c>
      <c r="D320" s="50" t="s">
        <v>21</v>
      </c>
      <c r="E320" s="102" t="s">
        <v>519</v>
      </c>
      <c r="F320" s="50" t="s">
        <v>26</v>
      </c>
      <c r="G320" s="52">
        <v>12</v>
      </c>
      <c r="H320" s="225">
        <f t="shared" si="67"/>
        <v>94.7</v>
      </c>
      <c r="I320" s="225">
        <v>6.2</v>
      </c>
      <c r="J320" s="53">
        <f t="shared" si="70"/>
        <v>100.9</v>
      </c>
      <c r="K320" s="54">
        <f t="shared" si="68"/>
        <v>1210.8</v>
      </c>
      <c r="L320" s="54">
        <f t="shared" si="69"/>
        <v>1484.31</v>
      </c>
      <c r="O320" s="53">
        <v>100.9</v>
      </c>
    </row>
    <row r="321" spans="1:15">
      <c r="A321" s="17"/>
      <c r="B321" s="50" t="s">
        <v>520</v>
      </c>
      <c r="C321" s="50">
        <v>89690</v>
      </c>
      <c r="D321" s="50" t="s">
        <v>21</v>
      </c>
      <c r="E321" s="102" t="s">
        <v>521</v>
      </c>
      <c r="F321" s="50" t="s">
        <v>26</v>
      </c>
      <c r="G321" s="52">
        <v>6</v>
      </c>
      <c r="H321" s="225">
        <f t="shared" si="67"/>
        <v>91.92</v>
      </c>
      <c r="I321" s="225">
        <v>4.3499999999999996</v>
      </c>
      <c r="J321" s="53">
        <f t="shared" si="70"/>
        <v>96.27</v>
      </c>
      <c r="K321" s="54">
        <f t="shared" si="68"/>
        <v>577.62</v>
      </c>
      <c r="L321" s="54">
        <f t="shared" si="69"/>
        <v>708.1</v>
      </c>
      <c r="O321" s="53">
        <v>96.27</v>
      </c>
    </row>
    <row r="322" spans="1:15">
      <c r="A322" s="17"/>
      <c r="B322" s="50" t="s">
        <v>522</v>
      </c>
      <c r="C322" s="50">
        <v>89685</v>
      </c>
      <c r="D322" s="50" t="s">
        <v>21</v>
      </c>
      <c r="E322" s="102" t="s">
        <v>523</v>
      </c>
      <c r="F322" s="50" t="s">
        <v>26</v>
      </c>
      <c r="G322" s="52">
        <v>4</v>
      </c>
      <c r="H322" s="225">
        <f t="shared" si="67"/>
        <v>62.970000000000006</v>
      </c>
      <c r="I322" s="225">
        <v>2.68</v>
      </c>
      <c r="J322" s="53">
        <f t="shared" si="70"/>
        <v>65.650000000000006</v>
      </c>
      <c r="K322" s="54">
        <f t="shared" si="68"/>
        <v>262.60000000000002</v>
      </c>
      <c r="L322" s="54">
        <f t="shared" si="69"/>
        <v>321.92</v>
      </c>
      <c r="O322" s="53">
        <v>65.650000000000006</v>
      </c>
    </row>
    <row r="323" spans="1:15">
      <c r="A323" s="17"/>
      <c r="B323" s="50" t="s">
        <v>524</v>
      </c>
      <c r="C323" s="50">
        <v>89685</v>
      </c>
      <c r="D323" s="50" t="s">
        <v>21</v>
      </c>
      <c r="E323" s="102" t="s">
        <v>525</v>
      </c>
      <c r="F323" s="50" t="s">
        <v>26</v>
      </c>
      <c r="G323" s="52">
        <v>2</v>
      </c>
      <c r="H323" s="225">
        <f t="shared" si="67"/>
        <v>62.970000000000006</v>
      </c>
      <c r="I323" s="225">
        <v>2.68</v>
      </c>
      <c r="J323" s="53">
        <f t="shared" si="70"/>
        <v>65.650000000000006</v>
      </c>
      <c r="K323" s="54">
        <f t="shared" si="68"/>
        <v>131.30000000000001</v>
      </c>
      <c r="L323" s="54">
        <f t="shared" si="69"/>
        <v>160.96</v>
      </c>
      <c r="O323" s="53">
        <v>65.650000000000006</v>
      </c>
    </row>
    <row r="324" spans="1:15">
      <c r="A324" s="17"/>
      <c r="B324" s="50" t="s">
        <v>526</v>
      </c>
      <c r="C324" s="50">
        <v>89561</v>
      </c>
      <c r="D324" s="50" t="s">
        <v>21</v>
      </c>
      <c r="E324" s="102" t="s">
        <v>527</v>
      </c>
      <c r="F324" s="50" t="s">
        <v>26</v>
      </c>
      <c r="G324" s="52">
        <v>1</v>
      </c>
      <c r="H324" s="225">
        <f t="shared" si="67"/>
        <v>13.35</v>
      </c>
      <c r="I324" s="225">
        <v>2.34</v>
      </c>
      <c r="J324" s="53">
        <f t="shared" si="70"/>
        <v>15.69</v>
      </c>
      <c r="K324" s="54">
        <f t="shared" si="68"/>
        <v>15.69</v>
      </c>
      <c r="L324" s="54">
        <f t="shared" si="69"/>
        <v>19.23</v>
      </c>
      <c r="O324" s="53">
        <v>15.69</v>
      </c>
    </row>
    <row r="325" spans="1:15">
      <c r="A325" s="17"/>
      <c r="B325" s="50" t="s">
        <v>528</v>
      </c>
      <c r="C325" s="50">
        <v>89557</v>
      </c>
      <c r="D325" s="50" t="s">
        <v>21</v>
      </c>
      <c r="E325" s="102" t="s">
        <v>529</v>
      </c>
      <c r="F325" s="50" t="s">
        <v>26</v>
      </c>
      <c r="G325" s="52">
        <v>6</v>
      </c>
      <c r="H325" s="225">
        <f t="shared" si="67"/>
        <v>30.990000000000002</v>
      </c>
      <c r="I325" s="225">
        <v>3.18</v>
      </c>
      <c r="J325" s="53">
        <f t="shared" si="70"/>
        <v>34.17</v>
      </c>
      <c r="K325" s="54">
        <f t="shared" si="68"/>
        <v>205.02</v>
      </c>
      <c r="L325" s="54">
        <f t="shared" si="69"/>
        <v>251.33</v>
      </c>
      <c r="O325" s="53">
        <v>34.17</v>
      </c>
    </row>
    <row r="326" spans="1:15">
      <c r="A326" s="17"/>
      <c r="B326" s="50" t="s">
        <v>530</v>
      </c>
      <c r="C326" s="50">
        <v>89549</v>
      </c>
      <c r="D326" s="50" t="s">
        <v>21</v>
      </c>
      <c r="E326" s="102" t="s">
        <v>531</v>
      </c>
      <c r="F326" s="50" t="s">
        <v>26</v>
      </c>
      <c r="G326" s="52">
        <v>5</v>
      </c>
      <c r="H326" s="225">
        <f t="shared" si="67"/>
        <v>18.09</v>
      </c>
      <c r="I326" s="225">
        <v>2.34</v>
      </c>
      <c r="J326" s="53">
        <f t="shared" si="70"/>
        <v>20.43</v>
      </c>
      <c r="K326" s="54">
        <f t="shared" si="68"/>
        <v>102.15</v>
      </c>
      <c r="L326" s="54">
        <f t="shared" si="69"/>
        <v>125.22</v>
      </c>
      <c r="O326" s="53">
        <v>20.43</v>
      </c>
    </row>
    <row r="327" spans="1:15">
      <c r="A327" s="17"/>
      <c r="B327" s="50" t="s">
        <v>532</v>
      </c>
      <c r="C327" s="50">
        <v>89623</v>
      </c>
      <c r="D327" s="50" t="s">
        <v>21</v>
      </c>
      <c r="E327" s="102" t="s">
        <v>533</v>
      </c>
      <c r="F327" s="50" t="s">
        <v>26</v>
      </c>
      <c r="G327" s="52">
        <v>14</v>
      </c>
      <c r="H327" s="225">
        <f t="shared" si="67"/>
        <v>17.170000000000002</v>
      </c>
      <c r="I327" s="225">
        <v>3.99</v>
      </c>
      <c r="J327" s="53">
        <f t="shared" si="70"/>
        <v>21.16</v>
      </c>
      <c r="K327" s="54">
        <f t="shared" si="68"/>
        <v>296.24</v>
      </c>
      <c r="L327" s="54">
        <f t="shared" si="69"/>
        <v>363.16</v>
      </c>
      <c r="O327" s="53">
        <v>21.16</v>
      </c>
    </row>
    <row r="328" spans="1:15">
      <c r="A328" s="17"/>
      <c r="B328" s="50" t="s">
        <v>534</v>
      </c>
      <c r="C328" s="50">
        <v>89696</v>
      </c>
      <c r="D328" s="50" t="s">
        <v>21</v>
      </c>
      <c r="E328" s="102" t="s">
        <v>535</v>
      </c>
      <c r="F328" s="50" t="s">
        <v>26</v>
      </c>
      <c r="G328" s="52">
        <v>3</v>
      </c>
      <c r="H328" s="225">
        <f t="shared" si="67"/>
        <v>86.22</v>
      </c>
      <c r="I328" s="225">
        <v>4.3499999999999996</v>
      </c>
      <c r="J328" s="53">
        <f t="shared" si="70"/>
        <v>90.57</v>
      </c>
      <c r="K328" s="54">
        <f t="shared" si="68"/>
        <v>271.70999999999998</v>
      </c>
      <c r="L328" s="54">
        <f t="shared" si="69"/>
        <v>333.08</v>
      </c>
      <c r="O328" s="53">
        <v>90.57</v>
      </c>
    </row>
    <row r="329" spans="1:15">
      <c r="A329" s="17"/>
      <c r="B329" s="50" t="s">
        <v>536</v>
      </c>
      <c r="C329" s="50">
        <v>89696</v>
      </c>
      <c r="D329" s="50" t="s">
        <v>21</v>
      </c>
      <c r="E329" s="102" t="s">
        <v>537</v>
      </c>
      <c r="F329" s="50" t="s">
        <v>26</v>
      </c>
      <c r="G329" s="52">
        <v>11</v>
      </c>
      <c r="H329" s="225">
        <f t="shared" si="67"/>
        <v>86.22</v>
      </c>
      <c r="I329" s="225">
        <v>4.3499999999999996</v>
      </c>
      <c r="J329" s="53">
        <f t="shared" si="70"/>
        <v>90.57</v>
      </c>
      <c r="K329" s="54">
        <f t="shared" si="68"/>
        <v>996.27</v>
      </c>
      <c r="L329" s="54">
        <f t="shared" si="69"/>
        <v>1221.32</v>
      </c>
      <c r="O329" s="53">
        <v>90.57</v>
      </c>
    </row>
    <row r="330" spans="1:15">
      <c r="A330" s="17"/>
      <c r="B330" s="50" t="s">
        <v>538</v>
      </c>
      <c r="C330" s="50">
        <v>89704</v>
      </c>
      <c r="D330" s="50" t="s">
        <v>21</v>
      </c>
      <c r="E330" s="102" t="s">
        <v>539</v>
      </c>
      <c r="F330" s="50" t="s">
        <v>26</v>
      </c>
      <c r="G330" s="52">
        <v>2</v>
      </c>
      <c r="H330" s="225">
        <f t="shared" si="67"/>
        <v>155.26000000000002</v>
      </c>
      <c r="I330" s="225">
        <v>7.7</v>
      </c>
      <c r="J330" s="53">
        <f t="shared" si="70"/>
        <v>162.96</v>
      </c>
      <c r="K330" s="54">
        <f t="shared" si="68"/>
        <v>325.92</v>
      </c>
      <c r="L330" s="54">
        <f t="shared" si="69"/>
        <v>399.54</v>
      </c>
      <c r="O330" s="53">
        <v>162.96</v>
      </c>
    </row>
    <row r="331" spans="1:15">
      <c r="A331" s="17"/>
      <c r="B331" s="50" t="s">
        <v>540</v>
      </c>
      <c r="C331" s="50">
        <v>89784</v>
      </c>
      <c r="D331" s="50" t="s">
        <v>21</v>
      </c>
      <c r="E331" s="102" t="s">
        <v>541</v>
      </c>
      <c r="F331" s="50" t="s">
        <v>26</v>
      </c>
      <c r="G331" s="52">
        <v>2</v>
      </c>
      <c r="H331" s="225">
        <f t="shared" si="67"/>
        <v>20.13</v>
      </c>
      <c r="I331" s="225">
        <v>5.69</v>
      </c>
      <c r="J331" s="53">
        <f t="shared" si="70"/>
        <v>25.82</v>
      </c>
      <c r="K331" s="54">
        <f t="shared" si="68"/>
        <v>51.64</v>
      </c>
      <c r="L331" s="54">
        <f t="shared" si="69"/>
        <v>63.3</v>
      </c>
      <c r="O331" s="53">
        <v>25.82</v>
      </c>
    </row>
    <row r="332" spans="1:15">
      <c r="A332" s="17"/>
      <c r="B332" s="50" t="s">
        <v>542</v>
      </c>
      <c r="C332" s="50">
        <v>89687</v>
      </c>
      <c r="D332" s="50" t="s">
        <v>21</v>
      </c>
      <c r="E332" s="102" t="s">
        <v>543</v>
      </c>
      <c r="F332" s="50" t="s">
        <v>26</v>
      </c>
      <c r="G332" s="52">
        <v>1</v>
      </c>
      <c r="H332" s="225">
        <f t="shared" si="67"/>
        <v>53.54</v>
      </c>
      <c r="I332" s="225">
        <v>2.88</v>
      </c>
      <c r="J332" s="53">
        <f t="shared" si="70"/>
        <v>56.42</v>
      </c>
      <c r="K332" s="54">
        <f t="shared" si="68"/>
        <v>56.42</v>
      </c>
      <c r="L332" s="54">
        <f t="shared" si="69"/>
        <v>69.16</v>
      </c>
      <c r="O332" s="53">
        <v>56.42</v>
      </c>
    </row>
    <row r="333" spans="1:15">
      <c r="A333" s="17"/>
      <c r="B333" s="50" t="s">
        <v>544</v>
      </c>
      <c r="C333" s="50">
        <v>89707</v>
      </c>
      <c r="D333" s="50" t="s">
        <v>21</v>
      </c>
      <c r="E333" s="102" t="s">
        <v>545</v>
      </c>
      <c r="F333" s="50" t="s">
        <v>26</v>
      </c>
      <c r="G333" s="52">
        <v>6</v>
      </c>
      <c r="H333" s="225">
        <f t="shared" si="67"/>
        <v>43.260000000000005</v>
      </c>
      <c r="I333" s="225">
        <v>8.3699999999999992</v>
      </c>
      <c r="J333" s="53">
        <f t="shared" si="70"/>
        <v>51.63</v>
      </c>
      <c r="K333" s="54">
        <f t="shared" si="68"/>
        <v>309.77999999999997</v>
      </c>
      <c r="L333" s="54">
        <f t="shared" si="69"/>
        <v>379.75</v>
      </c>
      <c r="O333" s="53">
        <v>51.63</v>
      </c>
    </row>
    <row r="334" spans="1:15">
      <c r="A334" s="17"/>
      <c r="B334" s="50" t="s">
        <v>546</v>
      </c>
      <c r="C334" s="50">
        <v>89708</v>
      </c>
      <c r="D334" s="50" t="s">
        <v>21</v>
      </c>
      <c r="E334" s="102" t="s">
        <v>547</v>
      </c>
      <c r="F334" s="50" t="s">
        <v>26</v>
      </c>
      <c r="G334" s="52">
        <v>1</v>
      </c>
      <c r="H334" s="225">
        <f t="shared" si="67"/>
        <v>97.78</v>
      </c>
      <c r="I334" s="225">
        <v>12.73</v>
      </c>
      <c r="J334" s="53">
        <f>O334</f>
        <v>110.51</v>
      </c>
      <c r="K334" s="54">
        <f t="shared" si="68"/>
        <v>110.51</v>
      </c>
      <c r="L334" s="54">
        <f t="shared" si="69"/>
        <v>135.47</v>
      </c>
      <c r="O334" s="53">
        <v>110.51</v>
      </c>
    </row>
    <row r="335" spans="1:15">
      <c r="A335" s="17"/>
      <c r="B335" s="50" t="s">
        <v>548</v>
      </c>
      <c r="C335" s="50">
        <v>98102</v>
      </c>
      <c r="D335" s="50" t="s">
        <v>21</v>
      </c>
      <c r="E335" s="102" t="s">
        <v>549</v>
      </c>
      <c r="F335" s="50" t="s">
        <v>26</v>
      </c>
      <c r="G335" s="52">
        <v>2</v>
      </c>
      <c r="H335" s="225">
        <f t="shared" si="67"/>
        <v>198.46</v>
      </c>
      <c r="I335" s="225">
        <v>5.04</v>
      </c>
      <c r="J335" s="53">
        <f t="shared" si="70"/>
        <v>203.5</v>
      </c>
      <c r="K335" s="54">
        <f t="shared" si="68"/>
        <v>407</v>
      </c>
      <c r="L335" s="54">
        <f t="shared" si="69"/>
        <v>498.94</v>
      </c>
      <c r="O335" s="53">
        <v>203.5</v>
      </c>
    </row>
    <row r="336" spans="1:15" s="234" customFormat="1">
      <c r="A336" s="231"/>
      <c r="B336" s="235" t="s">
        <v>550</v>
      </c>
      <c r="C336" s="235" t="s">
        <v>1061</v>
      </c>
      <c r="D336" s="235" t="s">
        <v>25</v>
      </c>
      <c r="E336" s="251" t="s">
        <v>1060</v>
      </c>
      <c r="F336" s="235" t="s">
        <v>26</v>
      </c>
      <c r="G336" s="52">
        <v>3</v>
      </c>
      <c r="H336" s="53">
        <f t="shared" si="67"/>
        <v>207.05</v>
      </c>
      <c r="I336" s="53">
        <v>21.31</v>
      </c>
      <c r="J336" s="53">
        <f t="shared" si="70"/>
        <v>228.36</v>
      </c>
      <c r="K336" s="54">
        <f t="shared" si="68"/>
        <v>685.08</v>
      </c>
      <c r="L336" s="54">
        <f t="shared" si="69"/>
        <v>839.83</v>
      </c>
      <c r="O336" s="53">
        <v>228.36</v>
      </c>
    </row>
    <row r="337" spans="1:15" s="234" customFormat="1">
      <c r="A337" s="231"/>
      <c r="B337" s="235" t="s">
        <v>551</v>
      </c>
      <c r="C337" s="235">
        <v>89709</v>
      </c>
      <c r="D337" s="235" t="s">
        <v>21</v>
      </c>
      <c r="E337" s="251" t="s">
        <v>552</v>
      </c>
      <c r="F337" s="235" t="s">
        <v>26</v>
      </c>
      <c r="G337" s="52">
        <v>7</v>
      </c>
      <c r="H337" s="53">
        <f t="shared" si="67"/>
        <v>19.98</v>
      </c>
      <c r="I337" s="53">
        <v>2.34</v>
      </c>
      <c r="J337" s="53">
        <f t="shared" si="70"/>
        <v>22.32</v>
      </c>
      <c r="K337" s="54">
        <f t="shared" si="68"/>
        <v>156.24</v>
      </c>
      <c r="L337" s="54">
        <f t="shared" si="69"/>
        <v>191.53</v>
      </c>
      <c r="O337" s="53">
        <v>22.32</v>
      </c>
    </row>
    <row r="338" spans="1:15">
      <c r="A338" s="17"/>
      <c r="B338" s="50" t="s">
        <v>553</v>
      </c>
      <c r="C338" s="50"/>
      <c r="D338" s="50" t="s">
        <v>27</v>
      </c>
      <c r="E338" s="102" t="s">
        <v>554</v>
      </c>
      <c r="F338" s="50" t="s">
        <v>26</v>
      </c>
      <c r="G338" s="52">
        <v>5</v>
      </c>
      <c r="H338" s="53">
        <f t="shared" si="67"/>
        <v>156.13999999999999</v>
      </c>
      <c r="I338" s="53"/>
      <c r="J338" s="53">
        <f t="shared" si="70"/>
        <v>156.13999999999999</v>
      </c>
      <c r="K338" s="54">
        <f t="shared" si="68"/>
        <v>780.7</v>
      </c>
      <c r="L338" s="54">
        <f t="shared" si="69"/>
        <v>957.06</v>
      </c>
      <c r="O338" s="53">
        <v>156.13999999999999</v>
      </c>
    </row>
    <row r="339" spans="1:15">
      <c r="A339" s="17"/>
      <c r="B339" s="50" t="s">
        <v>555</v>
      </c>
      <c r="C339" s="50" t="s">
        <v>556</v>
      </c>
      <c r="D339" s="50" t="s">
        <v>25</v>
      </c>
      <c r="E339" s="102" t="s">
        <v>557</v>
      </c>
      <c r="F339" s="50" t="s">
        <v>26</v>
      </c>
      <c r="G339" s="52">
        <v>17</v>
      </c>
      <c r="H339" s="53">
        <f t="shared" si="67"/>
        <v>14.590000000000002</v>
      </c>
      <c r="I339" s="53">
        <v>3.83</v>
      </c>
      <c r="J339" s="53">
        <f t="shared" si="70"/>
        <v>18.420000000000002</v>
      </c>
      <c r="K339" s="54">
        <f t="shared" si="68"/>
        <v>313.14</v>
      </c>
      <c r="L339" s="54">
        <f t="shared" si="69"/>
        <v>383.87</v>
      </c>
      <c r="O339" s="53">
        <v>18.420000000000002</v>
      </c>
    </row>
    <row r="340" spans="1:15">
      <c r="A340" s="17"/>
      <c r="B340" s="50" t="s">
        <v>558</v>
      </c>
      <c r="C340" s="50" t="s">
        <v>559</v>
      </c>
      <c r="D340" s="50" t="s">
        <v>25</v>
      </c>
      <c r="E340" s="102" t="s">
        <v>560</v>
      </c>
      <c r="F340" s="50" t="s">
        <v>26</v>
      </c>
      <c r="G340" s="52">
        <v>20</v>
      </c>
      <c r="H340" s="53">
        <f t="shared" si="67"/>
        <v>23.950000000000003</v>
      </c>
      <c r="I340" s="53">
        <v>3.83</v>
      </c>
      <c r="J340" s="53">
        <f t="shared" si="70"/>
        <v>27.78</v>
      </c>
      <c r="K340" s="54">
        <f t="shared" si="68"/>
        <v>555.6</v>
      </c>
      <c r="L340" s="54">
        <f t="shared" si="69"/>
        <v>681.11</v>
      </c>
      <c r="O340" s="53">
        <v>27.78</v>
      </c>
    </row>
    <row r="341" spans="1:15">
      <c r="A341" s="17"/>
      <c r="B341" s="50" t="s">
        <v>561</v>
      </c>
      <c r="C341" s="50"/>
      <c r="D341" s="50" t="s">
        <v>27</v>
      </c>
      <c r="E341" s="102" t="s">
        <v>562</v>
      </c>
      <c r="F341" s="50" t="s">
        <v>26</v>
      </c>
      <c r="G341" s="52">
        <v>1</v>
      </c>
      <c r="H341" s="53">
        <f t="shared" si="67"/>
        <v>11175.89</v>
      </c>
      <c r="I341" s="53"/>
      <c r="J341" s="53">
        <f t="shared" si="70"/>
        <v>11175.89</v>
      </c>
      <c r="K341" s="54">
        <f t="shared" si="68"/>
        <v>11175.89</v>
      </c>
      <c r="L341" s="54">
        <f t="shared" si="69"/>
        <v>13700.52</v>
      </c>
      <c r="O341" s="53">
        <v>11175.89</v>
      </c>
    </row>
    <row r="342" spans="1:15">
      <c r="A342" s="17"/>
      <c r="B342" s="50" t="s">
        <v>563</v>
      </c>
      <c r="C342" s="50"/>
      <c r="D342" s="50" t="s">
        <v>27</v>
      </c>
      <c r="E342" s="102" t="s">
        <v>564</v>
      </c>
      <c r="F342" s="50" t="s">
        <v>26</v>
      </c>
      <c r="G342" s="52">
        <v>1</v>
      </c>
      <c r="H342" s="53">
        <f t="shared" si="67"/>
        <v>9416.1299999999992</v>
      </c>
      <c r="I342" s="53"/>
      <c r="J342" s="53">
        <f t="shared" si="70"/>
        <v>9416.1299999999992</v>
      </c>
      <c r="K342" s="54">
        <f t="shared" si="68"/>
        <v>9416.1299999999992</v>
      </c>
      <c r="L342" s="54">
        <f t="shared" si="69"/>
        <v>11543.23</v>
      </c>
      <c r="O342" s="53">
        <v>9416.1299999999992</v>
      </c>
    </row>
    <row r="343" spans="1:15">
      <c r="A343" s="17"/>
      <c r="B343" s="63"/>
      <c r="C343" s="64"/>
      <c r="D343" s="64"/>
      <c r="E343" s="64"/>
      <c r="F343" s="64"/>
      <c r="G343" s="65" t="s">
        <v>32</v>
      </c>
      <c r="H343" s="66"/>
      <c r="I343" s="66"/>
      <c r="J343" s="66"/>
      <c r="K343" s="67"/>
      <c r="L343" s="67">
        <f>SUM(L307:L342)</f>
        <v>44543.649999999994</v>
      </c>
    </row>
    <row r="344" spans="1:15">
      <c r="A344" s="17"/>
      <c r="B344" s="17"/>
      <c r="C344" s="17"/>
      <c r="D344" s="17"/>
      <c r="E344" s="44"/>
      <c r="F344" s="17"/>
      <c r="G344" s="45"/>
      <c r="H344" s="19"/>
      <c r="I344" s="19"/>
      <c r="J344" s="19"/>
      <c r="K344" s="19"/>
      <c r="L344" s="19"/>
    </row>
    <row r="345" spans="1:15">
      <c r="A345" s="17"/>
      <c r="B345" s="46">
        <v>15</v>
      </c>
      <c r="C345" s="46"/>
      <c r="D345" s="46"/>
      <c r="E345" s="47" t="s">
        <v>565</v>
      </c>
      <c r="F345" s="47"/>
      <c r="G345" s="82"/>
      <c r="H345" s="49"/>
      <c r="I345" s="49"/>
      <c r="J345" s="49"/>
      <c r="K345" s="49"/>
      <c r="L345" s="49"/>
    </row>
    <row r="346" spans="1:15" s="234" customFormat="1">
      <c r="A346" s="231"/>
      <c r="B346" s="235" t="s">
        <v>566</v>
      </c>
      <c r="C346" s="249">
        <v>80502</v>
      </c>
      <c r="D346" s="235" t="s">
        <v>105</v>
      </c>
      <c r="E346" s="251" t="s">
        <v>567</v>
      </c>
      <c r="F346" s="235" t="s">
        <v>26</v>
      </c>
      <c r="G346" s="52">
        <v>6</v>
      </c>
      <c r="H346" s="53">
        <f t="shared" ref="H346:H374" si="71">J346-I346</f>
        <v>358.78999999999996</v>
      </c>
      <c r="I346" s="53">
        <v>14.24</v>
      </c>
      <c r="J346" s="53">
        <f>O346</f>
        <v>373.03</v>
      </c>
      <c r="K346" s="54">
        <f t="shared" ref="K346:K374" si="72">TRUNC(G346*J346,2)</f>
        <v>2238.1799999999998</v>
      </c>
      <c r="L346" s="54">
        <f t="shared" ref="L346:L374" si="73">TRUNC((G346*J346)*L$9+K346,2)</f>
        <v>2743.78</v>
      </c>
      <c r="O346" s="53">
        <v>373.03</v>
      </c>
    </row>
    <row r="347" spans="1:15" ht="25.5">
      <c r="A347" s="17"/>
      <c r="B347" s="50" t="s">
        <v>568</v>
      </c>
      <c r="C347" s="109">
        <v>100848</v>
      </c>
      <c r="D347" s="50" t="s">
        <v>21</v>
      </c>
      <c r="E347" s="102" t="s">
        <v>569</v>
      </c>
      <c r="F347" s="50" t="s">
        <v>26</v>
      </c>
      <c r="G347" s="52">
        <v>18</v>
      </c>
      <c r="H347" s="225">
        <f t="shared" si="71"/>
        <v>608.23</v>
      </c>
      <c r="I347" s="225">
        <v>14.24</v>
      </c>
      <c r="J347" s="53">
        <f>O347</f>
        <v>622.47</v>
      </c>
      <c r="K347" s="54">
        <f t="shared" si="72"/>
        <v>11204.46</v>
      </c>
      <c r="L347" s="54">
        <f t="shared" si="73"/>
        <v>13735.54</v>
      </c>
      <c r="O347" s="53">
        <v>622.47</v>
      </c>
    </row>
    <row r="348" spans="1:15" ht="25.5">
      <c r="A348" s="17"/>
      <c r="B348" s="50" t="s">
        <v>570</v>
      </c>
      <c r="C348" s="50">
        <v>99857</v>
      </c>
      <c r="D348" s="50" t="s">
        <v>21</v>
      </c>
      <c r="E348" s="62" t="s">
        <v>571</v>
      </c>
      <c r="F348" s="50" t="s">
        <v>53</v>
      </c>
      <c r="G348" s="52">
        <v>19.399999999999999</v>
      </c>
      <c r="H348" s="225">
        <f t="shared" si="71"/>
        <v>16.36</v>
      </c>
      <c r="I348" s="225">
        <v>42.67</v>
      </c>
      <c r="J348" s="53">
        <f t="shared" ref="J348:J374" si="74">O348</f>
        <v>59.03</v>
      </c>
      <c r="K348" s="54">
        <f t="shared" si="72"/>
        <v>1145.18</v>
      </c>
      <c r="L348" s="54">
        <f t="shared" si="73"/>
        <v>1403.87</v>
      </c>
      <c r="O348" s="53">
        <v>59.03</v>
      </c>
    </row>
    <row r="349" spans="1:15">
      <c r="A349" s="17"/>
      <c r="B349" s="50" t="s">
        <v>572</v>
      </c>
      <c r="C349" s="80">
        <v>99635</v>
      </c>
      <c r="D349" s="50" t="s">
        <v>21</v>
      </c>
      <c r="E349" s="102" t="s">
        <v>573</v>
      </c>
      <c r="F349" s="50" t="s">
        <v>26</v>
      </c>
      <c r="G349" s="52">
        <v>24</v>
      </c>
      <c r="H349" s="225">
        <f t="shared" si="71"/>
        <v>331.37</v>
      </c>
      <c r="I349" s="225">
        <v>26.42</v>
      </c>
      <c r="J349" s="53">
        <f t="shared" si="74"/>
        <v>357.79</v>
      </c>
      <c r="K349" s="54">
        <f t="shared" si="72"/>
        <v>8586.9599999999991</v>
      </c>
      <c r="L349" s="54">
        <f t="shared" si="73"/>
        <v>10526.75</v>
      </c>
      <c r="O349" s="53">
        <v>357.79</v>
      </c>
    </row>
    <row r="350" spans="1:15">
      <c r="A350" s="17"/>
      <c r="B350" s="50" t="s">
        <v>574</v>
      </c>
      <c r="C350" s="50">
        <v>86901</v>
      </c>
      <c r="D350" s="50" t="s">
        <v>21</v>
      </c>
      <c r="E350" s="102" t="s">
        <v>575</v>
      </c>
      <c r="F350" s="50" t="s">
        <v>26</v>
      </c>
      <c r="G350" s="52">
        <v>22</v>
      </c>
      <c r="H350" s="225">
        <f t="shared" si="71"/>
        <v>135.29999999999998</v>
      </c>
      <c r="I350" s="225">
        <v>19.77</v>
      </c>
      <c r="J350" s="53">
        <f t="shared" si="74"/>
        <v>155.07</v>
      </c>
      <c r="K350" s="54">
        <f t="shared" si="72"/>
        <v>3411.54</v>
      </c>
      <c r="L350" s="54">
        <f t="shared" si="73"/>
        <v>4182.2</v>
      </c>
      <c r="O350" s="53">
        <v>155.07</v>
      </c>
    </row>
    <row r="351" spans="1:15">
      <c r="A351" s="17"/>
      <c r="B351" s="50" t="s">
        <v>576</v>
      </c>
      <c r="C351" s="50"/>
      <c r="D351" s="50" t="s">
        <v>27</v>
      </c>
      <c r="E351" s="102" t="s">
        <v>577</v>
      </c>
      <c r="F351" s="50" t="s">
        <v>26</v>
      </c>
      <c r="G351" s="52">
        <v>7</v>
      </c>
      <c r="H351" s="53">
        <f t="shared" si="71"/>
        <v>157.29</v>
      </c>
      <c r="I351" s="53"/>
      <c r="J351" s="53">
        <f t="shared" si="74"/>
        <v>157.29</v>
      </c>
      <c r="K351" s="54">
        <f t="shared" si="72"/>
        <v>1101.03</v>
      </c>
      <c r="L351" s="54">
        <f t="shared" si="73"/>
        <v>1349.75</v>
      </c>
      <c r="O351" s="53">
        <v>157.29</v>
      </c>
    </row>
    <row r="352" spans="1:15">
      <c r="A352" s="17"/>
      <c r="B352" s="50" t="s">
        <v>578</v>
      </c>
      <c r="C352" s="50">
        <v>86936</v>
      </c>
      <c r="D352" s="50" t="s">
        <v>21</v>
      </c>
      <c r="E352" s="102" t="s">
        <v>579</v>
      </c>
      <c r="F352" s="50" t="s">
        <v>26</v>
      </c>
      <c r="G352" s="52">
        <v>10</v>
      </c>
      <c r="H352" s="225">
        <f t="shared" si="71"/>
        <v>538.9</v>
      </c>
      <c r="I352" s="225">
        <v>21.57</v>
      </c>
      <c r="J352" s="53">
        <f t="shared" si="74"/>
        <v>560.47</v>
      </c>
      <c r="K352" s="54">
        <f t="shared" si="72"/>
        <v>5604.7</v>
      </c>
      <c r="L352" s="54">
        <f t="shared" si="73"/>
        <v>6870.8</v>
      </c>
      <c r="O352" s="53">
        <v>560.47</v>
      </c>
    </row>
    <row r="353" spans="1:15">
      <c r="A353" s="17"/>
      <c r="B353" s="50" t="s">
        <v>580</v>
      </c>
      <c r="C353" s="50"/>
      <c r="D353" s="50" t="s">
        <v>27</v>
      </c>
      <c r="E353" s="102" t="s">
        <v>581</v>
      </c>
      <c r="F353" s="50" t="s">
        <v>26</v>
      </c>
      <c r="G353" s="52">
        <v>1</v>
      </c>
      <c r="H353" s="53">
        <f t="shared" si="71"/>
        <v>157.29</v>
      </c>
      <c r="I353" s="53"/>
      <c r="J353" s="53">
        <f t="shared" si="74"/>
        <v>157.29</v>
      </c>
      <c r="K353" s="54">
        <f t="shared" si="72"/>
        <v>157.29</v>
      </c>
      <c r="L353" s="54">
        <f t="shared" si="73"/>
        <v>192.82</v>
      </c>
      <c r="O353" s="53">
        <v>157.29</v>
      </c>
    </row>
    <row r="354" spans="1:15">
      <c r="A354" s="17"/>
      <c r="B354" s="50" t="s">
        <v>582</v>
      </c>
      <c r="C354" s="50"/>
      <c r="D354" s="50" t="s">
        <v>27</v>
      </c>
      <c r="E354" s="102" t="s">
        <v>583</v>
      </c>
      <c r="F354" s="50" t="s">
        <v>26</v>
      </c>
      <c r="G354" s="52">
        <v>4</v>
      </c>
      <c r="H354" s="53">
        <f t="shared" si="71"/>
        <v>48.53</v>
      </c>
      <c r="I354" s="53"/>
      <c r="J354" s="53">
        <f t="shared" si="74"/>
        <v>48.53</v>
      </c>
      <c r="K354" s="54">
        <f t="shared" si="72"/>
        <v>194.12</v>
      </c>
      <c r="L354" s="54">
        <f t="shared" si="73"/>
        <v>237.97</v>
      </c>
      <c r="O354" s="53">
        <v>48.53</v>
      </c>
    </row>
    <row r="355" spans="1:15" ht="25.5">
      <c r="A355" s="17"/>
      <c r="B355" s="50" t="s">
        <v>584</v>
      </c>
      <c r="C355" s="50">
        <v>86904</v>
      </c>
      <c r="D355" s="50" t="s">
        <v>21</v>
      </c>
      <c r="E355" s="102" t="s">
        <v>585</v>
      </c>
      <c r="F355" s="50" t="s">
        <v>26</v>
      </c>
      <c r="G355" s="52">
        <v>4</v>
      </c>
      <c r="H355" s="225">
        <f t="shared" si="71"/>
        <v>147.12</v>
      </c>
      <c r="I355" s="225">
        <v>9.93</v>
      </c>
      <c r="J355" s="53">
        <f t="shared" si="74"/>
        <v>157.05000000000001</v>
      </c>
      <c r="K355" s="54">
        <f t="shared" si="72"/>
        <v>628.20000000000005</v>
      </c>
      <c r="L355" s="54">
        <f t="shared" si="73"/>
        <v>770.11</v>
      </c>
      <c r="O355" s="53">
        <v>157.05000000000001</v>
      </c>
    </row>
    <row r="356" spans="1:15">
      <c r="A356" s="17"/>
      <c r="B356" s="50" t="s">
        <v>586</v>
      </c>
      <c r="C356" s="50">
        <v>86904</v>
      </c>
      <c r="D356" s="50" t="s">
        <v>21</v>
      </c>
      <c r="E356" s="102" t="s">
        <v>587</v>
      </c>
      <c r="F356" s="50" t="s">
        <v>26</v>
      </c>
      <c r="G356" s="52">
        <v>6</v>
      </c>
      <c r="H356" s="225">
        <f t="shared" si="71"/>
        <v>147.12</v>
      </c>
      <c r="I356" s="225">
        <v>9.93</v>
      </c>
      <c r="J356" s="53">
        <f t="shared" si="74"/>
        <v>157.05000000000001</v>
      </c>
      <c r="K356" s="54">
        <f t="shared" si="72"/>
        <v>942.3</v>
      </c>
      <c r="L356" s="54">
        <f t="shared" si="73"/>
        <v>1155.1600000000001</v>
      </c>
      <c r="O356" s="53">
        <v>157.05000000000001</v>
      </c>
    </row>
    <row r="357" spans="1:15" ht="25.5">
      <c r="A357" s="17"/>
      <c r="B357" s="50" t="s">
        <v>588</v>
      </c>
      <c r="C357" s="50">
        <v>86919</v>
      </c>
      <c r="D357" s="50" t="s">
        <v>21</v>
      </c>
      <c r="E357" s="102" t="s">
        <v>589</v>
      </c>
      <c r="F357" s="50" t="s">
        <v>26</v>
      </c>
      <c r="G357" s="52">
        <v>7</v>
      </c>
      <c r="H357" s="225">
        <f t="shared" si="71"/>
        <v>938.77</v>
      </c>
      <c r="I357" s="225">
        <v>52.87</v>
      </c>
      <c r="J357" s="53">
        <f t="shared" si="74"/>
        <v>991.64</v>
      </c>
      <c r="K357" s="54">
        <f t="shared" si="72"/>
        <v>6941.48</v>
      </c>
      <c r="L357" s="54">
        <f t="shared" si="73"/>
        <v>8509.56</v>
      </c>
      <c r="O357" s="53">
        <v>991.64</v>
      </c>
    </row>
    <row r="358" spans="1:15" s="234" customFormat="1">
      <c r="A358" s="231"/>
      <c r="B358" s="235" t="s">
        <v>590</v>
      </c>
      <c r="C358" s="235">
        <v>100860</v>
      </c>
      <c r="D358" s="235" t="s">
        <v>21</v>
      </c>
      <c r="E358" s="251" t="s">
        <v>591</v>
      </c>
      <c r="F358" s="235" t="s">
        <v>26</v>
      </c>
      <c r="G358" s="52">
        <v>13</v>
      </c>
      <c r="H358" s="53">
        <f t="shared" si="71"/>
        <v>115.36</v>
      </c>
      <c r="I358" s="53">
        <v>15.2</v>
      </c>
      <c r="J358" s="53">
        <f t="shared" si="74"/>
        <v>130.56</v>
      </c>
      <c r="K358" s="54">
        <f t="shared" si="72"/>
        <v>1697.28</v>
      </c>
      <c r="L358" s="54">
        <f t="shared" si="73"/>
        <v>2080.69</v>
      </c>
      <c r="O358" s="53">
        <v>130.56</v>
      </c>
    </row>
    <row r="359" spans="1:15">
      <c r="A359" s="17"/>
      <c r="B359" s="50" t="s">
        <v>592</v>
      </c>
      <c r="C359" s="50">
        <v>95544</v>
      </c>
      <c r="D359" s="50" t="s">
        <v>21</v>
      </c>
      <c r="E359" s="102" t="s">
        <v>593</v>
      </c>
      <c r="F359" s="50" t="s">
        <v>26</v>
      </c>
      <c r="G359" s="52">
        <v>18</v>
      </c>
      <c r="H359" s="225">
        <f t="shared" si="71"/>
        <v>31.590000000000003</v>
      </c>
      <c r="I359" s="225">
        <v>7.36</v>
      </c>
      <c r="J359" s="53">
        <f t="shared" si="74"/>
        <v>38.950000000000003</v>
      </c>
      <c r="K359" s="54">
        <f t="shared" si="72"/>
        <v>701.1</v>
      </c>
      <c r="L359" s="54">
        <f t="shared" si="73"/>
        <v>859.47</v>
      </c>
      <c r="O359" s="53">
        <v>38.950000000000003</v>
      </c>
    </row>
    <row r="360" spans="1:15">
      <c r="A360" s="17"/>
      <c r="B360" s="50" t="s">
        <v>594</v>
      </c>
      <c r="C360" s="50"/>
      <c r="D360" s="50" t="s">
        <v>27</v>
      </c>
      <c r="E360" s="102" t="s">
        <v>595</v>
      </c>
      <c r="F360" s="50" t="s">
        <v>26</v>
      </c>
      <c r="G360" s="52">
        <v>4</v>
      </c>
      <c r="H360" s="53">
        <f t="shared" si="71"/>
        <v>44.35</v>
      </c>
      <c r="I360" s="53"/>
      <c r="J360" s="53">
        <f t="shared" si="74"/>
        <v>44.35</v>
      </c>
      <c r="K360" s="54">
        <f t="shared" si="72"/>
        <v>177.4</v>
      </c>
      <c r="L360" s="54">
        <f t="shared" si="73"/>
        <v>217.47</v>
      </c>
      <c r="O360" s="53">
        <v>44.35</v>
      </c>
    </row>
    <row r="361" spans="1:15">
      <c r="A361" s="17"/>
      <c r="B361" s="50" t="s">
        <v>596</v>
      </c>
      <c r="C361" s="109" t="s">
        <v>597</v>
      </c>
      <c r="D361" s="110" t="s">
        <v>25</v>
      </c>
      <c r="E361" s="102" t="s">
        <v>598</v>
      </c>
      <c r="F361" s="50" t="s">
        <v>26</v>
      </c>
      <c r="G361" s="52">
        <v>18</v>
      </c>
      <c r="H361" s="53">
        <f t="shared" si="71"/>
        <v>51.51</v>
      </c>
      <c r="I361" s="53">
        <v>21.29</v>
      </c>
      <c r="J361" s="53">
        <f t="shared" si="74"/>
        <v>72.8</v>
      </c>
      <c r="K361" s="54">
        <f t="shared" si="72"/>
        <v>1310.4000000000001</v>
      </c>
      <c r="L361" s="54">
        <f t="shared" si="73"/>
        <v>1606.41</v>
      </c>
      <c r="O361" s="53">
        <v>72.8</v>
      </c>
    </row>
    <row r="362" spans="1:15">
      <c r="A362" s="17"/>
      <c r="B362" s="50" t="s">
        <v>599</v>
      </c>
      <c r="C362" s="50" t="s">
        <v>600</v>
      </c>
      <c r="D362" s="50" t="s">
        <v>25</v>
      </c>
      <c r="E362" s="102" t="s">
        <v>601</v>
      </c>
      <c r="F362" s="50" t="s">
        <v>26</v>
      </c>
      <c r="G362" s="52">
        <v>2</v>
      </c>
      <c r="H362" s="53">
        <f t="shared" si="71"/>
        <v>179.54</v>
      </c>
      <c r="I362" s="53">
        <v>21.62</v>
      </c>
      <c r="J362" s="53">
        <f t="shared" si="74"/>
        <v>201.16</v>
      </c>
      <c r="K362" s="54">
        <f t="shared" si="72"/>
        <v>402.32</v>
      </c>
      <c r="L362" s="54">
        <f t="shared" si="73"/>
        <v>493.2</v>
      </c>
      <c r="O362" s="53">
        <v>201.16</v>
      </c>
    </row>
    <row r="363" spans="1:15">
      <c r="A363" s="17"/>
      <c r="B363" s="50" t="s">
        <v>602</v>
      </c>
      <c r="C363" s="50" t="s">
        <v>600</v>
      </c>
      <c r="D363" s="50" t="s">
        <v>25</v>
      </c>
      <c r="E363" s="102" t="s">
        <v>603</v>
      </c>
      <c r="F363" s="50" t="s">
        <v>26</v>
      </c>
      <c r="G363" s="52">
        <v>4</v>
      </c>
      <c r="H363" s="53">
        <f t="shared" si="71"/>
        <v>179.54</v>
      </c>
      <c r="I363" s="53">
        <v>21.62</v>
      </c>
      <c r="J363" s="53">
        <f t="shared" si="74"/>
        <v>201.16</v>
      </c>
      <c r="K363" s="54">
        <f t="shared" si="72"/>
        <v>804.64</v>
      </c>
      <c r="L363" s="54">
        <f t="shared" si="73"/>
        <v>986.4</v>
      </c>
      <c r="O363" s="53">
        <v>201.16</v>
      </c>
    </row>
    <row r="364" spans="1:15">
      <c r="A364" s="17"/>
      <c r="B364" s="50" t="s">
        <v>604</v>
      </c>
      <c r="C364" s="50">
        <v>86909</v>
      </c>
      <c r="D364" s="50" t="s">
        <v>21</v>
      </c>
      <c r="E364" s="102" t="s">
        <v>605</v>
      </c>
      <c r="F364" s="50" t="s">
        <v>26</v>
      </c>
      <c r="G364" s="52">
        <v>15</v>
      </c>
      <c r="H364" s="225">
        <f t="shared" si="71"/>
        <v>136.67000000000002</v>
      </c>
      <c r="I364" s="225">
        <v>3.88</v>
      </c>
      <c r="J364" s="53">
        <f>O364</f>
        <v>140.55000000000001</v>
      </c>
      <c r="K364" s="54">
        <f t="shared" si="72"/>
        <v>2108.25</v>
      </c>
      <c r="L364" s="54">
        <f t="shared" si="73"/>
        <v>2584.5</v>
      </c>
      <c r="O364" s="53">
        <v>140.55000000000001</v>
      </c>
    </row>
    <row r="365" spans="1:15">
      <c r="A365" s="17"/>
      <c r="B365" s="50" t="s">
        <v>606</v>
      </c>
      <c r="C365" s="50">
        <v>86916</v>
      </c>
      <c r="D365" s="50" t="s">
        <v>21</v>
      </c>
      <c r="E365" s="102" t="s">
        <v>607</v>
      </c>
      <c r="F365" s="50" t="s">
        <v>26</v>
      </c>
      <c r="G365" s="52">
        <v>14</v>
      </c>
      <c r="H365" s="225">
        <f t="shared" si="71"/>
        <v>18.09</v>
      </c>
      <c r="I365" s="225">
        <v>3.55</v>
      </c>
      <c r="J365" s="53">
        <f t="shared" si="74"/>
        <v>21.64</v>
      </c>
      <c r="K365" s="54">
        <f t="shared" si="72"/>
        <v>302.95999999999998</v>
      </c>
      <c r="L365" s="54">
        <f t="shared" si="73"/>
        <v>371.39</v>
      </c>
      <c r="O365" s="53">
        <v>21.64</v>
      </c>
    </row>
    <row r="366" spans="1:15">
      <c r="A366" s="17"/>
      <c r="B366" s="50" t="s">
        <v>608</v>
      </c>
      <c r="C366" s="50">
        <v>86906</v>
      </c>
      <c r="D366" s="50" t="s">
        <v>21</v>
      </c>
      <c r="E366" s="102" t="s">
        <v>609</v>
      </c>
      <c r="F366" s="50" t="s">
        <v>26</v>
      </c>
      <c r="G366" s="52">
        <v>28</v>
      </c>
      <c r="H366" s="225">
        <f t="shared" si="71"/>
        <v>78.31</v>
      </c>
      <c r="I366" s="225">
        <v>2.2400000000000002</v>
      </c>
      <c r="J366" s="53">
        <f t="shared" si="74"/>
        <v>80.55</v>
      </c>
      <c r="K366" s="54">
        <f t="shared" si="72"/>
        <v>2255.4</v>
      </c>
      <c r="L366" s="54">
        <f t="shared" si="73"/>
        <v>2764.89</v>
      </c>
      <c r="O366" s="53">
        <v>80.55</v>
      </c>
    </row>
    <row r="367" spans="1:15">
      <c r="A367" s="17"/>
      <c r="B367" s="50" t="s">
        <v>610</v>
      </c>
      <c r="C367" s="50">
        <v>86906</v>
      </c>
      <c r="D367" s="50" t="s">
        <v>21</v>
      </c>
      <c r="E367" s="102" t="s">
        <v>611</v>
      </c>
      <c r="F367" s="50" t="s">
        <v>26</v>
      </c>
      <c r="G367" s="52">
        <v>4</v>
      </c>
      <c r="H367" s="225">
        <f t="shared" si="71"/>
        <v>78.31</v>
      </c>
      <c r="I367" s="225">
        <v>2.2400000000000002</v>
      </c>
      <c r="J367" s="53">
        <f t="shared" si="74"/>
        <v>80.55</v>
      </c>
      <c r="K367" s="54">
        <f t="shared" si="72"/>
        <v>322.2</v>
      </c>
      <c r="L367" s="54">
        <f t="shared" si="73"/>
        <v>394.98</v>
      </c>
      <c r="O367" s="53">
        <v>80.55</v>
      </c>
    </row>
    <row r="368" spans="1:15">
      <c r="A368" s="17"/>
      <c r="B368" s="50" t="s">
        <v>612</v>
      </c>
      <c r="C368" s="50">
        <v>95547</v>
      </c>
      <c r="D368" s="50" t="s">
        <v>21</v>
      </c>
      <c r="E368" s="102" t="s">
        <v>613</v>
      </c>
      <c r="F368" s="50" t="s">
        <v>26</v>
      </c>
      <c r="G368" s="52">
        <v>23</v>
      </c>
      <c r="H368" s="225">
        <f t="shared" si="71"/>
        <v>112.32000000000001</v>
      </c>
      <c r="I368" s="225">
        <v>7.36</v>
      </c>
      <c r="J368" s="53">
        <f t="shared" si="74"/>
        <v>119.68</v>
      </c>
      <c r="K368" s="54">
        <f t="shared" si="72"/>
        <v>2752.64</v>
      </c>
      <c r="L368" s="54">
        <f t="shared" si="73"/>
        <v>3374.46</v>
      </c>
      <c r="O368" s="53">
        <v>119.68</v>
      </c>
    </row>
    <row r="369" spans="1:15">
      <c r="A369" s="17"/>
      <c r="B369" s="50" t="s">
        <v>614</v>
      </c>
      <c r="C369" s="110"/>
      <c r="D369" s="110" t="s">
        <v>27</v>
      </c>
      <c r="E369" s="102" t="s">
        <v>615</v>
      </c>
      <c r="F369" s="50" t="s">
        <v>26</v>
      </c>
      <c r="G369" s="52">
        <v>23</v>
      </c>
      <c r="H369" s="53">
        <f t="shared" si="71"/>
        <v>44.35</v>
      </c>
      <c r="I369" s="53"/>
      <c r="J369" s="53">
        <f t="shared" si="74"/>
        <v>44.35</v>
      </c>
      <c r="K369" s="54">
        <f t="shared" si="72"/>
        <v>1020.05</v>
      </c>
      <c r="L369" s="54">
        <f t="shared" si="73"/>
        <v>1250.47</v>
      </c>
      <c r="O369" s="53">
        <v>44.35</v>
      </c>
    </row>
    <row r="370" spans="1:15">
      <c r="A370" s="17"/>
      <c r="B370" s="50" t="s">
        <v>616</v>
      </c>
      <c r="C370" s="50"/>
      <c r="D370" s="50" t="s">
        <v>27</v>
      </c>
      <c r="E370" s="102" t="s">
        <v>617</v>
      </c>
      <c r="F370" s="50" t="s">
        <v>26</v>
      </c>
      <c r="G370" s="52">
        <v>211</v>
      </c>
      <c r="H370" s="53">
        <f t="shared" si="71"/>
        <v>30.6</v>
      </c>
      <c r="I370" s="53"/>
      <c r="J370" s="53">
        <f t="shared" si="74"/>
        <v>30.6</v>
      </c>
      <c r="K370" s="54">
        <f t="shared" si="72"/>
        <v>6456.6</v>
      </c>
      <c r="L370" s="54">
        <f t="shared" si="73"/>
        <v>7915.14</v>
      </c>
      <c r="O370" s="53">
        <v>30.6</v>
      </c>
    </row>
    <row r="371" spans="1:15">
      <c r="A371" s="17"/>
      <c r="B371" s="50" t="s">
        <v>618</v>
      </c>
      <c r="C371" s="109">
        <v>100868</v>
      </c>
      <c r="D371" s="50" t="s">
        <v>21</v>
      </c>
      <c r="E371" s="102" t="s">
        <v>619</v>
      </c>
      <c r="F371" s="50" t="s">
        <v>26</v>
      </c>
      <c r="G371" s="52">
        <v>9</v>
      </c>
      <c r="H371" s="225">
        <f t="shared" si="71"/>
        <v>317.63</v>
      </c>
      <c r="I371" s="225">
        <v>22.07</v>
      </c>
      <c r="J371" s="53">
        <f t="shared" si="74"/>
        <v>339.7</v>
      </c>
      <c r="K371" s="54">
        <f t="shared" si="72"/>
        <v>3057.3</v>
      </c>
      <c r="L371" s="54">
        <f t="shared" si="73"/>
        <v>3747.94</v>
      </c>
      <c r="O371" s="53">
        <v>339.7</v>
      </c>
    </row>
    <row r="372" spans="1:15">
      <c r="A372" s="17"/>
      <c r="B372" s="50" t="s">
        <v>620</v>
      </c>
      <c r="C372" s="109">
        <v>100867</v>
      </c>
      <c r="D372" s="50" t="s">
        <v>21</v>
      </c>
      <c r="E372" s="102" t="s">
        <v>621</v>
      </c>
      <c r="F372" s="50" t="s">
        <v>26</v>
      </c>
      <c r="G372" s="52">
        <v>6</v>
      </c>
      <c r="H372" s="225">
        <f t="shared" si="71"/>
        <v>307.63</v>
      </c>
      <c r="I372" s="225">
        <v>22.07</v>
      </c>
      <c r="J372" s="53">
        <f t="shared" si="74"/>
        <v>329.7</v>
      </c>
      <c r="K372" s="54">
        <f t="shared" si="72"/>
        <v>1978.2</v>
      </c>
      <c r="L372" s="54">
        <f t="shared" si="73"/>
        <v>2425.0700000000002</v>
      </c>
      <c r="O372" s="53">
        <v>329.7</v>
      </c>
    </row>
    <row r="373" spans="1:15">
      <c r="A373" s="17"/>
      <c r="B373" s="50" t="s">
        <v>622</v>
      </c>
      <c r="C373" s="109">
        <v>100866</v>
      </c>
      <c r="D373" s="50" t="s">
        <v>21</v>
      </c>
      <c r="E373" s="102" t="s">
        <v>623</v>
      </c>
      <c r="F373" s="50" t="s">
        <v>26</v>
      </c>
      <c r="G373" s="52">
        <v>14</v>
      </c>
      <c r="H373" s="225">
        <f t="shared" si="71"/>
        <v>286.62</v>
      </c>
      <c r="I373" s="225">
        <v>22.07</v>
      </c>
      <c r="J373" s="53">
        <f t="shared" si="74"/>
        <v>308.69</v>
      </c>
      <c r="K373" s="54">
        <f t="shared" si="72"/>
        <v>4321.66</v>
      </c>
      <c r="L373" s="54">
        <f t="shared" si="73"/>
        <v>5297.92</v>
      </c>
      <c r="O373" s="53">
        <v>308.69</v>
      </c>
    </row>
    <row r="374" spans="1:15">
      <c r="A374" s="17"/>
      <c r="B374" s="50" t="s">
        <v>624</v>
      </c>
      <c r="C374" s="50">
        <v>100875</v>
      </c>
      <c r="D374" s="50" t="s">
        <v>21</v>
      </c>
      <c r="E374" s="62" t="s">
        <v>625</v>
      </c>
      <c r="F374" s="50" t="s">
        <v>26</v>
      </c>
      <c r="G374" s="52">
        <v>1</v>
      </c>
      <c r="H374" s="225">
        <f t="shared" si="71"/>
        <v>1020.9700000000001</v>
      </c>
      <c r="I374" s="225">
        <v>29.43</v>
      </c>
      <c r="J374" s="53">
        <f t="shared" si="74"/>
        <v>1050.4000000000001</v>
      </c>
      <c r="K374" s="54">
        <f t="shared" si="72"/>
        <v>1050.4000000000001</v>
      </c>
      <c r="L374" s="54">
        <f t="shared" si="73"/>
        <v>1287.68</v>
      </c>
      <c r="O374" s="53">
        <v>1050.4000000000001</v>
      </c>
    </row>
    <row r="375" spans="1:15">
      <c r="A375" s="17"/>
      <c r="B375" s="63"/>
      <c r="C375" s="64"/>
      <c r="D375" s="64"/>
      <c r="E375" s="64"/>
      <c r="F375" s="64"/>
      <c r="G375" s="65" t="s">
        <v>32</v>
      </c>
      <c r="H375" s="66"/>
      <c r="I375" s="66"/>
      <c r="J375" s="66"/>
      <c r="K375" s="67"/>
      <c r="L375" s="67">
        <f>SUM(L346:L374)</f>
        <v>89336.390000000014</v>
      </c>
    </row>
    <row r="376" spans="1:15">
      <c r="A376" s="17"/>
      <c r="B376" s="111"/>
      <c r="C376" s="111"/>
      <c r="D376" s="111"/>
      <c r="E376" s="111"/>
      <c r="F376" s="111"/>
      <c r="G376" s="111"/>
      <c r="H376" s="20"/>
      <c r="I376" s="20"/>
      <c r="J376" s="20"/>
      <c r="K376" s="112"/>
      <c r="L376" s="112"/>
    </row>
    <row r="377" spans="1:15">
      <c r="A377" s="17"/>
      <c r="B377" s="46">
        <v>16</v>
      </c>
      <c r="C377" s="82"/>
      <c r="D377" s="82"/>
      <c r="E377" s="47" t="s">
        <v>626</v>
      </c>
      <c r="F377" s="47"/>
      <c r="G377" s="82"/>
      <c r="H377" s="49"/>
      <c r="I377" s="49"/>
      <c r="J377" s="49"/>
      <c r="K377" s="49"/>
      <c r="L377" s="49"/>
    </row>
    <row r="378" spans="1:15">
      <c r="A378" s="17"/>
      <c r="B378" s="50" t="s">
        <v>627</v>
      </c>
      <c r="C378" s="50">
        <v>94970</v>
      </c>
      <c r="D378" s="50" t="s">
        <v>21</v>
      </c>
      <c r="E378" s="62" t="s">
        <v>628</v>
      </c>
      <c r="F378" s="50" t="s">
        <v>30</v>
      </c>
      <c r="G378" s="52">
        <v>2.44</v>
      </c>
      <c r="H378" s="225">
        <f t="shared" ref="H378:H387" si="75">J378-I378</f>
        <v>490.76</v>
      </c>
      <c r="I378" s="225">
        <v>55.59</v>
      </c>
      <c r="J378" s="53">
        <f>O378</f>
        <v>546.35</v>
      </c>
      <c r="K378" s="54">
        <f t="shared" ref="K378:K387" si="76">TRUNC(G378*J378,2)</f>
        <v>1333.09</v>
      </c>
      <c r="L378" s="54">
        <f t="shared" ref="L378:L387" si="77">TRUNC((G378*J378)*L$9+K378,2)</f>
        <v>1634.23</v>
      </c>
      <c r="O378" s="53">
        <v>546.35</v>
      </c>
    </row>
    <row r="379" spans="1:15">
      <c r="A379" s="17"/>
      <c r="B379" s="50" t="s">
        <v>629</v>
      </c>
      <c r="C379" s="59">
        <v>91341</v>
      </c>
      <c r="D379" s="50" t="s">
        <v>21</v>
      </c>
      <c r="E379" s="62" t="s">
        <v>630</v>
      </c>
      <c r="F379" s="50" t="s">
        <v>31</v>
      </c>
      <c r="G379" s="52">
        <v>0.24</v>
      </c>
      <c r="H379" s="225">
        <f t="shared" si="75"/>
        <v>672.29</v>
      </c>
      <c r="I379" s="225">
        <v>10.07</v>
      </c>
      <c r="J379" s="53">
        <f t="shared" ref="J379:J387" si="78">O379</f>
        <v>682.36</v>
      </c>
      <c r="K379" s="54">
        <f t="shared" si="76"/>
        <v>163.76</v>
      </c>
      <c r="L379" s="54">
        <f t="shared" si="77"/>
        <v>200.75</v>
      </c>
      <c r="O379" s="53">
        <v>682.36</v>
      </c>
    </row>
    <row r="380" spans="1:15">
      <c r="A380" s="17"/>
      <c r="B380" s="50" t="s">
        <v>631</v>
      </c>
      <c r="C380" s="50">
        <v>92688</v>
      </c>
      <c r="D380" s="50" t="s">
        <v>21</v>
      </c>
      <c r="E380" s="62" t="s">
        <v>632</v>
      </c>
      <c r="F380" s="50" t="s">
        <v>53</v>
      </c>
      <c r="G380" s="52">
        <v>45.8</v>
      </c>
      <c r="H380" s="225">
        <f t="shared" si="75"/>
        <v>28.360000000000003</v>
      </c>
      <c r="I380" s="225">
        <v>9.9499999999999993</v>
      </c>
      <c r="J380" s="53">
        <f t="shared" si="78"/>
        <v>38.31</v>
      </c>
      <c r="K380" s="54">
        <f t="shared" si="76"/>
        <v>1754.59</v>
      </c>
      <c r="L380" s="54">
        <f t="shared" si="77"/>
        <v>2150.9499999999998</v>
      </c>
      <c r="O380" s="53">
        <v>38.31</v>
      </c>
    </row>
    <row r="381" spans="1:15">
      <c r="A381" s="17"/>
      <c r="B381" s="50" t="s">
        <v>633</v>
      </c>
      <c r="C381" s="50"/>
      <c r="D381" s="50" t="s">
        <v>27</v>
      </c>
      <c r="E381" s="62" t="s">
        <v>634</v>
      </c>
      <c r="F381" s="50" t="s">
        <v>53</v>
      </c>
      <c r="G381" s="52">
        <v>45.8</v>
      </c>
      <c r="H381" s="53">
        <f t="shared" si="75"/>
        <v>15.03</v>
      </c>
      <c r="I381" s="53"/>
      <c r="J381" s="53">
        <f t="shared" si="78"/>
        <v>15.03</v>
      </c>
      <c r="K381" s="54">
        <f t="shared" si="76"/>
        <v>688.37</v>
      </c>
      <c r="L381" s="54">
        <f t="shared" si="77"/>
        <v>843.87</v>
      </c>
      <c r="O381" s="53">
        <v>15.03</v>
      </c>
    </row>
    <row r="382" spans="1:15">
      <c r="A382" s="17"/>
      <c r="B382" s="50" t="s">
        <v>635</v>
      </c>
      <c r="C382" s="50"/>
      <c r="D382" s="50" t="s">
        <v>27</v>
      </c>
      <c r="E382" s="62" t="s">
        <v>636</v>
      </c>
      <c r="F382" s="50" t="s">
        <v>26</v>
      </c>
      <c r="G382" s="52">
        <v>4</v>
      </c>
      <c r="H382" s="53">
        <f t="shared" si="75"/>
        <v>6.82</v>
      </c>
      <c r="I382" s="53"/>
      <c r="J382" s="53">
        <f t="shared" si="78"/>
        <v>6.82</v>
      </c>
      <c r="K382" s="54">
        <f t="shared" si="76"/>
        <v>27.28</v>
      </c>
      <c r="L382" s="54">
        <f t="shared" si="77"/>
        <v>33.44</v>
      </c>
      <c r="O382" s="53">
        <v>6.82</v>
      </c>
    </row>
    <row r="383" spans="1:15">
      <c r="A383" s="17"/>
      <c r="B383" s="50" t="s">
        <v>637</v>
      </c>
      <c r="C383" s="50"/>
      <c r="D383" s="50" t="s">
        <v>27</v>
      </c>
      <c r="E383" s="62" t="s">
        <v>638</v>
      </c>
      <c r="F383" s="50" t="s">
        <v>26</v>
      </c>
      <c r="G383" s="52">
        <v>1</v>
      </c>
      <c r="H383" s="53">
        <f t="shared" si="75"/>
        <v>754.18</v>
      </c>
      <c r="I383" s="53"/>
      <c r="J383" s="53">
        <f t="shared" si="78"/>
        <v>754.18</v>
      </c>
      <c r="K383" s="54">
        <f t="shared" si="76"/>
        <v>754.18</v>
      </c>
      <c r="L383" s="54">
        <f t="shared" si="77"/>
        <v>924.54</v>
      </c>
      <c r="O383" s="53">
        <v>754.18</v>
      </c>
    </row>
    <row r="384" spans="1:15">
      <c r="A384" s="17"/>
      <c r="B384" s="50" t="s">
        <v>639</v>
      </c>
      <c r="C384" s="50"/>
      <c r="D384" s="50" t="s">
        <v>27</v>
      </c>
      <c r="E384" s="62" t="s">
        <v>640</v>
      </c>
      <c r="F384" s="50" t="s">
        <v>26</v>
      </c>
      <c r="G384" s="52">
        <v>2</v>
      </c>
      <c r="H384" s="53">
        <f t="shared" si="75"/>
        <v>113.39</v>
      </c>
      <c r="I384" s="53"/>
      <c r="J384" s="53">
        <f t="shared" si="78"/>
        <v>113.39</v>
      </c>
      <c r="K384" s="54">
        <f t="shared" si="76"/>
        <v>226.78</v>
      </c>
      <c r="L384" s="54">
        <f t="shared" si="77"/>
        <v>278</v>
      </c>
      <c r="O384" s="53">
        <v>113.39</v>
      </c>
    </row>
    <row r="385" spans="1:15">
      <c r="A385" s="17"/>
      <c r="B385" s="50" t="s">
        <v>641</v>
      </c>
      <c r="C385" s="50"/>
      <c r="D385" s="50" t="s">
        <v>27</v>
      </c>
      <c r="E385" s="62" t="s">
        <v>642</v>
      </c>
      <c r="F385" s="50" t="s">
        <v>26</v>
      </c>
      <c r="G385" s="52">
        <v>1</v>
      </c>
      <c r="H385" s="53">
        <f t="shared" si="75"/>
        <v>863.1</v>
      </c>
      <c r="I385" s="53"/>
      <c r="J385" s="53">
        <f t="shared" si="78"/>
        <v>863.1</v>
      </c>
      <c r="K385" s="54">
        <f t="shared" si="76"/>
        <v>863.1</v>
      </c>
      <c r="L385" s="54">
        <f t="shared" si="77"/>
        <v>1058.07</v>
      </c>
      <c r="O385" s="53">
        <v>863.1</v>
      </c>
    </row>
    <row r="386" spans="1:15">
      <c r="A386" s="17"/>
      <c r="B386" s="50" t="s">
        <v>643</v>
      </c>
      <c r="C386" s="110"/>
      <c r="D386" s="50" t="s">
        <v>27</v>
      </c>
      <c r="E386" s="74" t="s">
        <v>644</v>
      </c>
      <c r="F386" s="50" t="s">
        <v>26</v>
      </c>
      <c r="G386" s="52">
        <v>1</v>
      </c>
      <c r="H386" s="53">
        <f t="shared" si="75"/>
        <v>41.65</v>
      </c>
      <c r="I386" s="53"/>
      <c r="J386" s="53">
        <f t="shared" si="78"/>
        <v>41.65</v>
      </c>
      <c r="K386" s="54">
        <f t="shared" si="76"/>
        <v>41.65</v>
      </c>
      <c r="L386" s="54">
        <f t="shared" si="77"/>
        <v>51.05</v>
      </c>
      <c r="O386" s="53">
        <v>41.65</v>
      </c>
    </row>
    <row r="387" spans="1:15">
      <c r="A387" s="17"/>
      <c r="B387" s="50" t="s">
        <v>645</v>
      </c>
      <c r="C387" s="110"/>
      <c r="D387" s="50" t="s">
        <v>27</v>
      </c>
      <c r="E387" s="74" t="s">
        <v>646</v>
      </c>
      <c r="F387" s="50" t="s">
        <v>26</v>
      </c>
      <c r="G387" s="52">
        <v>1</v>
      </c>
      <c r="H387" s="53">
        <f t="shared" si="75"/>
        <v>41.65</v>
      </c>
      <c r="I387" s="53"/>
      <c r="J387" s="53">
        <f t="shared" si="78"/>
        <v>41.65</v>
      </c>
      <c r="K387" s="54">
        <f t="shared" si="76"/>
        <v>41.65</v>
      </c>
      <c r="L387" s="54">
        <f t="shared" si="77"/>
        <v>51.05</v>
      </c>
      <c r="O387" s="53">
        <v>41.65</v>
      </c>
    </row>
    <row r="388" spans="1:15">
      <c r="A388" s="17"/>
      <c r="B388" s="63"/>
      <c r="C388" s="64"/>
      <c r="D388" s="64"/>
      <c r="E388" s="64"/>
      <c r="F388" s="64"/>
      <c r="G388" s="65" t="s">
        <v>32</v>
      </c>
      <c r="H388" s="66"/>
      <c r="I388" s="66"/>
      <c r="J388" s="66"/>
      <c r="K388" s="67"/>
      <c r="L388" s="67">
        <f>SUM(L378:L387)</f>
        <v>7225.95</v>
      </c>
    </row>
    <row r="389" spans="1:15">
      <c r="A389" s="17"/>
      <c r="B389" s="17"/>
      <c r="C389" s="17"/>
      <c r="D389" s="17"/>
      <c r="E389" s="44"/>
      <c r="F389" s="17"/>
      <c r="G389" s="45"/>
      <c r="H389" s="19"/>
      <c r="I389" s="19"/>
      <c r="J389" s="19"/>
      <c r="K389" s="19"/>
      <c r="L389" s="19"/>
    </row>
    <row r="390" spans="1:15">
      <c r="A390" s="17"/>
      <c r="B390" s="46">
        <v>17</v>
      </c>
      <c r="C390" s="46"/>
      <c r="D390" s="46"/>
      <c r="E390" s="47" t="s">
        <v>647</v>
      </c>
      <c r="F390" s="47"/>
      <c r="G390" s="82"/>
      <c r="H390" s="49"/>
      <c r="I390" s="49"/>
      <c r="J390" s="49"/>
      <c r="K390" s="49"/>
      <c r="L390" s="49"/>
    </row>
    <row r="391" spans="1:15" s="234" customFormat="1">
      <c r="A391" s="231"/>
      <c r="B391" s="235" t="s">
        <v>648</v>
      </c>
      <c r="C391" s="235">
        <v>101909</v>
      </c>
      <c r="D391" s="232" t="s">
        <v>21</v>
      </c>
      <c r="E391" s="233" t="s">
        <v>649</v>
      </c>
      <c r="F391" s="235" t="s">
        <v>26</v>
      </c>
      <c r="G391" s="52">
        <v>8</v>
      </c>
      <c r="H391" s="53">
        <f t="shared" ref="H391:H407" si="79">J391-I391</f>
        <v>244.41000000000003</v>
      </c>
      <c r="I391" s="53">
        <v>9.1999999999999993</v>
      </c>
      <c r="J391" s="53">
        <f>O391</f>
        <v>253.61</v>
      </c>
      <c r="K391" s="54">
        <f t="shared" ref="K391:K407" si="80">TRUNC(G391*J391,2)</f>
        <v>2028.88</v>
      </c>
      <c r="L391" s="54">
        <f t="shared" ref="L391:L407" si="81">TRUNC((G391*J391)*L$9+K391,2)</f>
        <v>2487.1999999999998</v>
      </c>
      <c r="O391" s="53">
        <v>253.61</v>
      </c>
    </row>
    <row r="392" spans="1:15" s="234" customFormat="1">
      <c r="A392" s="231"/>
      <c r="B392" s="235" t="s">
        <v>650</v>
      </c>
      <c r="C392" s="235">
        <v>101907</v>
      </c>
      <c r="D392" s="232" t="s">
        <v>21</v>
      </c>
      <c r="E392" s="233" t="s">
        <v>651</v>
      </c>
      <c r="F392" s="235" t="s">
        <v>26</v>
      </c>
      <c r="G392" s="52">
        <v>2</v>
      </c>
      <c r="H392" s="53">
        <f t="shared" si="79"/>
        <v>704.41</v>
      </c>
      <c r="I392" s="53">
        <v>9.1999999999999993</v>
      </c>
      <c r="J392" s="53">
        <f>O392</f>
        <v>713.61</v>
      </c>
      <c r="K392" s="54">
        <f t="shared" si="80"/>
        <v>1427.22</v>
      </c>
      <c r="L392" s="54">
        <f t="shared" si="81"/>
        <v>1749.62</v>
      </c>
      <c r="O392" s="53">
        <v>713.61</v>
      </c>
    </row>
    <row r="393" spans="1:15">
      <c r="A393" s="17"/>
      <c r="B393" s="50" t="s">
        <v>652</v>
      </c>
      <c r="C393" s="50">
        <v>92353</v>
      </c>
      <c r="D393" s="59" t="s">
        <v>21</v>
      </c>
      <c r="E393" s="62" t="s">
        <v>653</v>
      </c>
      <c r="F393" s="50" t="s">
        <v>26</v>
      </c>
      <c r="G393" s="52">
        <v>10</v>
      </c>
      <c r="H393" s="225">
        <f t="shared" si="79"/>
        <v>111.28</v>
      </c>
      <c r="I393" s="225">
        <v>35.229999999999997</v>
      </c>
      <c r="J393" s="53">
        <f>O393</f>
        <v>146.51</v>
      </c>
      <c r="K393" s="54">
        <f t="shared" si="80"/>
        <v>1465.1</v>
      </c>
      <c r="L393" s="54">
        <f t="shared" si="81"/>
        <v>1796.06</v>
      </c>
      <c r="O393" s="53">
        <v>146.51</v>
      </c>
    </row>
    <row r="394" spans="1:15">
      <c r="A394" s="17"/>
      <c r="B394" s="50" t="s">
        <v>654</v>
      </c>
      <c r="C394" s="50">
        <v>92377</v>
      </c>
      <c r="D394" s="59" t="s">
        <v>21</v>
      </c>
      <c r="E394" s="62" t="s">
        <v>655</v>
      </c>
      <c r="F394" s="50" t="s">
        <v>26</v>
      </c>
      <c r="G394" s="52">
        <v>2</v>
      </c>
      <c r="H394" s="225">
        <f t="shared" si="79"/>
        <v>66.52000000000001</v>
      </c>
      <c r="I394" s="225">
        <v>24.65</v>
      </c>
      <c r="J394" s="53">
        <f t="shared" ref="J394:J407" si="82">O394</f>
        <v>91.17</v>
      </c>
      <c r="K394" s="54">
        <f t="shared" si="80"/>
        <v>182.34</v>
      </c>
      <c r="L394" s="54">
        <f t="shared" si="81"/>
        <v>223.53</v>
      </c>
      <c r="O394" s="53">
        <v>91.17</v>
      </c>
    </row>
    <row r="395" spans="1:15">
      <c r="A395" s="17"/>
      <c r="B395" s="50" t="s">
        <v>656</v>
      </c>
      <c r="C395" s="50">
        <v>92642</v>
      </c>
      <c r="D395" s="59" t="s">
        <v>21</v>
      </c>
      <c r="E395" s="62" t="s">
        <v>657</v>
      </c>
      <c r="F395" s="50" t="s">
        <v>26</v>
      </c>
      <c r="G395" s="52">
        <v>4</v>
      </c>
      <c r="H395" s="225">
        <f t="shared" si="79"/>
        <v>150.91</v>
      </c>
      <c r="I395" s="225">
        <v>49.26</v>
      </c>
      <c r="J395" s="53">
        <f t="shared" si="82"/>
        <v>200.17</v>
      </c>
      <c r="K395" s="54">
        <f t="shared" si="80"/>
        <v>800.68</v>
      </c>
      <c r="L395" s="54">
        <f t="shared" si="81"/>
        <v>981.55</v>
      </c>
      <c r="O395" s="53">
        <v>200.17</v>
      </c>
    </row>
    <row r="396" spans="1:15">
      <c r="A396" s="17"/>
      <c r="B396" s="50" t="s">
        <v>658</v>
      </c>
      <c r="C396" s="50">
        <v>92367</v>
      </c>
      <c r="D396" s="59" t="s">
        <v>21</v>
      </c>
      <c r="E396" s="62" t="s">
        <v>659</v>
      </c>
      <c r="F396" s="50" t="s">
        <v>53</v>
      </c>
      <c r="G396" s="52">
        <v>65</v>
      </c>
      <c r="H396" s="225">
        <f t="shared" si="79"/>
        <v>97.95</v>
      </c>
      <c r="I396" s="225">
        <v>8.1999999999999993</v>
      </c>
      <c r="J396" s="53">
        <f t="shared" si="82"/>
        <v>106.15</v>
      </c>
      <c r="K396" s="54">
        <f t="shared" si="80"/>
        <v>6899.75</v>
      </c>
      <c r="L396" s="54">
        <f t="shared" si="81"/>
        <v>8458.4</v>
      </c>
      <c r="O396" s="53">
        <v>106.15</v>
      </c>
    </row>
    <row r="397" spans="1:15">
      <c r="A397" s="17"/>
      <c r="B397" s="50" t="s">
        <v>660</v>
      </c>
      <c r="C397" s="50">
        <v>96765</v>
      </c>
      <c r="D397" s="59" t="s">
        <v>21</v>
      </c>
      <c r="E397" s="62" t="s">
        <v>661</v>
      </c>
      <c r="F397" s="50" t="s">
        <v>26</v>
      </c>
      <c r="G397" s="52">
        <v>2</v>
      </c>
      <c r="H397" s="225">
        <f t="shared" si="79"/>
        <v>1712.46</v>
      </c>
      <c r="I397" s="225">
        <v>101.71</v>
      </c>
      <c r="J397" s="53">
        <f t="shared" si="82"/>
        <v>1814.17</v>
      </c>
      <c r="K397" s="54">
        <f t="shared" si="80"/>
        <v>3628.34</v>
      </c>
      <c r="L397" s="54">
        <f t="shared" si="81"/>
        <v>4447.9799999999996</v>
      </c>
      <c r="O397" s="53">
        <v>1814.17</v>
      </c>
    </row>
    <row r="398" spans="1:15" s="234" customFormat="1">
      <c r="A398" s="231"/>
      <c r="B398" s="235" t="s">
        <v>662</v>
      </c>
      <c r="C398" s="235">
        <v>85015</v>
      </c>
      <c r="D398" s="232" t="s">
        <v>105</v>
      </c>
      <c r="E398" s="233" t="s">
        <v>663</v>
      </c>
      <c r="F398" s="235" t="s">
        <v>26</v>
      </c>
      <c r="G398" s="52">
        <v>1</v>
      </c>
      <c r="H398" s="53">
        <f t="shared" si="79"/>
        <v>401.57000000000005</v>
      </c>
      <c r="I398" s="53">
        <v>142.76</v>
      </c>
      <c r="J398" s="53">
        <f t="shared" si="82"/>
        <v>544.33000000000004</v>
      </c>
      <c r="K398" s="54">
        <f t="shared" si="80"/>
        <v>544.33000000000004</v>
      </c>
      <c r="L398" s="54">
        <f t="shared" si="81"/>
        <v>667.29</v>
      </c>
      <c r="O398" s="53">
        <v>544.33000000000004</v>
      </c>
    </row>
    <row r="399" spans="1:15">
      <c r="A399" s="17"/>
      <c r="B399" s="50" t="s">
        <v>664</v>
      </c>
      <c r="C399" s="50">
        <v>94499</v>
      </c>
      <c r="D399" s="59" t="s">
        <v>21</v>
      </c>
      <c r="E399" s="62" t="s">
        <v>665</v>
      </c>
      <c r="F399" s="50" t="s">
        <v>26</v>
      </c>
      <c r="G399" s="52">
        <v>5</v>
      </c>
      <c r="H399" s="225">
        <f t="shared" si="79"/>
        <v>248.29000000000002</v>
      </c>
      <c r="I399" s="225">
        <v>27.39</v>
      </c>
      <c r="J399" s="53">
        <f t="shared" si="82"/>
        <v>275.68</v>
      </c>
      <c r="K399" s="54">
        <f t="shared" si="80"/>
        <v>1378.4</v>
      </c>
      <c r="L399" s="54">
        <f t="shared" si="81"/>
        <v>1689.78</v>
      </c>
      <c r="O399" s="53">
        <v>275.68</v>
      </c>
    </row>
    <row r="400" spans="1:15">
      <c r="A400" s="17"/>
      <c r="B400" s="50" t="s">
        <v>666</v>
      </c>
      <c r="C400" s="50">
        <v>99632</v>
      </c>
      <c r="D400" s="59" t="s">
        <v>21</v>
      </c>
      <c r="E400" s="62" t="s">
        <v>667</v>
      </c>
      <c r="F400" s="50" t="s">
        <v>26</v>
      </c>
      <c r="G400" s="52">
        <v>3</v>
      </c>
      <c r="H400" s="225">
        <f t="shared" si="79"/>
        <v>189.35000000000002</v>
      </c>
      <c r="I400" s="225">
        <v>27.39</v>
      </c>
      <c r="J400" s="53">
        <f t="shared" si="82"/>
        <v>216.74</v>
      </c>
      <c r="K400" s="54">
        <f t="shared" si="80"/>
        <v>650.22</v>
      </c>
      <c r="L400" s="54">
        <f t="shared" si="81"/>
        <v>797.1</v>
      </c>
      <c r="O400" s="53">
        <v>216.74</v>
      </c>
    </row>
    <row r="401" spans="1:15">
      <c r="A401" s="17"/>
      <c r="B401" s="50" t="s">
        <v>668</v>
      </c>
      <c r="C401" s="50">
        <v>92896</v>
      </c>
      <c r="D401" s="50" t="s">
        <v>21</v>
      </c>
      <c r="E401" s="62" t="s">
        <v>669</v>
      </c>
      <c r="F401" s="50" t="s">
        <v>26</v>
      </c>
      <c r="G401" s="52">
        <v>4</v>
      </c>
      <c r="H401" s="225">
        <f t="shared" si="79"/>
        <v>180.13</v>
      </c>
      <c r="I401" s="225">
        <v>24.65</v>
      </c>
      <c r="J401" s="53">
        <f t="shared" si="82"/>
        <v>204.78</v>
      </c>
      <c r="K401" s="54">
        <f t="shared" si="80"/>
        <v>819.12</v>
      </c>
      <c r="L401" s="54">
        <f t="shared" si="81"/>
        <v>1004.15</v>
      </c>
      <c r="O401" s="53">
        <v>204.78</v>
      </c>
    </row>
    <row r="402" spans="1:15">
      <c r="A402" s="17"/>
      <c r="B402" s="50" t="s">
        <v>670</v>
      </c>
      <c r="C402" s="113">
        <v>97599</v>
      </c>
      <c r="D402" s="50" t="s">
        <v>21</v>
      </c>
      <c r="E402" s="62" t="s">
        <v>671</v>
      </c>
      <c r="F402" s="50" t="s">
        <v>26</v>
      </c>
      <c r="G402" s="52">
        <v>57</v>
      </c>
      <c r="H402" s="225">
        <f t="shared" si="79"/>
        <v>12.849999999999998</v>
      </c>
      <c r="I402" s="225">
        <v>4.6399999999999997</v>
      </c>
      <c r="J402" s="53">
        <f t="shared" si="82"/>
        <v>17.489999999999998</v>
      </c>
      <c r="K402" s="54">
        <f t="shared" si="80"/>
        <v>996.93</v>
      </c>
      <c r="L402" s="54">
        <f t="shared" si="81"/>
        <v>1222.1300000000001</v>
      </c>
      <c r="O402" s="53">
        <v>17.489999999999998</v>
      </c>
    </row>
    <row r="403" spans="1:15" s="234" customFormat="1">
      <c r="A403" s="231"/>
      <c r="B403" s="235" t="s">
        <v>672</v>
      </c>
      <c r="C403" s="257">
        <v>102520</v>
      </c>
      <c r="D403" s="235" t="s">
        <v>21</v>
      </c>
      <c r="E403" s="233" t="s">
        <v>673</v>
      </c>
      <c r="F403" s="235" t="s">
        <v>31</v>
      </c>
      <c r="G403" s="52">
        <f>12*(4*1*0.1)</f>
        <v>4.8000000000000007</v>
      </c>
      <c r="H403" s="53">
        <f t="shared" si="79"/>
        <v>88.17</v>
      </c>
      <c r="I403" s="53">
        <v>0.63</v>
      </c>
      <c r="J403" s="53">
        <f t="shared" si="82"/>
        <v>88.8</v>
      </c>
      <c r="K403" s="54">
        <f t="shared" si="80"/>
        <v>426.24</v>
      </c>
      <c r="L403" s="54">
        <f t="shared" si="81"/>
        <v>522.52</v>
      </c>
      <c r="O403" s="53">
        <v>88.8</v>
      </c>
    </row>
    <row r="404" spans="1:15">
      <c r="A404" s="17"/>
      <c r="B404" s="50" t="s">
        <v>674</v>
      </c>
      <c r="C404" s="59"/>
      <c r="D404" s="50" t="s">
        <v>27</v>
      </c>
      <c r="E404" s="62" t="s">
        <v>675</v>
      </c>
      <c r="F404" s="50" t="s">
        <v>26</v>
      </c>
      <c r="G404" s="52">
        <v>2</v>
      </c>
      <c r="H404" s="53">
        <f t="shared" si="79"/>
        <v>1266.32</v>
      </c>
      <c r="I404" s="53"/>
      <c r="J404" s="53">
        <f t="shared" si="82"/>
        <v>1266.32</v>
      </c>
      <c r="K404" s="54">
        <f t="shared" si="80"/>
        <v>2532.64</v>
      </c>
      <c r="L404" s="54">
        <f t="shared" si="81"/>
        <v>3104.76</v>
      </c>
      <c r="O404" s="53">
        <v>1266.32</v>
      </c>
    </row>
    <row r="405" spans="1:15">
      <c r="A405" s="17"/>
      <c r="B405" s="50" t="s">
        <v>676</v>
      </c>
      <c r="C405" s="59" t="s">
        <v>677</v>
      </c>
      <c r="D405" s="59" t="s">
        <v>25</v>
      </c>
      <c r="E405" s="62" t="s">
        <v>678</v>
      </c>
      <c r="F405" s="50" t="s">
        <v>26</v>
      </c>
      <c r="G405" s="52">
        <v>1</v>
      </c>
      <c r="H405" s="53">
        <f t="shared" si="79"/>
        <v>224.4</v>
      </c>
      <c r="I405" s="53"/>
      <c r="J405" s="53">
        <f t="shared" si="82"/>
        <v>224.4</v>
      </c>
      <c r="K405" s="54">
        <f t="shared" si="80"/>
        <v>224.4</v>
      </c>
      <c r="L405" s="54">
        <f t="shared" si="81"/>
        <v>275.08999999999997</v>
      </c>
      <c r="O405" s="53">
        <v>224.4</v>
      </c>
    </row>
    <row r="406" spans="1:15">
      <c r="A406" s="17"/>
      <c r="B406" s="50" t="s">
        <v>679</v>
      </c>
      <c r="C406" s="59" t="s">
        <v>677</v>
      </c>
      <c r="D406" s="59" t="s">
        <v>25</v>
      </c>
      <c r="E406" s="62" t="s">
        <v>680</v>
      </c>
      <c r="F406" s="50" t="s">
        <v>26</v>
      </c>
      <c r="G406" s="52">
        <v>2</v>
      </c>
      <c r="H406" s="53">
        <f t="shared" si="79"/>
        <v>224.4</v>
      </c>
      <c r="I406" s="53"/>
      <c r="J406" s="53">
        <f t="shared" si="82"/>
        <v>224.4</v>
      </c>
      <c r="K406" s="54">
        <f t="shared" si="80"/>
        <v>448.8</v>
      </c>
      <c r="L406" s="54">
        <f t="shared" si="81"/>
        <v>550.17999999999995</v>
      </c>
      <c r="O406" s="53">
        <v>224.4</v>
      </c>
    </row>
    <row r="407" spans="1:15">
      <c r="A407" s="17"/>
      <c r="B407" s="50" t="s">
        <v>681</v>
      </c>
      <c r="C407" s="110"/>
      <c r="D407" s="50" t="s">
        <v>27</v>
      </c>
      <c r="E407" s="62" t="s">
        <v>682</v>
      </c>
      <c r="F407" s="50" t="s">
        <v>26</v>
      </c>
      <c r="G407" s="52">
        <v>43</v>
      </c>
      <c r="H407" s="53">
        <f t="shared" si="79"/>
        <v>41.65</v>
      </c>
      <c r="I407" s="53"/>
      <c r="J407" s="53">
        <f t="shared" si="82"/>
        <v>41.65</v>
      </c>
      <c r="K407" s="54">
        <f t="shared" si="80"/>
        <v>1790.95</v>
      </c>
      <c r="L407" s="54">
        <f t="shared" si="81"/>
        <v>2195.52</v>
      </c>
      <c r="O407" s="53">
        <v>41.65</v>
      </c>
    </row>
    <row r="408" spans="1:15">
      <c r="A408" s="17"/>
      <c r="B408" s="63"/>
      <c r="C408" s="64"/>
      <c r="D408" s="64"/>
      <c r="E408" s="64"/>
      <c r="F408" s="64"/>
      <c r="G408" s="65" t="s">
        <v>32</v>
      </c>
      <c r="H408" s="66"/>
      <c r="I408" s="66"/>
      <c r="J408" s="66"/>
      <c r="K408" s="67"/>
      <c r="L408" s="67">
        <f>SUM(L391:L407)</f>
        <v>32172.86</v>
      </c>
    </row>
    <row r="409" spans="1:15">
      <c r="A409" s="17"/>
      <c r="B409" s="17"/>
      <c r="C409" s="17"/>
      <c r="D409" s="17"/>
      <c r="E409" s="44"/>
      <c r="F409" s="17"/>
      <c r="G409" s="45"/>
      <c r="H409" s="19"/>
      <c r="I409" s="19"/>
      <c r="J409" s="19"/>
      <c r="K409" s="19"/>
      <c r="L409" s="19"/>
    </row>
    <row r="410" spans="1:15">
      <c r="A410" s="17"/>
      <c r="B410" s="46">
        <v>18</v>
      </c>
      <c r="C410" s="46"/>
      <c r="D410" s="46"/>
      <c r="E410" s="47" t="s">
        <v>683</v>
      </c>
      <c r="F410" s="47"/>
      <c r="G410" s="82"/>
      <c r="H410" s="49"/>
      <c r="I410" s="49"/>
      <c r="J410" s="49"/>
      <c r="K410" s="49"/>
      <c r="L410" s="49"/>
    </row>
    <row r="411" spans="1:15">
      <c r="A411" s="17"/>
      <c r="B411" s="114" t="s">
        <v>684</v>
      </c>
      <c r="C411" s="114"/>
      <c r="D411" s="114"/>
      <c r="E411" s="115" t="s">
        <v>685</v>
      </c>
      <c r="F411" s="55"/>
      <c r="G411" s="101"/>
      <c r="H411" s="53"/>
      <c r="I411" s="53"/>
      <c r="J411" s="53"/>
      <c r="K411" s="54"/>
      <c r="L411" s="54"/>
    </row>
    <row r="412" spans="1:15" s="234" customFormat="1" ht="38.25">
      <c r="A412" s="231"/>
      <c r="B412" s="232" t="s">
        <v>686</v>
      </c>
      <c r="C412" s="232">
        <v>101875</v>
      </c>
      <c r="D412" s="232" t="s">
        <v>21</v>
      </c>
      <c r="E412" s="233" t="s">
        <v>687</v>
      </c>
      <c r="F412" s="235" t="s">
        <v>26</v>
      </c>
      <c r="G412" s="52">
        <v>3</v>
      </c>
      <c r="H412" s="53">
        <f t="shared" ref="H412:H474" si="83">J412-I412</f>
        <v>375.96999999999997</v>
      </c>
      <c r="I412" s="53">
        <v>13.49</v>
      </c>
      <c r="J412" s="53">
        <f>O412</f>
        <v>389.46</v>
      </c>
      <c r="K412" s="54">
        <f t="shared" ref="K412:K474" si="84">TRUNC(G412*J412,2)</f>
        <v>1168.3800000000001</v>
      </c>
      <c r="L412" s="54">
        <f t="shared" ref="L412:L474" si="85">TRUNC((G412*J412)*L$9+K412,2)</f>
        <v>1432.31</v>
      </c>
      <c r="O412" s="53">
        <v>389.46</v>
      </c>
    </row>
    <row r="413" spans="1:15" s="234" customFormat="1" ht="38.25">
      <c r="A413" s="231"/>
      <c r="B413" s="232" t="s">
        <v>688</v>
      </c>
      <c r="C413" s="232">
        <v>101883</v>
      </c>
      <c r="D413" s="232" t="s">
        <v>21</v>
      </c>
      <c r="E413" s="233" t="s">
        <v>689</v>
      </c>
      <c r="F413" s="235" t="s">
        <v>26</v>
      </c>
      <c r="G413" s="52">
        <v>1</v>
      </c>
      <c r="H413" s="53">
        <f t="shared" si="83"/>
        <v>506.72999999999996</v>
      </c>
      <c r="I413" s="53">
        <v>16.2</v>
      </c>
      <c r="J413" s="53">
        <f t="shared" ref="J413:J414" si="86">O413</f>
        <v>522.92999999999995</v>
      </c>
      <c r="K413" s="54">
        <f t="shared" si="84"/>
        <v>522.92999999999995</v>
      </c>
      <c r="L413" s="54">
        <f t="shared" si="85"/>
        <v>641.04999999999995</v>
      </c>
      <c r="O413" s="53">
        <v>522.92999999999995</v>
      </c>
    </row>
    <row r="414" spans="1:15" s="234" customFormat="1" ht="38.25">
      <c r="A414" s="231"/>
      <c r="B414" s="232" t="s">
        <v>690</v>
      </c>
      <c r="C414" s="232">
        <v>101879</v>
      </c>
      <c r="D414" s="232" t="s">
        <v>21</v>
      </c>
      <c r="E414" s="233" t="s">
        <v>691</v>
      </c>
      <c r="F414" s="235" t="s">
        <v>26</v>
      </c>
      <c r="G414" s="52">
        <v>4</v>
      </c>
      <c r="H414" s="53">
        <f t="shared" si="83"/>
        <v>529.29999999999995</v>
      </c>
      <c r="I414" s="53">
        <v>16.2</v>
      </c>
      <c r="J414" s="53">
        <f t="shared" si="86"/>
        <v>545.5</v>
      </c>
      <c r="K414" s="54">
        <f t="shared" si="84"/>
        <v>2182</v>
      </c>
      <c r="L414" s="54">
        <f t="shared" si="85"/>
        <v>2674.91</v>
      </c>
      <c r="O414" s="53">
        <v>545.5</v>
      </c>
    </row>
    <row r="415" spans="1:15">
      <c r="A415" s="17"/>
      <c r="B415" s="87" t="s">
        <v>692</v>
      </c>
      <c r="C415" s="59" t="s">
        <v>693</v>
      </c>
      <c r="D415" s="59" t="s">
        <v>25</v>
      </c>
      <c r="E415" s="62" t="s">
        <v>694</v>
      </c>
      <c r="F415" s="56" t="s">
        <v>26</v>
      </c>
      <c r="G415" s="52">
        <v>1</v>
      </c>
      <c r="H415" s="53">
        <f t="shared" si="83"/>
        <v>63.010000000000005</v>
      </c>
      <c r="I415" s="53">
        <v>43.25</v>
      </c>
      <c r="J415" s="53">
        <f>O415</f>
        <v>106.26</v>
      </c>
      <c r="K415" s="54">
        <f t="shared" si="84"/>
        <v>106.26</v>
      </c>
      <c r="L415" s="54">
        <f t="shared" si="85"/>
        <v>130.26</v>
      </c>
      <c r="O415" s="53">
        <v>106.26</v>
      </c>
    </row>
    <row r="416" spans="1:15">
      <c r="A416" s="17"/>
      <c r="B416" s="114" t="s">
        <v>695</v>
      </c>
      <c r="C416" s="87"/>
      <c r="D416" s="87"/>
      <c r="E416" s="116" t="s">
        <v>696</v>
      </c>
      <c r="F416" s="56"/>
      <c r="G416" s="52"/>
      <c r="H416" s="53">
        <f t="shared" si="83"/>
        <v>0</v>
      </c>
      <c r="I416" s="53"/>
      <c r="J416" s="53"/>
      <c r="K416" s="54">
        <f t="shared" si="84"/>
        <v>0</v>
      </c>
      <c r="L416" s="54">
        <f t="shared" si="85"/>
        <v>0</v>
      </c>
      <c r="O416" s="53"/>
    </row>
    <row r="417" spans="1:15">
      <c r="A417" s="17"/>
      <c r="B417" s="87" t="s">
        <v>697</v>
      </c>
      <c r="C417" s="87">
        <v>93653</v>
      </c>
      <c r="D417" s="59" t="s">
        <v>21</v>
      </c>
      <c r="E417" s="86" t="s">
        <v>698</v>
      </c>
      <c r="F417" s="56" t="s">
        <v>26</v>
      </c>
      <c r="G417" s="52">
        <v>74</v>
      </c>
      <c r="H417" s="225">
        <f t="shared" si="83"/>
        <v>9.93</v>
      </c>
      <c r="I417" s="225">
        <v>1.22</v>
      </c>
      <c r="J417" s="53">
        <f>O417</f>
        <v>11.15</v>
      </c>
      <c r="K417" s="54">
        <f t="shared" si="84"/>
        <v>825.1</v>
      </c>
      <c r="L417" s="54">
        <f t="shared" si="85"/>
        <v>1011.49</v>
      </c>
      <c r="O417" s="53">
        <v>11.15</v>
      </c>
    </row>
    <row r="418" spans="1:15">
      <c r="A418" s="17"/>
      <c r="B418" s="87" t="s">
        <v>699</v>
      </c>
      <c r="C418" s="87">
        <v>93654</v>
      </c>
      <c r="D418" s="59" t="s">
        <v>21</v>
      </c>
      <c r="E418" s="86" t="s">
        <v>700</v>
      </c>
      <c r="F418" s="56" t="s">
        <v>26</v>
      </c>
      <c r="G418" s="52">
        <v>1</v>
      </c>
      <c r="H418" s="225">
        <f t="shared" si="83"/>
        <v>9.5</v>
      </c>
      <c r="I418" s="225">
        <v>1.65</v>
      </c>
      <c r="J418" s="53">
        <f t="shared" ref="J418:J433" si="87">O418</f>
        <v>11.15</v>
      </c>
      <c r="K418" s="54">
        <f t="shared" si="84"/>
        <v>11.15</v>
      </c>
      <c r="L418" s="54">
        <f t="shared" si="85"/>
        <v>13.66</v>
      </c>
      <c r="O418" s="53">
        <v>11.15</v>
      </c>
    </row>
    <row r="419" spans="1:15">
      <c r="A419" s="17"/>
      <c r="B419" s="87" t="s">
        <v>701</v>
      </c>
      <c r="C419" s="87">
        <v>93654</v>
      </c>
      <c r="D419" s="59" t="s">
        <v>21</v>
      </c>
      <c r="E419" s="86" t="s">
        <v>702</v>
      </c>
      <c r="F419" s="56" t="s">
        <v>26</v>
      </c>
      <c r="G419" s="52">
        <v>3</v>
      </c>
      <c r="H419" s="225">
        <f t="shared" si="83"/>
        <v>9.5</v>
      </c>
      <c r="I419" s="225">
        <v>1.65</v>
      </c>
      <c r="J419" s="53">
        <f t="shared" si="87"/>
        <v>11.15</v>
      </c>
      <c r="K419" s="54">
        <f t="shared" si="84"/>
        <v>33.450000000000003</v>
      </c>
      <c r="L419" s="54">
        <f t="shared" si="85"/>
        <v>41</v>
      </c>
      <c r="O419" s="53">
        <v>11.15</v>
      </c>
    </row>
    <row r="420" spans="1:15">
      <c r="A420" s="17"/>
      <c r="B420" s="87" t="s">
        <v>703</v>
      </c>
      <c r="C420" s="59">
        <v>93655</v>
      </c>
      <c r="D420" s="59" t="s">
        <v>21</v>
      </c>
      <c r="E420" s="86" t="s">
        <v>704</v>
      </c>
      <c r="F420" s="56" t="s">
        <v>26</v>
      </c>
      <c r="G420" s="52">
        <v>23</v>
      </c>
      <c r="H420" s="225">
        <f t="shared" si="83"/>
        <v>9.8099999999999987</v>
      </c>
      <c r="I420" s="225">
        <v>2.2999999999999998</v>
      </c>
      <c r="J420" s="53">
        <f t="shared" si="87"/>
        <v>12.11</v>
      </c>
      <c r="K420" s="54">
        <f t="shared" si="84"/>
        <v>278.52999999999997</v>
      </c>
      <c r="L420" s="54">
        <f t="shared" si="85"/>
        <v>341.44</v>
      </c>
      <c r="O420" s="53">
        <v>12.11</v>
      </c>
    </row>
    <row r="421" spans="1:15">
      <c r="A421" s="17"/>
      <c r="B421" s="87" t="s">
        <v>705</v>
      </c>
      <c r="C421" s="87">
        <v>93657</v>
      </c>
      <c r="D421" s="59" t="s">
        <v>21</v>
      </c>
      <c r="E421" s="86" t="s">
        <v>706</v>
      </c>
      <c r="F421" s="56" t="s">
        <v>26</v>
      </c>
      <c r="G421" s="52">
        <v>6</v>
      </c>
      <c r="H421" s="225">
        <f t="shared" si="83"/>
        <v>11.45</v>
      </c>
      <c r="I421" s="225">
        <v>3.16</v>
      </c>
      <c r="J421" s="53">
        <f t="shared" si="87"/>
        <v>14.61</v>
      </c>
      <c r="K421" s="54">
        <f t="shared" si="84"/>
        <v>87.66</v>
      </c>
      <c r="L421" s="54">
        <f t="shared" si="85"/>
        <v>107.46</v>
      </c>
      <c r="O421" s="53">
        <v>14.61</v>
      </c>
    </row>
    <row r="422" spans="1:15">
      <c r="A422" s="17"/>
      <c r="B422" s="87" t="s">
        <v>707</v>
      </c>
      <c r="C422" s="87">
        <v>93658</v>
      </c>
      <c r="D422" s="59" t="s">
        <v>21</v>
      </c>
      <c r="E422" s="86" t="s">
        <v>708</v>
      </c>
      <c r="F422" s="56" t="s">
        <v>26</v>
      </c>
      <c r="G422" s="52">
        <v>1</v>
      </c>
      <c r="H422" s="225">
        <f t="shared" si="83"/>
        <v>16.100000000000001</v>
      </c>
      <c r="I422" s="225">
        <v>4.68</v>
      </c>
      <c r="J422" s="53">
        <f t="shared" si="87"/>
        <v>20.78</v>
      </c>
      <c r="K422" s="54">
        <f t="shared" si="84"/>
        <v>20.78</v>
      </c>
      <c r="L422" s="54">
        <f t="shared" si="85"/>
        <v>25.47</v>
      </c>
      <c r="O422" s="53">
        <v>20.78</v>
      </c>
    </row>
    <row r="423" spans="1:15">
      <c r="A423" s="17"/>
      <c r="B423" s="87" t="s">
        <v>709</v>
      </c>
      <c r="C423" s="87">
        <v>93668</v>
      </c>
      <c r="D423" s="59" t="s">
        <v>21</v>
      </c>
      <c r="E423" s="86" t="s">
        <v>710</v>
      </c>
      <c r="F423" s="56" t="s">
        <v>26</v>
      </c>
      <c r="G423" s="52">
        <v>2</v>
      </c>
      <c r="H423" s="225">
        <f t="shared" si="83"/>
        <v>61.16</v>
      </c>
      <c r="I423" s="225">
        <v>4.95</v>
      </c>
      <c r="J423" s="53">
        <f t="shared" si="87"/>
        <v>66.11</v>
      </c>
      <c r="K423" s="54">
        <f t="shared" si="84"/>
        <v>132.22</v>
      </c>
      <c r="L423" s="54">
        <f t="shared" si="85"/>
        <v>162.08000000000001</v>
      </c>
      <c r="O423" s="53">
        <v>66.11</v>
      </c>
    </row>
    <row r="424" spans="1:15">
      <c r="A424" s="17"/>
      <c r="B424" s="87" t="s">
        <v>711</v>
      </c>
      <c r="C424" s="87">
        <v>93669</v>
      </c>
      <c r="D424" s="59" t="s">
        <v>21</v>
      </c>
      <c r="E424" s="86" t="s">
        <v>712</v>
      </c>
      <c r="F424" s="56" t="s">
        <v>26</v>
      </c>
      <c r="G424" s="52">
        <v>2</v>
      </c>
      <c r="H424" s="225">
        <f t="shared" si="83"/>
        <v>62.099999999999994</v>
      </c>
      <c r="I424" s="225">
        <v>6.89</v>
      </c>
      <c r="J424" s="53">
        <f t="shared" si="87"/>
        <v>68.989999999999995</v>
      </c>
      <c r="K424" s="54">
        <f t="shared" si="84"/>
        <v>137.97999999999999</v>
      </c>
      <c r="L424" s="54">
        <f t="shared" si="85"/>
        <v>169.14</v>
      </c>
      <c r="O424" s="53">
        <v>68.989999999999995</v>
      </c>
    </row>
    <row r="425" spans="1:15">
      <c r="A425" s="17"/>
      <c r="B425" s="87" t="s">
        <v>713</v>
      </c>
      <c r="C425" s="87">
        <v>93671</v>
      </c>
      <c r="D425" s="59" t="s">
        <v>21</v>
      </c>
      <c r="E425" s="86" t="s">
        <v>714</v>
      </c>
      <c r="F425" s="56" t="s">
        <v>26</v>
      </c>
      <c r="G425" s="52">
        <v>2</v>
      </c>
      <c r="H425" s="225">
        <f t="shared" si="83"/>
        <v>66.820000000000007</v>
      </c>
      <c r="I425" s="225">
        <v>9.4700000000000006</v>
      </c>
      <c r="J425" s="53">
        <f t="shared" si="87"/>
        <v>76.290000000000006</v>
      </c>
      <c r="K425" s="54">
        <f t="shared" si="84"/>
        <v>152.58000000000001</v>
      </c>
      <c r="L425" s="54">
        <f t="shared" si="85"/>
        <v>187.04</v>
      </c>
      <c r="O425" s="53">
        <v>76.290000000000006</v>
      </c>
    </row>
    <row r="426" spans="1:15">
      <c r="A426" s="17"/>
      <c r="B426" s="87" t="s">
        <v>715</v>
      </c>
      <c r="C426" s="87">
        <v>93673</v>
      </c>
      <c r="D426" s="59" t="s">
        <v>21</v>
      </c>
      <c r="E426" s="86" t="s">
        <v>716</v>
      </c>
      <c r="F426" s="56" t="s">
        <v>26</v>
      </c>
      <c r="G426" s="52">
        <v>7</v>
      </c>
      <c r="H426" s="225">
        <f t="shared" si="83"/>
        <v>72.59</v>
      </c>
      <c r="I426" s="225">
        <v>19.670000000000002</v>
      </c>
      <c r="J426" s="53">
        <f t="shared" si="87"/>
        <v>92.26</v>
      </c>
      <c r="K426" s="54">
        <f t="shared" si="84"/>
        <v>645.82000000000005</v>
      </c>
      <c r="L426" s="54">
        <f t="shared" si="85"/>
        <v>791.71</v>
      </c>
      <c r="O426" s="53">
        <v>92.26</v>
      </c>
    </row>
    <row r="427" spans="1:15" s="234" customFormat="1">
      <c r="A427" s="231"/>
      <c r="B427" s="232" t="s">
        <v>717</v>
      </c>
      <c r="C427" s="232">
        <v>101897</v>
      </c>
      <c r="D427" s="232" t="s">
        <v>21</v>
      </c>
      <c r="E427" s="233" t="s">
        <v>718</v>
      </c>
      <c r="F427" s="235" t="s">
        <v>26</v>
      </c>
      <c r="G427" s="52">
        <v>2</v>
      </c>
      <c r="H427" s="53">
        <f t="shared" si="83"/>
        <v>911.94999999999993</v>
      </c>
      <c r="I427" s="53">
        <v>22.1</v>
      </c>
      <c r="J427" s="53">
        <f t="shared" si="87"/>
        <v>934.05</v>
      </c>
      <c r="K427" s="54">
        <f t="shared" si="84"/>
        <v>1868.1</v>
      </c>
      <c r="L427" s="54">
        <f t="shared" si="85"/>
        <v>2290.1</v>
      </c>
      <c r="O427" s="53">
        <v>934.05</v>
      </c>
    </row>
    <row r="428" spans="1:15">
      <c r="A428" s="17"/>
      <c r="B428" s="87" t="s">
        <v>719</v>
      </c>
      <c r="C428" s="59" t="s">
        <v>720</v>
      </c>
      <c r="D428" s="59" t="s">
        <v>25</v>
      </c>
      <c r="E428" s="86" t="s">
        <v>721</v>
      </c>
      <c r="F428" s="56" t="s">
        <v>26</v>
      </c>
      <c r="G428" s="52">
        <v>2</v>
      </c>
      <c r="H428" s="53">
        <f t="shared" si="83"/>
        <v>134.19</v>
      </c>
      <c r="I428" s="53">
        <v>25.95</v>
      </c>
      <c r="J428" s="53">
        <f t="shared" si="87"/>
        <v>160.13999999999999</v>
      </c>
      <c r="K428" s="54">
        <f t="shared" si="84"/>
        <v>320.27999999999997</v>
      </c>
      <c r="L428" s="54">
        <f t="shared" si="85"/>
        <v>392.63</v>
      </c>
      <c r="O428" s="53">
        <v>160.13999999999999</v>
      </c>
    </row>
    <row r="429" spans="1:15">
      <c r="A429" s="17"/>
      <c r="B429" s="87" t="s">
        <v>722</v>
      </c>
      <c r="C429" s="59" t="s">
        <v>723</v>
      </c>
      <c r="D429" s="59" t="s">
        <v>25</v>
      </c>
      <c r="E429" s="86" t="s">
        <v>724</v>
      </c>
      <c r="F429" s="56" t="s">
        <v>26</v>
      </c>
      <c r="G429" s="52">
        <v>1</v>
      </c>
      <c r="H429" s="53">
        <f t="shared" si="83"/>
        <v>244.7</v>
      </c>
      <c r="I429" s="53">
        <v>25.95</v>
      </c>
      <c r="J429" s="53">
        <f t="shared" si="87"/>
        <v>270.64999999999998</v>
      </c>
      <c r="K429" s="54">
        <f t="shared" si="84"/>
        <v>270.64999999999998</v>
      </c>
      <c r="L429" s="54">
        <f t="shared" si="85"/>
        <v>331.78</v>
      </c>
      <c r="O429" s="53">
        <v>270.64999999999998</v>
      </c>
    </row>
    <row r="430" spans="1:15">
      <c r="A430" s="17"/>
      <c r="B430" s="87" t="s">
        <v>725</v>
      </c>
      <c r="C430" s="59" t="s">
        <v>723</v>
      </c>
      <c r="D430" s="59" t="s">
        <v>25</v>
      </c>
      <c r="E430" s="86" t="s">
        <v>726</v>
      </c>
      <c r="F430" s="56" t="s">
        <v>26</v>
      </c>
      <c r="G430" s="52">
        <v>4</v>
      </c>
      <c r="H430" s="53">
        <f t="shared" si="83"/>
        <v>244.7</v>
      </c>
      <c r="I430" s="53">
        <v>25.95</v>
      </c>
      <c r="J430" s="53">
        <f t="shared" si="87"/>
        <v>270.64999999999998</v>
      </c>
      <c r="K430" s="54">
        <f t="shared" si="84"/>
        <v>1082.5999999999999</v>
      </c>
      <c r="L430" s="54">
        <f t="shared" si="85"/>
        <v>1327.15</v>
      </c>
      <c r="O430" s="53">
        <v>270.64999999999998</v>
      </c>
    </row>
    <row r="431" spans="1:15">
      <c r="A431" s="17"/>
      <c r="B431" s="87" t="s">
        <v>727</v>
      </c>
      <c r="C431" s="59" t="s">
        <v>723</v>
      </c>
      <c r="D431" s="59" t="s">
        <v>25</v>
      </c>
      <c r="E431" s="86" t="s">
        <v>728</v>
      </c>
      <c r="F431" s="56" t="s">
        <v>26</v>
      </c>
      <c r="G431" s="52">
        <v>1</v>
      </c>
      <c r="H431" s="53">
        <f t="shared" si="83"/>
        <v>244.7</v>
      </c>
      <c r="I431" s="53">
        <v>25.95</v>
      </c>
      <c r="J431" s="53">
        <f t="shared" si="87"/>
        <v>270.64999999999998</v>
      </c>
      <c r="K431" s="54">
        <f t="shared" si="84"/>
        <v>270.64999999999998</v>
      </c>
      <c r="L431" s="54">
        <f t="shared" si="85"/>
        <v>331.78</v>
      </c>
      <c r="O431" s="53">
        <v>270.64999999999998</v>
      </c>
    </row>
    <row r="432" spans="1:15">
      <c r="A432" s="17"/>
      <c r="B432" s="87" t="s">
        <v>729</v>
      </c>
      <c r="C432" s="59" t="s">
        <v>730</v>
      </c>
      <c r="D432" s="59" t="s">
        <v>25</v>
      </c>
      <c r="E432" s="86" t="s">
        <v>731</v>
      </c>
      <c r="F432" s="56" t="s">
        <v>26</v>
      </c>
      <c r="G432" s="52">
        <v>28</v>
      </c>
      <c r="H432" s="53">
        <f t="shared" si="83"/>
        <v>133.83000000000001</v>
      </c>
      <c r="I432" s="53"/>
      <c r="J432" s="53">
        <f t="shared" si="87"/>
        <v>133.83000000000001</v>
      </c>
      <c r="K432" s="54">
        <f t="shared" si="84"/>
        <v>3747.24</v>
      </c>
      <c r="L432" s="54">
        <f t="shared" si="85"/>
        <v>4593.74</v>
      </c>
      <c r="O432" s="53">
        <v>133.83000000000001</v>
      </c>
    </row>
    <row r="433" spans="1:15">
      <c r="A433" s="17"/>
      <c r="B433" s="87" t="s">
        <v>732</v>
      </c>
      <c r="C433" s="87" t="s">
        <v>730</v>
      </c>
      <c r="D433" s="59" t="s">
        <v>25</v>
      </c>
      <c r="E433" s="86" t="s">
        <v>733</v>
      </c>
      <c r="F433" s="56" t="s">
        <v>26</v>
      </c>
      <c r="G433" s="52">
        <v>8</v>
      </c>
      <c r="H433" s="53">
        <f t="shared" si="83"/>
        <v>133.83000000000001</v>
      </c>
      <c r="I433" s="53"/>
      <c r="J433" s="53">
        <f t="shared" si="87"/>
        <v>133.83000000000001</v>
      </c>
      <c r="K433" s="54">
        <f t="shared" si="84"/>
        <v>1070.6400000000001</v>
      </c>
      <c r="L433" s="54">
        <f t="shared" si="85"/>
        <v>1312.49</v>
      </c>
      <c r="O433" s="53">
        <v>133.83000000000001</v>
      </c>
    </row>
    <row r="434" spans="1:15">
      <c r="A434" s="17"/>
      <c r="B434" s="114" t="s">
        <v>734</v>
      </c>
      <c r="C434" s="68"/>
      <c r="D434" s="68"/>
      <c r="E434" s="84" t="s">
        <v>735</v>
      </c>
      <c r="F434" s="55"/>
      <c r="G434" s="52"/>
      <c r="H434" s="53">
        <f t="shared" si="83"/>
        <v>0</v>
      </c>
      <c r="I434" s="53"/>
      <c r="J434" s="53"/>
      <c r="K434" s="54">
        <f t="shared" si="84"/>
        <v>0</v>
      </c>
      <c r="L434" s="54">
        <f t="shared" si="85"/>
        <v>0</v>
      </c>
      <c r="O434" s="53"/>
    </row>
    <row r="435" spans="1:15">
      <c r="A435" s="17"/>
      <c r="B435" s="87" t="s">
        <v>736</v>
      </c>
      <c r="C435" s="87">
        <v>91834</v>
      </c>
      <c r="D435" s="59" t="s">
        <v>21</v>
      </c>
      <c r="E435" s="62" t="s">
        <v>737</v>
      </c>
      <c r="F435" s="87" t="s">
        <v>53</v>
      </c>
      <c r="G435" s="52">
        <v>56.95</v>
      </c>
      <c r="H435" s="225">
        <f t="shared" si="83"/>
        <v>12.529999999999998</v>
      </c>
      <c r="I435" s="225">
        <v>3.87</v>
      </c>
      <c r="J435" s="53">
        <f>O435</f>
        <v>16.399999999999999</v>
      </c>
      <c r="K435" s="54">
        <f t="shared" si="84"/>
        <v>933.98</v>
      </c>
      <c r="L435" s="54">
        <f t="shared" si="85"/>
        <v>1144.96</v>
      </c>
      <c r="O435" s="53">
        <v>16.399999999999999</v>
      </c>
    </row>
    <row r="436" spans="1:15">
      <c r="A436" s="17"/>
      <c r="B436" s="87" t="s">
        <v>738</v>
      </c>
      <c r="C436" s="87">
        <v>91836</v>
      </c>
      <c r="D436" s="59" t="s">
        <v>21</v>
      </c>
      <c r="E436" s="62" t="s">
        <v>739</v>
      </c>
      <c r="F436" s="87" t="s">
        <v>53</v>
      </c>
      <c r="G436" s="52">
        <v>23.6</v>
      </c>
      <c r="H436" s="225">
        <f t="shared" si="83"/>
        <v>14.079999999999998</v>
      </c>
      <c r="I436" s="225">
        <v>4.57</v>
      </c>
      <c r="J436" s="53">
        <f t="shared" ref="J436:J443" si="88">O436</f>
        <v>18.649999999999999</v>
      </c>
      <c r="K436" s="54">
        <f t="shared" si="84"/>
        <v>440.14</v>
      </c>
      <c r="L436" s="54">
        <f t="shared" si="85"/>
        <v>539.55999999999995</v>
      </c>
      <c r="O436" s="53">
        <v>18.649999999999999</v>
      </c>
    </row>
    <row r="437" spans="1:15">
      <c r="A437" s="17"/>
      <c r="B437" s="87" t="s">
        <v>740</v>
      </c>
      <c r="C437" s="59">
        <v>93008</v>
      </c>
      <c r="D437" s="59" t="s">
        <v>21</v>
      </c>
      <c r="E437" s="62" t="s">
        <v>741</v>
      </c>
      <c r="F437" s="59" t="s">
        <v>53</v>
      </c>
      <c r="G437" s="52">
        <v>418.5</v>
      </c>
      <c r="H437" s="225">
        <f t="shared" si="83"/>
        <v>11.3</v>
      </c>
      <c r="I437" s="225">
        <v>3.88</v>
      </c>
      <c r="J437" s="53">
        <f t="shared" si="88"/>
        <v>15.18</v>
      </c>
      <c r="K437" s="54">
        <f t="shared" si="84"/>
        <v>6352.83</v>
      </c>
      <c r="L437" s="54">
        <f t="shared" si="85"/>
        <v>7787.93</v>
      </c>
      <c r="O437" s="53">
        <v>15.18</v>
      </c>
    </row>
    <row r="438" spans="1:15">
      <c r="A438" s="17"/>
      <c r="B438" s="87" t="s">
        <v>742</v>
      </c>
      <c r="C438" s="59">
        <v>93010</v>
      </c>
      <c r="D438" s="59" t="s">
        <v>21</v>
      </c>
      <c r="E438" s="62" t="s">
        <v>743</v>
      </c>
      <c r="F438" s="59" t="s">
        <v>53</v>
      </c>
      <c r="G438" s="52">
        <v>2.1</v>
      </c>
      <c r="H438" s="225">
        <f t="shared" si="83"/>
        <v>24.810000000000002</v>
      </c>
      <c r="I438" s="225">
        <v>5.33</v>
      </c>
      <c r="J438" s="53">
        <f t="shared" si="88"/>
        <v>30.14</v>
      </c>
      <c r="K438" s="54">
        <f t="shared" si="84"/>
        <v>63.29</v>
      </c>
      <c r="L438" s="54">
        <f t="shared" si="85"/>
        <v>77.58</v>
      </c>
      <c r="O438" s="53">
        <v>30.14</v>
      </c>
    </row>
    <row r="439" spans="1:15">
      <c r="A439" s="17"/>
      <c r="B439" s="87" t="s">
        <v>744</v>
      </c>
      <c r="C439" s="59">
        <v>93011</v>
      </c>
      <c r="D439" s="59" t="s">
        <v>21</v>
      </c>
      <c r="E439" s="62" t="s">
        <v>745</v>
      </c>
      <c r="F439" s="59" t="s">
        <v>53</v>
      </c>
      <c r="G439" s="52">
        <v>25.4</v>
      </c>
      <c r="H439" s="225">
        <f t="shared" si="83"/>
        <v>30.68</v>
      </c>
      <c r="I439" s="225">
        <v>5.92</v>
      </c>
      <c r="J439" s="53">
        <f t="shared" si="88"/>
        <v>36.6</v>
      </c>
      <c r="K439" s="54">
        <f t="shared" si="84"/>
        <v>929.64</v>
      </c>
      <c r="L439" s="54">
        <f t="shared" si="85"/>
        <v>1139.6400000000001</v>
      </c>
      <c r="O439" s="53">
        <v>36.6</v>
      </c>
    </row>
    <row r="440" spans="1:15" s="234" customFormat="1">
      <c r="A440" s="231"/>
      <c r="B440" s="232" t="s">
        <v>746</v>
      </c>
      <c r="C440" s="232">
        <v>71211</v>
      </c>
      <c r="D440" s="232" t="s">
        <v>105</v>
      </c>
      <c r="E440" s="233" t="s">
        <v>747</v>
      </c>
      <c r="F440" s="232" t="s">
        <v>53</v>
      </c>
      <c r="G440" s="52">
        <v>40.6</v>
      </c>
      <c r="H440" s="53">
        <f t="shared" si="83"/>
        <v>34.790000000000006</v>
      </c>
      <c r="I440" s="53">
        <v>5.52</v>
      </c>
      <c r="J440" s="53">
        <f t="shared" si="88"/>
        <v>40.31</v>
      </c>
      <c r="K440" s="54">
        <f t="shared" si="84"/>
        <v>1636.58</v>
      </c>
      <c r="L440" s="54">
        <f t="shared" si="85"/>
        <v>2006.28</v>
      </c>
      <c r="O440" s="53">
        <v>40.31</v>
      </c>
    </row>
    <row r="441" spans="1:15" s="234" customFormat="1">
      <c r="A441" s="231"/>
      <c r="B441" s="232" t="s">
        <v>748</v>
      </c>
      <c r="C441" s="232">
        <v>97886</v>
      </c>
      <c r="D441" s="232" t="s">
        <v>21</v>
      </c>
      <c r="E441" s="233" t="s">
        <v>749</v>
      </c>
      <c r="F441" s="232" t="s">
        <v>26</v>
      </c>
      <c r="G441" s="52">
        <v>14</v>
      </c>
      <c r="H441" s="53">
        <f t="shared" si="83"/>
        <v>172.07000000000002</v>
      </c>
      <c r="I441" s="53">
        <v>13.2</v>
      </c>
      <c r="J441" s="53">
        <f t="shared" si="88"/>
        <v>185.27</v>
      </c>
      <c r="K441" s="54">
        <f t="shared" si="84"/>
        <v>2593.7800000000002</v>
      </c>
      <c r="L441" s="54">
        <f t="shared" si="85"/>
        <v>3179.71</v>
      </c>
      <c r="O441" s="53">
        <v>185.27</v>
      </c>
    </row>
    <row r="442" spans="1:15">
      <c r="A442" s="17"/>
      <c r="B442" s="87" t="s">
        <v>750</v>
      </c>
      <c r="C442" s="59">
        <v>100556</v>
      </c>
      <c r="D442" s="59" t="s">
        <v>21</v>
      </c>
      <c r="E442" s="62" t="s">
        <v>751</v>
      </c>
      <c r="F442" s="59" t="s">
        <v>26</v>
      </c>
      <c r="G442" s="52">
        <v>2</v>
      </c>
      <c r="H442" s="225">
        <f t="shared" si="83"/>
        <v>17.600000000000001</v>
      </c>
      <c r="I442" s="225">
        <v>11.99</v>
      </c>
      <c r="J442" s="53">
        <f t="shared" si="88"/>
        <v>29.59</v>
      </c>
      <c r="K442" s="54">
        <f t="shared" si="84"/>
        <v>59.18</v>
      </c>
      <c r="L442" s="54">
        <f t="shared" si="85"/>
        <v>72.540000000000006</v>
      </c>
      <c r="O442" s="53">
        <v>29.59</v>
      </c>
    </row>
    <row r="443" spans="1:15">
      <c r="A443" s="17"/>
      <c r="B443" s="87" t="s">
        <v>752</v>
      </c>
      <c r="C443" s="59">
        <v>91937</v>
      </c>
      <c r="D443" s="59" t="s">
        <v>21</v>
      </c>
      <c r="E443" s="62" t="s">
        <v>753</v>
      </c>
      <c r="F443" s="59" t="s">
        <v>26</v>
      </c>
      <c r="G443" s="52">
        <v>168</v>
      </c>
      <c r="H443" s="225">
        <f t="shared" si="83"/>
        <v>9.5500000000000007</v>
      </c>
      <c r="I443" s="225">
        <v>4.95</v>
      </c>
      <c r="J443" s="53">
        <f t="shared" si="88"/>
        <v>14.5</v>
      </c>
      <c r="K443" s="54">
        <f t="shared" si="84"/>
        <v>2436</v>
      </c>
      <c r="L443" s="54">
        <f t="shared" si="85"/>
        <v>2986.29</v>
      </c>
      <c r="O443" s="53">
        <v>14.5</v>
      </c>
    </row>
    <row r="444" spans="1:15">
      <c r="A444" s="17"/>
      <c r="B444" s="114" t="s">
        <v>754</v>
      </c>
      <c r="C444" s="68"/>
      <c r="D444" s="68"/>
      <c r="E444" s="84" t="s">
        <v>755</v>
      </c>
      <c r="F444" s="102"/>
      <c r="G444" s="52"/>
      <c r="H444" s="53">
        <f t="shared" si="83"/>
        <v>0</v>
      </c>
      <c r="I444" s="53"/>
      <c r="J444" s="53"/>
      <c r="K444" s="54">
        <f t="shared" si="84"/>
        <v>0</v>
      </c>
      <c r="L444" s="54">
        <f t="shared" si="85"/>
        <v>0</v>
      </c>
      <c r="O444" s="53"/>
    </row>
    <row r="445" spans="1:15" ht="38.25">
      <c r="A445" s="17"/>
      <c r="B445" s="87" t="s">
        <v>756</v>
      </c>
      <c r="C445" s="87">
        <v>91926</v>
      </c>
      <c r="D445" s="59" t="s">
        <v>21</v>
      </c>
      <c r="E445" s="86" t="s">
        <v>757</v>
      </c>
      <c r="F445" s="87" t="s">
        <v>53</v>
      </c>
      <c r="G445" s="52">
        <v>8267.9</v>
      </c>
      <c r="H445" s="53">
        <f t="shared" si="83"/>
        <v>4.07</v>
      </c>
      <c r="I445" s="53">
        <v>1.04</v>
      </c>
      <c r="J445" s="53">
        <f>O445</f>
        <v>5.1100000000000003</v>
      </c>
      <c r="K445" s="54">
        <f t="shared" si="84"/>
        <v>42248.959999999999</v>
      </c>
      <c r="L445" s="54">
        <f t="shared" si="85"/>
        <v>51793</v>
      </c>
      <c r="O445" s="53">
        <v>5.1100000000000003</v>
      </c>
    </row>
    <row r="446" spans="1:15" ht="38.25">
      <c r="A446" s="17"/>
      <c r="B446" s="87" t="s">
        <v>758</v>
      </c>
      <c r="C446" s="87">
        <v>91928</v>
      </c>
      <c r="D446" s="59" t="s">
        <v>21</v>
      </c>
      <c r="E446" s="86" t="s">
        <v>759</v>
      </c>
      <c r="F446" s="87" t="s">
        <v>53</v>
      </c>
      <c r="G446" s="52">
        <v>266.5</v>
      </c>
      <c r="H446" s="53">
        <f t="shared" si="83"/>
        <v>6.58</v>
      </c>
      <c r="I446" s="53">
        <v>1.39</v>
      </c>
      <c r="J446" s="53">
        <f t="shared" ref="J446:J453" si="89">O446</f>
        <v>7.97</v>
      </c>
      <c r="K446" s="54">
        <f t="shared" si="84"/>
        <v>2124</v>
      </c>
      <c r="L446" s="54">
        <f t="shared" si="85"/>
        <v>2603.81</v>
      </c>
      <c r="O446" s="53">
        <v>7.97</v>
      </c>
    </row>
    <row r="447" spans="1:15" ht="38.25">
      <c r="A447" s="17"/>
      <c r="B447" s="87" t="s">
        <v>760</v>
      </c>
      <c r="C447" s="87">
        <v>91930</v>
      </c>
      <c r="D447" s="59" t="s">
        <v>21</v>
      </c>
      <c r="E447" s="86" t="s">
        <v>761</v>
      </c>
      <c r="F447" s="87" t="s">
        <v>53</v>
      </c>
      <c r="G447" s="52">
        <v>1087.4000000000001</v>
      </c>
      <c r="H447" s="53">
        <f t="shared" si="83"/>
        <v>9.379999999999999</v>
      </c>
      <c r="I447" s="53">
        <v>1.8</v>
      </c>
      <c r="J447" s="53">
        <f t="shared" si="89"/>
        <v>11.18</v>
      </c>
      <c r="K447" s="54">
        <f t="shared" si="84"/>
        <v>12157.13</v>
      </c>
      <c r="L447" s="54">
        <f t="shared" si="85"/>
        <v>14903.42</v>
      </c>
      <c r="O447" s="53">
        <v>11.18</v>
      </c>
    </row>
    <row r="448" spans="1:15" ht="38.25">
      <c r="A448" s="17"/>
      <c r="B448" s="87" t="s">
        <v>762</v>
      </c>
      <c r="C448" s="59">
        <v>91932</v>
      </c>
      <c r="D448" s="59" t="s">
        <v>21</v>
      </c>
      <c r="E448" s="62" t="s">
        <v>763</v>
      </c>
      <c r="F448" s="87" t="s">
        <v>53</v>
      </c>
      <c r="G448" s="52">
        <v>555.29999999999995</v>
      </c>
      <c r="H448" s="53">
        <f t="shared" si="83"/>
        <v>17.5</v>
      </c>
      <c r="I448" s="53">
        <v>2.67</v>
      </c>
      <c r="J448" s="53">
        <f t="shared" si="89"/>
        <v>20.170000000000002</v>
      </c>
      <c r="K448" s="54">
        <f t="shared" si="84"/>
        <v>11200.4</v>
      </c>
      <c r="L448" s="54">
        <f t="shared" si="85"/>
        <v>13730.57</v>
      </c>
      <c r="O448" s="53">
        <v>20.170000000000002</v>
      </c>
    </row>
    <row r="449" spans="1:15" ht="38.25">
      <c r="A449" s="17"/>
      <c r="B449" s="87" t="s">
        <v>764</v>
      </c>
      <c r="C449" s="87">
        <v>91934</v>
      </c>
      <c r="D449" s="59" t="s">
        <v>21</v>
      </c>
      <c r="E449" s="62" t="s">
        <v>765</v>
      </c>
      <c r="F449" s="87" t="s">
        <v>53</v>
      </c>
      <c r="G449" s="52">
        <v>299.89999999999998</v>
      </c>
      <c r="H449" s="53">
        <f t="shared" si="83"/>
        <v>25.12</v>
      </c>
      <c r="I449" s="53">
        <v>3.98</v>
      </c>
      <c r="J449" s="53">
        <f t="shared" si="89"/>
        <v>29.1</v>
      </c>
      <c r="K449" s="54">
        <f t="shared" si="84"/>
        <v>8727.09</v>
      </c>
      <c r="L449" s="54">
        <f t="shared" si="85"/>
        <v>10698.53</v>
      </c>
      <c r="O449" s="53">
        <v>29.1</v>
      </c>
    </row>
    <row r="450" spans="1:15" s="234" customFormat="1" ht="38.25">
      <c r="A450" s="231"/>
      <c r="B450" s="232" t="s">
        <v>766</v>
      </c>
      <c r="C450" s="232">
        <v>92984</v>
      </c>
      <c r="D450" s="232" t="s">
        <v>21</v>
      </c>
      <c r="E450" s="233" t="s">
        <v>767</v>
      </c>
      <c r="F450" s="232" t="s">
        <v>53</v>
      </c>
      <c r="G450" s="52">
        <v>196.5</v>
      </c>
      <c r="H450" s="53">
        <f t="shared" si="83"/>
        <v>31.93</v>
      </c>
      <c r="I450" s="53">
        <v>2.2200000000000002</v>
      </c>
      <c r="J450" s="53">
        <f t="shared" si="89"/>
        <v>34.15</v>
      </c>
      <c r="K450" s="54">
        <f t="shared" si="84"/>
        <v>6710.47</v>
      </c>
      <c r="L450" s="54">
        <f t="shared" si="85"/>
        <v>8226.36</v>
      </c>
      <c r="O450" s="53">
        <v>34.15</v>
      </c>
    </row>
    <row r="451" spans="1:15" s="234" customFormat="1" ht="38.25">
      <c r="A451" s="231"/>
      <c r="B451" s="232" t="s">
        <v>768</v>
      </c>
      <c r="C451" s="232">
        <v>92988</v>
      </c>
      <c r="D451" s="232" t="s">
        <v>21</v>
      </c>
      <c r="E451" s="233" t="s">
        <v>769</v>
      </c>
      <c r="F451" s="232" t="s">
        <v>53</v>
      </c>
      <c r="G451" s="52">
        <v>607.20000000000005</v>
      </c>
      <c r="H451" s="53">
        <f t="shared" si="83"/>
        <v>65.959999999999994</v>
      </c>
      <c r="I451" s="53">
        <v>3.01</v>
      </c>
      <c r="J451" s="53">
        <f>O451</f>
        <v>68.97</v>
      </c>
      <c r="K451" s="54">
        <f t="shared" si="84"/>
        <v>41878.58</v>
      </c>
      <c r="L451" s="54">
        <f t="shared" si="85"/>
        <v>51338.95</v>
      </c>
      <c r="O451" s="53">
        <v>68.97</v>
      </c>
    </row>
    <row r="452" spans="1:15" ht="38.25">
      <c r="A452" s="17"/>
      <c r="B452" s="87" t="s">
        <v>770</v>
      </c>
      <c r="C452" s="87">
        <v>92991</v>
      </c>
      <c r="D452" s="59" t="s">
        <v>21</v>
      </c>
      <c r="E452" s="62" t="s">
        <v>771</v>
      </c>
      <c r="F452" s="87" t="s">
        <v>53</v>
      </c>
      <c r="G452" s="52">
        <v>59.8</v>
      </c>
      <c r="H452" s="53">
        <f t="shared" si="83"/>
        <v>53.94</v>
      </c>
      <c r="I452" s="53">
        <v>4.43</v>
      </c>
      <c r="J452" s="53">
        <f t="shared" si="89"/>
        <v>58.37</v>
      </c>
      <c r="K452" s="54">
        <f t="shared" si="84"/>
        <v>3490.52</v>
      </c>
      <c r="L452" s="54">
        <f t="shared" si="85"/>
        <v>4279.0200000000004</v>
      </c>
      <c r="O452" s="53">
        <v>58.37</v>
      </c>
    </row>
    <row r="453" spans="1:15" ht="38.25">
      <c r="A453" s="17"/>
      <c r="B453" s="87" t="s">
        <v>772</v>
      </c>
      <c r="C453" s="87">
        <v>92995</v>
      </c>
      <c r="D453" s="59" t="s">
        <v>21</v>
      </c>
      <c r="E453" s="62" t="s">
        <v>773</v>
      </c>
      <c r="F453" s="87" t="s">
        <v>53</v>
      </c>
      <c r="G453" s="52">
        <v>184.3</v>
      </c>
      <c r="H453" s="53">
        <f t="shared" si="83"/>
        <v>86.78</v>
      </c>
      <c r="I453" s="53">
        <v>6.2</v>
      </c>
      <c r="J453" s="53">
        <f t="shared" si="89"/>
        <v>92.98</v>
      </c>
      <c r="K453" s="54">
        <f t="shared" si="84"/>
        <v>17136.21</v>
      </c>
      <c r="L453" s="54">
        <f t="shared" si="85"/>
        <v>21007.279999999999</v>
      </c>
      <c r="O453" s="53">
        <v>92.98</v>
      </c>
    </row>
    <row r="454" spans="1:15">
      <c r="A454" s="17"/>
      <c r="B454" s="114" t="s">
        <v>774</v>
      </c>
      <c r="C454" s="87"/>
      <c r="D454" s="87"/>
      <c r="E454" s="84" t="s">
        <v>775</v>
      </c>
      <c r="F454" s="87"/>
      <c r="G454" s="52"/>
      <c r="H454" s="53">
        <f t="shared" si="83"/>
        <v>0</v>
      </c>
      <c r="I454" s="53"/>
      <c r="J454" s="53"/>
      <c r="K454" s="54">
        <f t="shared" si="84"/>
        <v>0</v>
      </c>
      <c r="L454" s="54">
        <f t="shared" si="85"/>
        <v>0</v>
      </c>
      <c r="O454" s="53"/>
    </row>
    <row r="455" spans="1:15">
      <c r="A455" s="17"/>
      <c r="B455" s="59" t="s">
        <v>776</v>
      </c>
      <c r="C455" s="87" t="s">
        <v>777</v>
      </c>
      <c r="D455" s="59" t="s">
        <v>25</v>
      </c>
      <c r="E455" s="62" t="s">
        <v>778</v>
      </c>
      <c r="F455" s="87" t="s">
        <v>53</v>
      </c>
      <c r="G455" s="52">
        <v>86.1</v>
      </c>
      <c r="H455" s="53">
        <f t="shared" si="83"/>
        <v>37.9</v>
      </c>
      <c r="I455" s="53">
        <v>56.23</v>
      </c>
      <c r="J455" s="53">
        <f>O455</f>
        <v>94.13</v>
      </c>
      <c r="K455" s="54">
        <f t="shared" si="84"/>
        <v>8104.59</v>
      </c>
      <c r="L455" s="54">
        <f t="shared" si="85"/>
        <v>9935.41</v>
      </c>
      <c r="O455" s="53">
        <v>94.13</v>
      </c>
    </row>
    <row r="456" spans="1:15">
      <c r="A456" s="17"/>
      <c r="B456" s="114" t="s">
        <v>779</v>
      </c>
      <c r="C456" s="68"/>
      <c r="D456" s="68"/>
      <c r="E456" s="84" t="s">
        <v>780</v>
      </c>
      <c r="F456" s="102"/>
      <c r="G456" s="52"/>
      <c r="H456" s="53">
        <f t="shared" si="83"/>
        <v>0</v>
      </c>
      <c r="I456" s="53"/>
      <c r="J456" s="53"/>
      <c r="K456" s="54">
        <f t="shared" si="84"/>
        <v>0</v>
      </c>
      <c r="L456" s="54">
        <f t="shared" si="85"/>
        <v>0</v>
      </c>
      <c r="O456" s="53"/>
    </row>
    <row r="457" spans="1:15">
      <c r="A457" s="17"/>
      <c r="B457" s="59" t="s">
        <v>781</v>
      </c>
      <c r="C457" s="87">
        <v>91996</v>
      </c>
      <c r="D457" s="59" t="s">
        <v>21</v>
      </c>
      <c r="E457" s="62" t="s">
        <v>782</v>
      </c>
      <c r="F457" s="87" t="s">
        <v>26</v>
      </c>
      <c r="G457" s="52">
        <v>143</v>
      </c>
      <c r="H457" s="225">
        <f t="shared" si="83"/>
        <v>22.63</v>
      </c>
      <c r="I457" s="225">
        <v>13.09</v>
      </c>
      <c r="J457" s="53">
        <f>O457</f>
        <v>35.72</v>
      </c>
      <c r="K457" s="54">
        <f t="shared" si="84"/>
        <v>5107.96</v>
      </c>
      <c r="L457" s="54">
        <f t="shared" si="85"/>
        <v>6261.84</v>
      </c>
      <c r="O457" s="53">
        <v>35.72</v>
      </c>
    </row>
    <row r="458" spans="1:15">
      <c r="A458" s="17"/>
      <c r="B458" s="59" t="s">
        <v>783</v>
      </c>
      <c r="C458" s="87">
        <v>91997</v>
      </c>
      <c r="D458" s="59" t="s">
        <v>21</v>
      </c>
      <c r="E458" s="62" t="s">
        <v>784</v>
      </c>
      <c r="F458" s="87" t="s">
        <v>26</v>
      </c>
      <c r="G458" s="52">
        <v>34</v>
      </c>
      <c r="H458" s="225">
        <f t="shared" si="83"/>
        <v>24.750000000000004</v>
      </c>
      <c r="I458" s="225">
        <v>13.09</v>
      </c>
      <c r="J458" s="53">
        <f t="shared" ref="J458:J473" si="90">O458</f>
        <v>37.840000000000003</v>
      </c>
      <c r="K458" s="54">
        <f t="shared" si="84"/>
        <v>1286.56</v>
      </c>
      <c r="L458" s="54">
        <f t="shared" si="85"/>
        <v>1577.19</v>
      </c>
      <c r="O458" s="53">
        <v>37.840000000000003</v>
      </c>
    </row>
    <row r="459" spans="1:15">
      <c r="A459" s="17"/>
      <c r="B459" s="59" t="s">
        <v>785</v>
      </c>
      <c r="C459" s="59">
        <v>92002</v>
      </c>
      <c r="D459" s="59" t="s">
        <v>21</v>
      </c>
      <c r="E459" s="62" t="s">
        <v>786</v>
      </c>
      <c r="F459" s="87" t="s">
        <v>26</v>
      </c>
      <c r="G459" s="52">
        <v>6</v>
      </c>
      <c r="H459" s="225">
        <f t="shared" si="83"/>
        <v>26.599999999999998</v>
      </c>
      <c r="I459" s="225">
        <v>19.23</v>
      </c>
      <c r="J459" s="53">
        <f t="shared" si="90"/>
        <v>45.83</v>
      </c>
      <c r="K459" s="54">
        <f t="shared" si="84"/>
        <v>274.98</v>
      </c>
      <c r="L459" s="54">
        <f t="shared" si="85"/>
        <v>337.09</v>
      </c>
      <c r="O459" s="53">
        <v>45.83</v>
      </c>
    </row>
    <row r="460" spans="1:15">
      <c r="A460" s="17"/>
      <c r="B460" s="59" t="s">
        <v>787</v>
      </c>
      <c r="C460" s="59">
        <v>92023</v>
      </c>
      <c r="D460" s="59" t="s">
        <v>21</v>
      </c>
      <c r="E460" s="86" t="s">
        <v>788</v>
      </c>
      <c r="F460" s="87" t="s">
        <v>26</v>
      </c>
      <c r="G460" s="52">
        <v>37</v>
      </c>
      <c r="H460" s="225">
        <f t="shared" si="83"/>
        <v>32.67</v>
      </c>
      <c r="I460" s="225">
        <v>18.77</v>
      </c>
      <c r="J460" s="53">
        <f t="shared" si="90"/>
        <v>51.44</v>
      </c>
      <c r="K460" s="54">
        <f t="shared" si="84"/>
        <v>1903.28</v>
      </c>
      <c r="L460" s="54">
        <f t="shared" si="85"/>
        <v>2333.23</v>
      </c>
      <c r="O460" s="53">
        <v>51.44</v>
      </c>
    </row>
    <row r="461" spans="1:15">
      <c r="A461" s="17"/>
      <c r="B461" s="59" t="s">
        <v>789</v>
      </c>
      <c r="C461" s="59">
        <v>92027</v>
      </c>
      <c r="D461" s="59" t="s">
        <v>21</v>
      </c>
      <c r="E461" s="86" t="s">
        <v>790</v>
      </c>
      <c r="F461" s="87" t="s">
        <v>26</v>
      </c>
      <c r="G461" s="52">
        <v>4</v>
      </c>
      <c r="H461" s="225">
        <f t="shared" si="83"/>
        <v>42.730000000000004</v>
      </c>
      <c r="I461" s="225">
        <v>24.49</v>
      </c>
      <c r="J461" s="53">
        <f t="shared" si="90"/>
        <v>67.22</v>
      </c>
      <c r="K461" s="54">
        <f t="shared" si="84"/>
        <v>268.88</v>
      </c>
      <c r="L461" s="54">
        <f t="shared" si="85"/>
        <v>329.61</v>
      </c>
      <c r="O461" s="53">
        <v>67.22</v>
      </c>
    </row>
    <row r="462" spans="1:15">
      <c r="A462" s="17"/>
      <c r="B462" s="59" t="s">
        <v>791</v>
      </c>
      <c r="C462" s="87">
        <v>92023</v>
      </c>
      <c r="D462" s="59" t="s">
        <v>21</v>
      </c>
      <c r="E462" s="86" t="s">
        <v>792</v>
      </c>
      <c r="F462" s="87" t="s">
        <v>26</v>
      </c>
      <c r="G462" s="52">
        <v>15</v>
      </c>
      <c r="H462" s="225">
        <f t="shared" si="83"/>
        <v>32.67</v>
      </c>
      <c r="I462" s="225">
        <v>18.77</v>
      </c>
      <c r="J462" s="53">
        <f t="shared" si="90"/>
        <v>51.44</v>
      </c>
      <c r="K462" s="54">
        <f t="shared" si="84"/>
        <v>771.6</v>
      </c>
      <c r="L462" s="54">
        <f t="shared" si="85"/>
        <v>945.9</v>
      </c>
      <c r="O462" s="53">
        <v>51.44</v>
      </c>
    </row>
    <row r="463" spans="1:15">
      <c r="A463" s="17"/>
      <c r="B463" s="59" t="s">
        <v>793</v>
      </c>
      <c r="C463" s="59">
        <v>91953</v>
      </c>
      <c r="D463" s="59" t="s">
        <v>21</v>
      </c>
      <c r="E463" s="86" t="s">
        <v>794</v>
      </c>
      <c r="F463" s="87" t="s">
        <v>26</v>
      </c>
      <c r="G463" s="52">
        <v>11</v>
      </c>
      <c r="H463" s="225">
        <f t="shared" si="83"/>
        <v>20.019999999999996</v>
      </c>
      <c r="I463" s="225">
        <v>10.220000000000001</v>
      </c>
      <c r="J463" s="53">
        <f t="shared" si="90"/>
        <v>30.24</v>
      </c>
      <c r="K463" s="54">
        <f t="shared" si="84"/>
        <v>332.64</v>
      </c>
      <c r="L463" s="54">
        <f t="shared" si="85"/>
        <v>407.78</v>
      </c>
      <c r="O463" s="53">
        <v>30.24</v>
      </c>
    </row>
    <row r="464" spans="1:15">
      <c r="A464" s="17"/>
      <c r="B464" s="59" t="s">
        <v>795</v>
      </c>
      <c r="C464" s="87">
        <v>91959</v>
      </c>
      <c r="D464" s="59" t="s">
        <v>21</v>
      </c>
      <c r="E464" s="86" t="s">
        <v>796</v>
      </c>
      <c r="F464" s="87" t="s">
        <v>26</v>
      </c>
      <c r="G464" s="52">
        <v>4</v>
      </c>
      <c r="H464" s="225">
        <f t="shared" si="83"/>
        <v>30.07</v>
      </c>
      <c r="I464" s="225">
        <v>15.93</v>
      </c>
      <c r="J464" s="53">
        <f t="shared" si="90"/>
        <v>46</v>
      </c>
      <c r="K464" s="54">
        <f t="shared" si="84"/>
        <v>184</v>
      </c>
      <c r="L464" s="54">
        <f t="shared" si="85"/>
        <v>225.56</v>
      </c>
      <c r="O464" s="53">
        <v>46</v>
      </c>
    </row>
    <row r="465" spans="1:15">
      <c r="A465" s="17"/>
      <c r="B465" s="59" t="s">
        <v>797</v>
      </c>
      <c r="C465" s="59">
        <v>91967</v>
      </c>
      <c r="D465" s="59" t="s">
        <v>21</v>
      </c>
      <c r="E465" s="86" t="s">
        <v>798</v>
      </c>
      <c r="F465" s="87" t="s">
        <v>26</v>
      </c>
      <c r="G465" s="52">
        <v>1</v>
      </c>
      <c r="H465" s="225">
        <f t="shared" si="83"/>
        <v>40.130000000000003</v>
      </c>
      <c r="I465" s="225">
        <v>21.65</v>
      </c>
      <c r="J465" s="53">
        <f t="shared" si="90"/>
        <v>61.78</v>
      </c>
      <c r="K465" s="54">
        <f t="shared" si="84"/>
        <v>61.78</v>
      </c>
      <c r="L465" s="54">
        <f t="shared" si="85"/>
        <v>75.73</v>
      </c>
      <c r="O465" s="53">
        <v>61.78</v>
      </c>
    </row>
    <row r="466" spans="1:15">
      <c r="A466" s="17"/>
      <c r="B466" s="59" t="s">
        <v>799</v>
      </c>
      <c r="C466" s="87">
        <v>91996</v>
      </c>
      <c r="D466" s="59" t="s">
        <v>21</v>
      </c>
      <c r="E466" s="86" t="s">
        <v>800</v>
      </c>
      <c r="F466" s="87" t="s">
        <v>26</v>
      </c>
      <c r="G466" s="52">
        <v>12</v>
      </c>
      <c r="H466" s="225">
        <f t="shared" si="83"/>
        <v>22.63</v>
      </c>
      <c r="I466" s="225">
        <v>13.09</v>
      </c>
      <c r="J466" s="53">
        <f t="shared" si="90"/>
        <v>35.72</v>
      </c>
      <c r="K466" s="54">
        <f t="shared" si="84"/>
        <v>428.64</v>
      </c>
      <c r="L466" s="54">
        <f t="shared" si="85"/>
        <v>525.46</v>
      </c>
      <c r="O466" s="53">
        <v>35.72</v>
      </c>
    </row>
    <row r="467" spans="1:15" s="234" customFormat="1">
      <c r="A467" s="231"/>
      <c r="B467" s="232" t="s">
        <v>801</v>
      </c>
      <c r="C467" s="232" t="s">
        <v>1065</v>
      </c>
      <c r="D467" s="232" t="s">
        <v>25</v>
      </c>
      <c r="E467" s="233" t="s">
        <v>802</v>
      </c>
      <c r="F467" s="232" t="s">
        <v>26</v>
      </c>
      <c r="G467" s="52">
        <v>8</v>
      </c>
      <c r="H467" s="53">
        <f t="shared" si="83"/>
        <v>124.91</v>
      </c>
      <c r="I467" s="53">
        <v>64.87</v>
      </c>
      <c r="J467" s="53">
        <f t="shared" si="90"/>
        <v>189.78</v>
      </c>
      <c r="K467" s="54">
        <f t="shared" si="84"/>
        <v>1518.24</v>
      </c>
      <c r="L467" s="54">
        <f t="shared" si="85"/>
        <v>1861.21</v>
      </c>
      <c r="O467" s="53">
        <v>189.78</v>
      </c>
    </row>
    <row r="468" spans="1:15">
      <c r="A468" s="17"/>
      <c r="B468" s="59" t="s">
        <v>803</v>
      </c>
      <c r="C468" s="59" t="s">
        <v>804</v>
      </c>
      <c r="D468" s="59" t="s">
        <v>25</v>
      </c>
      <c r="E468" s="62" t="s">
        <v>805</v>
      </c>
      <c r="F468" s="59" t="s">
        <v>26</v>
      </c>
      <c r="G468" s="52">
        <v>18</v>
      </c>
      <c r="H468" s="53">
        <f t="shared" si="83"/>
        <v>64.710000000000008</v>
      </c>
      <c r="I468" s="53">
        <v>47.58</v>
      </c>
      <c r="J468" s="53">
        <f t="shared" si="90"/>
        <v>112.29</v>
      </c>
      <c r="K468" s="54">
        <f t="shared" si="84"/>
        <v>2021.22</v>
      </c>
      <c r="L468" s="54">
        <f t="shared" si="85"/>
        <v>2477.81</v>
      </c>
      <c r="O468" s="53">
        <v>112.29</v>
      </c>
    </row>
    <row r="469" spans="1:15">
      <c r="A469" s="17"/>
      <c r="B469" s="59" t="s">
        <v>806</v>
      </c>
      <c r="C469" s="59" t="s">
        <v>807</v>
      </c>
      <c r="D469" s="59" t="s">
        <v>25</v>
      </c>
      <c r="E469" s="62" t="s">
        <v>808</v>
      </c>
      <c r="F469" s="59" t="s">
        <v>26</v>
      </c>
      <c r="G469" s="52">
        <v>102</v>
      </c>
      <c r="H469" s="53">
        <f t="shared" si="83"/>
        <v>81.260000000000005</v>
      </c>
      <c r="I469" s="53">
        <v>47.58</v>
      </c>
      <c r="J469" s="53">
        <f t="shared" si="90"/>
        <v>128.84</v>
      </c>
      <c r="K469" s="54">
        <f t="shared" si="84"/>
        <v>13141.68</v>
      </c>
      <c r="L469" s="54">
        <f t="shared" si="85"/>
        <v>16110.38</v>
      </c>
      <c r="O469" s="53">
        <v>128.84</v>
      </c>
    </row>
    <row r="470" spans="1:15">
      <c r="A470" s="17"/>
      <c r="B470" s="59" t="s">
        <v>809</v>
      </c>
      <c r="C470" s="59" t="s">
        <v>810</v>
      </c>
      <c r="D470" s="59" t="s">
        <v>25</v>
      </c>
      <c r="E470" s="62" t="s">
        <v>811</v>
      </c>
      <c r="F470" s="59" t="s">
        <v>26</v>
      </c>
      <c r="G470" s="52">
        <v>40</v>
      </c>
      <c r="H470" s="53">
        <f t="shared" si="83"/>
        <v>119.26999999999998</v>
      </c>
      <c r="I470" s="53">
        <v>64.87</v>
      </c>
      <c r="J470" s="53">
        <f t="shared" si="90"/>
        <v>184.14</v>
      </c>
      <c r="K470" s="54">
        <f t="shared" si="84"/>
        <v>7365.6</v>
      </c>
      <c r="L470" s="54">
        <f t="shared" si="85"/>
        <v>9029.48</v>
      </c>
      <c r="O470" s="53">
        <v>184.14</v>
      </c>
    </row>
    <row r="471" spans="1:15">
      <c r="A471" s="17"/>
      <c r="B471" s="59" t="s">
        <v>812</v>
      </c>
      <c r="C471" s="59" t="s">
        <v>813</v>
      </c>
      <c r="D471" s="59" t="s">
        <v>25</v>
      </c>
      <c r="E471" s="62" t="s">
        <v>814</v>
      </c>
      <c r="F471" s="59" t="s">
        <v>26</v>
      </c>
      <c r="G471" s="52">
        <v>9</v>
      </c>
      <c r="H471" s="53">
        <f t="shared" si="83"/>
        <v>152.35</v>
      </c>
      <c r="I471" s="53">
        <v>64.87</v>
      </c>
      <c r="J471" s="53">
        <f t="shared" si="90"/>
        <v>217.22</v>
      </c>
      <c r="K471" s="54">
        <f t="shared" si="84"/>
        <v>1954.98</v>
      </c>
      <c r="L471" s="54">
        <f t="shared" si="85"/>
        <v>2396.6</v>
      </c>
      <c r="O471" s="53">
        <v>217.22</v>
      </c>
    </row>
    <row r="472" spans="1:15">
      <c r="A472" s="17"/>
      <c r="B472" s="59" t="s">
        <v>815</v>
      </c>
      <c r="C472" s="59" t="s">
        <v>816</v>
      </c>
      <c r="D472" s="59" t="s">
        <v>25</v>
      </c>
      <c r="E472" s="62" t="s">
        <v>817</v>
      </c>
      <c r="F472" s="87" t="s">
        <v>26</v>
      </c>
      <c r="G472" s="52">
        <v>4</v>
      </c>
      <c r="H472" s="53">
        <f t="shared" si="83"/>
        <v>350.14</v>
      </c>
      <c r="I472" s="53">
        <v>86.5</v>
      </c>
      <c r="J472" s="53">
        <f t="shared" si="90"/>
        <v>436.64</v>
      </c>
      <c r="K472" s="54">
        <f t="shared" si="84"/>
        <v>1746.56</v>
      </c>
      <c r="L472" s="54">
        <f t="shared" si="85"/>
        <v>2141.1</v>
      </c>
      <c r="O472" s="53">
        <v>436.64</v>
      </c>
    </row>
    <row r="473" spans="1:15">
      <c r="A473" s="17"/>
      <c r="B473" s="59" t="s">
        <v>818</v>
      </c>
      <c r="C473" s="59" t="s">
        <v>816</v>
      </c>
      <c r="D473" s="59" t="s">
        <v>25</v>
      </c>
      <c r="E473" s="62" t="s">
        <v>819</v>
      </c>
      <c r="F473" s="87" t="s">
        <v>26</v>
      </c>
      <c r="G473" s="52">
        <v>1</v>
      </c>
      <c r="H473" s="53">
        <f t="shared" si="83"/>
        <v>350.14</v>
      </c>
      <c r="I473" s="53">
        <v>86.5</v>
      </c>
      <c r="J473" s="53">
        <f t="shared" si="90"/>
        <v>436.64</v>
      </c>
      <c r="K473" s="54">
        <f t="shared" si="84"/>
        <v>436.64</v>
      </c>
      <c r="L473" s="54">
        <f t="shared" si="85"/>
        <v>535.27</v>
      </c>
      <c r="O473" s="53">
        <v>436.64</v>
      </c>
    </row>
    <row r="474" spans="1:15">
      <c r="A474" s="17"/>
      <c r="B474" s="59" t="s">
        <v>820</v>
      </c>
      <c r="C474" s="59" t="s">
        <v>821</v>
      </c>
      <c r="D474" s="59" t="s">
        <v>25</v>
      </c>
      <c r="E474" s="62" t="s">
        <v>822</v>
      </c>
      <c r="F474" s="87" t="s">
        <v>26</v>
      </c>
      <c r="G474" s="52">
        <v>16</v>
      </c>
      <c r="H474" s="53">
        <f t="shared" si="83"/>
        <v>113.50999999999999</v>
      </c>
      <c r="I474" s="53">
        <v>51.9</v>
      </c>
      <c r="J474" s="53">
        <f>O474</f>
        <v>165.41</v>
      </c>
      <c r="K474" s="54">
        <f t="shared" si="84"/>
        <v>2646.56</v>
      </c>
      <c r="L474" s="54">
        <f t="shared" si="85"/>
        <v>3244.41</v>
      </c>
      <c r="O474" s="53">
        <v>165.41</v>
      </c>
    </row>
    <row r="475" spans="1:15">
      <c r="A475" s="17"/>
      <c r="B475" s="63"/>
      <c r="C475" s="64"/>
      <c r="D475" s="64"/>
      <c r="E475" s="64"/>
      <c r="F475" s="64"/>
      <c r="G475" s="65" t="s">
        <v>32</v>
      </c>
      <c r="H475" s="66"/>
      <c r="I475" s="66"/>
      <c r="J475" s="66"/>
      <c r="K475" s="67"/>
      <c r="L475" s="67">
        <f>SUM(L412:L474)</f>
        <v>276575.17999999993</v>
      </c>
      <c r="O475" s="66"/>
    </row>
    <row r="476" spans="1:15">
      <c r="A476" s="17"/>
      <c r="B476" s="17"/>
      <c r="C476" s="17"/>
      <c r="D476" s="17"/>
      <c r="E476" s="44"/>
      <c r="F476" s="17"/>
      <c r="G476" s="45"/>
      <c r="H476" s="19"/>
      <c r="I476" s="19"/>
      <c r="J476" s="19"/>
      <c r="K476" s="19"/>
      <c r="L476" s="19"/>
      <c r="O476" s="19"/>
    </row>
    <row r="477" spans="1:15">
      <c r="A477" s="17"/>
      <c r="B477" s="103">
        <v>19</v>
      </c>
      <c r="C477" s="103"/>
      <c r="D477" s="103"/>
      <c r="E477" s="117" t="s">
        <v>823</v>
      </c>
      <c r="F477" s="118"/>
      <c r="G477" s="119"/>
      <c r="H477" s="120"/>
      <c r="I477" s="120"/>
      <c r="J477" s="120"/>
      <c r="K477" s="107"/>
      <c r="L477" s="49"/>
      <c r="O477" s="120"/>
    </row>
    <row r="478" spans="1:15">
      <c r="A478" s="17"/>
      <c r="B478" s="56" t="s">
        <v>824</v>
      </c>
      <c r="C478" s="50">
        <v>89865</v>
      </c>
      <c r="D478" s="50" t="s">
        <v>21</v>
      </c>
      <c r="E478" s="108" t="s">
        <v>341</v>
      </c>
      <c r="F478" s="56" t="s">
        <v>53</v>
      </c>
      <c r="G478" s="52">
        <v>72.3</v>
      </c>
      <c r="H478" s="225">
        <f t="shared" ref="H478:H481" si="91">J478-I478</f>
        <v>12.129999999999999</v>
      </c>
      <c r="I478" s="225">
        <v>6.36</v>
      </c>
      <c r="J478" s="53">
        <f>O478</f>
        <v>18.489999999999998</v>
      </c>
      <c r="K478" s="54">
        <f t="shared" ref="K478:K481" si="92">TRUNC(G478*J478,2)</f>
        <v>1336.82</v>
      </c>
      <c r="L478" s="54">
        <f t="shared" ref="L478:L481" si="93">TRUNC((G478*J478)*L$9+K478,2)</f>
        <v>1638.8</v>
      </c>
      <c r="O478" s="53">
        <v>18.489999999999998</v>
      </c>
    </row>
    <row r="479" spans="1:15">
      <c r="A479" s="17"/>
      <c r="B479" s="56" t="s">
        <v>825</v>
      </c>
      <c r="C479" s="50">
        <v>89485</v>
      </c>
      <c r="D479" s="50" t="s">
        <v>21</v>
      </c>
      <c r="E479" s="102" t="s">
        <v>397</v>
      </c>
      <c r="F479" s="50" t="s">
        <v>26</v>
      </c>
      <c r="G479" s="52">
        <v>15</v>
      </c>
      <c r="H479" s="225">
        <f t="shared" si="91"/>
        <v>4.5600000000000005</v>
      </c>
      <c r="I479" s="225">
        <v>2.0099999999999998</v>
      </c>
      <c r="J479" s="53">
        <f t="shared" ref="J479:J481" si="94">O479</f>
        <v>6.57</v>
      </c>
      <c r="K479" s="54">
        <f t="shared" si="92"/>
        <v>98.55</v>
      </c>
      <c r="L479" s="54">
        <f t="shared" si="93"/>
        <v>120.81</v>
      </c>
      <c r="O479" s="53">
        <v>6.57</v>
      </c>
    </row>
    <row r="480" spans="1:15">
      <c r="A480" s="17"/>
      <c r="B480" s="56" t="s">
        <v>826</v>
      </c>
      <c r="C480" s="50">
        <v>89866</v>
      </c>
      <c r="D480" s="50" t="s">
        <v>21</v>
      </c>
      <c r="E480" s="102" t="s">
        <v>827</v>
      </c>
      <c r="F480" s="50" t="s">
        <v>26</v>
      </c>
      <c r="G480" s="52">
        <v>22</v>
      </c>
      <c r="H480" s="225">
        <f t="shared" si="91"/>
        <v>5.37</v>
      </c>
      <c r="I480" s="225">
        <v>2.34</v>
      </c>
      <c r="J480" s="53">
        <f t="shared" si="94"/>
        <v>7.71</v>
      </c>
      <c r="K480" s="54">
        <f t="shared" si="92"/>
        <v>169.62</v>
      </c>
      <c r="L480" s="54">
        <f t="shared" si="93"/>
        <v>207.93</v>
      </c>
      <c r="O480" s="53">
        <v>7.71</v>
      </c>
    </row>
    <row r="481" spans="1:15">
      <c r="A481" s="17"/>
      <c r="B481" s="56" t="s">
        <v>828</v>
      </c>
      <c r="C481" s="50">
        <v>89869</v>
      </c>
      <c r="D481" s="50" t="s">
        <v>21</v>
      </c>
      <c r="E481" s="102" t="s">
        <v>423</v>
      </c>
      <c r="F481" s="50" t="s">
        <v>26</v>
      </c>
      <c r="G481" s="52">
        <v>6</v>
      </c>
      <c r="H481" s="225">
        <f t="shared" si="91"/>
        <v>7.73</v>
      </c>
      <c r="I481" s="225">
        <v>3.01</v>
      </c>
      <c r="J481" s="53">
        <f t="shared" si="94"/>
        <v>10.74</v>
      </c>
      <c r="K481" s="54">
        <f t="shared" si="92"/>
        <v>64.44</v>
      </c>
      <c r="L481" s="54">
        <f t="shared" si="93"/>
        <v>78.989999999999995</v>
      </c>
      <c r="O481" s="53">
        <v>10.74</v>
      </c>
    </row>
    <row r="482" spans="1:15">
      <c r="A482" s="17"/>
      <c r="B482" s="63"/>
      <c r="C482" s="64"/>
      <c r="D482" s="64"/>
      <c r="E482" s="64"/>
      <c r="F482" s="64"/>
      <c r="G482" s="65" t="s">
        <v>32</v>
      </c>
      <c r="H482" s="66"/>
      <c r="I482" s="66"/>
      <c r="J482" s="66"/>
      <c r="K482" s="67"/>
      <c r="L482" s="67">
        <f>SUM(L478:L481)</f>
        <v>2046.53</v>
      </c>
      <c r="O482" s="66"/>
    </row>
    <row r="483" spans="1:15">
      <c r="A483" s="17"/>
      <c r="B483" s="17"/>
      <c r="C483" s="17"/>
      <c r="D483" s="17"/>
      <c r="E483" s="44"/>
      <c r="F483" s="17"/>
      <c r="G483" s="45"/>
      <c r="H483" s="19"/>
      <c r="I483" s="19"/>
      <c r="J483" s="19"/>
      <c r="K483" s="19"/>
      <c r="L483" s="19"/>
      <c r="O483" s="19"/>
    </row>
    <row r="484" spans="1:15">
      <c r="A484" s="17"/>
      <c r="B484" s="103">
        <v>20</v>
      </c>
      <c r="C484" s="103"/>
      <c r="D484" s="103"/>
      <c r="E484" s="117" t="s">
        <v>829</v>
      </c>
      <c r="F484" s="118"/>
      <c r="G484" s="82"/>
      <c r="H484" s="49"/>
      <c r="I484" s="49"/>
      <c r="J484" s="49"/>
      <c r="K484" s="49"/>
      <c r="L484" s="49"/>
      <c r="O484" s="49"/>
    </row>
    <row r="485" spans="1:15">
      <c r="A485" s="17"/>
      <c r="B485" s="99" t="s">
        <v>830</v>
      </c>
      <c r="C485" s="69"/>
      <c r="D485" s="69"/>
      <c r="E485" s="84" t="s">
        <v>831</v>
      </c>
      <c r="F485" s="108"/>
      <c r="G485" s="91"/>
      <c r="H485" s="72"/>
      <c r="I485" s="72"/>
      <c r="J485" s="72"/>
      <c r="K485" s="72"/>
      <c r="L485" s="72"/>
      <c r="O485" s="72"/>
    </row>
    <row r="486" spans="1:15">
      <c r="A486" s="17"/>
      <c r="B486" s="56" t="s">
        <v>832</v>
      </c>
      <c r="C486" s="59">
        <v>98302</v>
      </c>
      <c r="D486" s="50" t="s">
        <v>21</v>
      </c>
      <c r="E486" s="51" t="s">
        <v>833</v>
      </c>
      <c r="F486" s="56" t="s">
        <v>834</v>
      </c>
      <c r="G486" s="52">
        <v>3</v>
      </c>
      <c r="H486" s="225">
        <f t="shared" ref="H486:H493" si="95">J486-I486</f>
        <v>1151.17</v>
      </c>
      <c r="I486" s="225">
        <v>214.79</v>
      </c>
      <c r="J486" s="53">
        <f>O486</f>
        <v>1365.96</v>
      </c>
      <c r="K486" s="54">
        <f t="shared" ref="K486:K511" si="96">TRUNC(G486*J486,2)</f>
        <v>4097.88</v>
      </c>
      <c r="L486" s="54">
        <f t="shared" ref="L486:L511" si="97">TRUNC((G486*J486)*L$9+K486,2)</f>
        <v>5023.59</v>
      </c>
      <c r="O486" s="53">
        <v>1365.96</v>
      </c>
    </row>
    <row r="487" spans="1:15">
      <c r="A487" s="17"/>
      <c r="B487" s="56" t="s">
        <v>835</v>
      </c>
      <c r="C487" s="59"/>
      <c r="D487" s="59" t="s">
        <v>27</v>
      </c>
      <c r="E487" s="51" t="s">
        <v>836</v>
      </c>
      <c r="F487" s="56" t="s">
        <v>834</v>
      </c>
      <c r="G487" s="52">
        <v>1</v>
      </c>
      <c r="H487" s="53">
        <f t="shared" si="95"/>
        <v>1334.77</v>
      </c>
      <c r="I487" s="53"/>
      <c r="J487" s="53">
        <f t="shared" ref="J487:J493" si="98">O487</f>
        <v>1334.77</v>
      </c>
      <c r="K487" s="54">
        <f t="shared" si="96"/>
        <v>1334.77</v>
      </c>
      <c r="L487" s="54">
        <f t="shared" si="97"/>
        <v>1636.29</v>
      </c>
      <c r="O487" s="53">
        <v>1334.77</v>
      </c>
    </row>
    <row r="488" spans="1:15">
      <c r="A488" s="17"/>
      <c r="B488" s="56" t="s">
        <v>837</v>
      </c>
      <c r="C488" s="59" t="s">
        <v>838</v>
      </c>
      <c r="D488" s="59" t="s">
        <v>25</v>
      </c>
      <c r="E488" s="51" t="s">
        <v>839</v>
      </c>
      <c r="F488" s="56" t="s">
        <v>834</v>
      </c>
      <c r="G488" s="52">
        <v>2</v>
      </c>
      <c r="H488" s="53">
        <f t="shared" si="95"/>
        <v>34.9</v>
      </c>
      <c r="I488" s="53">
        <v>4.78</v>
      </c>
      <c r="J488" s="53">
        <f t="shared" si="98"/>
        <v>39.68</v>
      </c>
      <c r="K488" s="54">
        <f t="shared" si="96"/>
        <v>79.36</v>
      </c>
      <c r="L488" s="54">
        <f t="shared" si="97"/>
        <v>97.28</v>
      </c>
      <c r="O488" s="53">
        <v>39.68</v>
      </c>
    </row>
    <row r="489" spans="1:15">
      <c r="A489" s="17"/>
      <c r="B489" s="56" t="s">
        <v>840</v>
      </c>
      <c r="C489" s="59" t="s">
        <v>838</v>
      </c>
      <c r="D489" s="59" t="s">
        <v>25</v>
      </c>
      <c r="E489" s="51" t="s">
        <v>841</v>
      </c>
      <c r="F489" s="56" t="s">
        <v>834</v>
      </c>
      <c r="G489" s="52">
        <v>1</v>
      </c>
      <c r="H489" s="53">
        <f t="shared" si="95"/>
        <v>34.9</v>
      </c>
      <c r="I489" s="53">
        <v>4.78</v>
      </c>
      <c r="J489" s="53">
        <f t="shared" si="98"/>
        <v>39.68</v>
      </c>
      <c r="K489" s="54">
        <f t="shared" si="96"/>
        <v>39.68</v>
      </c>
      <c r="L489" s="54">
        <f t="shared" si="97"/>
        <v>48.64</v>
      </c>
      <c r="O489" s="53">
        <v>39.68</v>
      </c>
    </row>
    <row r="490" spans="1:15">
      <c r="A490" s="17"/>
      <c r="B490" s="56" t="s">
        <v>842</v>
      </c>
      <c r="C490" s="59" t="s">
        <v>838</v>
      </c>
      <c r="D490" s="59" t="s">
        <v>25</v>
      </c>
      <c r="E490" s="51" t="s">
        <v>843</v>
      </c>
      <c r="F490" s="56" t="s">
        <v>834</v>
      </c>
      <c r="G490" s="52">
        <v>2</v>
      </c>
      <c r="H490" s="53">
        <f t="shared" si="95"/>
        <v>34.9</v>
      </c>
      <c r="I490" s="53">
        <v>4.78</v>
      </c>
      <c r="J490" s="53">
        <f t="shared" si="98"/>
        <v>39.68</v>
      </c>
      <c r="K490" s="54">
        <f t="shared" si="96"/>
        <v>79.36</v>
      </c>
      <c r="L490" s="54">
        <f t="shared" si="97"/>
        <v>97.28</v>
      </c>
      <c r="O490" s="53">
        <v>39.68</v>
      </c>
    </row>
    <row r="491" spans="1:15">
      <c r="A491" s="17"/>
      <c r="B491" s="56" t="s">
        <v>844</v>
      </c>
      <c r="C491" s="59" t="s">
        <v>838</v>
      </c>
      <c r="D491" s="59" t="s">
        <v>25</v>
      </c>
      <c r="E491" s="51" t="s">
        <v>845</v>
      </c>
      <c r="F491" s="56" t="s">
        <v>834</v>
      </c>
      <c r="G491" s="52">
        <v>1</v>
      </c>
      <c r="H491" s="53">
        <f t="shared" si="95"/>
        <v>34.9</v>
      </c>
      <c r="I491" s="53">
        <v>4.78</v>
      </c>
      <c r="J491" s="53">
        <f t="shared" si="98"/>
        <v>39.68</v>
      </c>
      <c r="K491" s="54">
        <f t="shared" si="96"/>
        <v>39.68</v>
      </c>
      <c r="L491" s="54">
        <f t="shared" si="97"/>
        <v>48.64</v>
      </c>
      <c r="O491" s="53">
        <v>39.68</v>
      </c>
    </row>
    <row r="492" spans="1:15">
      <c r="A492" s="17"/>
      <c r="B492" s="56" t="s">
        <v>846</v>
      </c>
      <c r="C492" s="59" t="s">
        <v>847</v>
      </c>
      <c r="D492" s="59" t="s">
        <v>25</v>
      </c>
      <c r="E492" s="51" t="s">
        <v>848</v>
      </c>
      <c r="F492" s="56" t="s">
        <v>834</v>
      </c>
      <c r="G492" s="52">
        <v>2</v>
      </c>
      <c r="H492" s="53">
        <f t="shared" si="95"/>
        <v>36.370000000000005</v>
      </c>
      <c r="I492" s="53">
        <v>32.44</v>
      </c>
      <c r="J492" s="53">
        <f t="shared" si="98"/>
        <v>68.81</v>
      </c>
      <c r="K492" s="54">
        <f t="shared" si="96"/>
        <v>137.62</v>
      </c>
      <c r="L492" s="54">
        <f t="shared" si="97"/>
        <v>168.7</v>
      </c>
      <c r="O492" s="53">
        <v>68.81</v>
      </c>
    </row>
    <row r="493" spans="1:15">
      <c r="A493" s="17"/>
      <c r="B493" s="56" t="s">
        <v>849</v>
      </c>
      <c r="C493" s="59"/>
      <c r="D493" s="59" t="s">
        <v>27</v>
      </c>
      <c r="E493" s="51" t="s">
        <v>850</v>
      </c>
      <c r="F493" s="56" t="s">
        <v>834</v>
      </c>
      <c r="G493" s="52">
        <v>2</v>
      </c>
      <c r="H493" s="53">
        <f t="shared" si="95"/>
        <v>268.95</v>
      </c>
      <c r="I493" s="53"/>
      <c r="J493" s="53">
        <f t="shared" si="98"/>
        <v>268.95</v>
      </c>
      <c r="K493" s="54">
        <f t="shared" si="96"/>
        <v>537.9</v>
      </c>
      <c r="L493" s="54">
        <f t="shared" si="97"/>
        <v>659.41</v>
      </c>
      <c r="O493" s="53">
        <v>268.95</v>
      </c>
    </row>
    <row r="494" spans="1:15">
      <c r="A494" s="17"/>
      <c r="B494" s="99" t="s">
        <v>851</v>
      </c>
      <c r="C494" s="69"/>
      <c r="D494" s="69"/>
      <c r="E494" s="84" t="s">
        <v>852</v>
      </c>
      <c r="F494" s="102"/>
      <c r="G494" s="52"/>
      <c r="H494" s="53"/>
      <c r="I494" s="53"/>
      <c r="J494" s="53"/>
      <c r="K494" s="54">
        <f t="shared" si="96"/>
        <v>0</v>
      </c>
      <c r="L494" s="54">
        <f t="shared" si="97"/>
        <v>0</v>
      </c>
      <c r="O494" s="53"/>
    </row>
    <row r="495" spans="1:15">
      <c r="A495" s="17"/>
      <c r="B495" s="50" t="s">
        <v>853</v>
      </c>
      <c r="C495" s="59" t="s">
        <v>854</v>
      </c>
      <c r="D495" s="50" t="s">
        <v>25</v>
      </c>
      <c r="E495" s="62" t="s">
        <v>855</v>
      </c>
      <c r="F495" s="56" t="s">
        <v>53</v>
      </c>
      <c r="G495" s="52">
        <v>1258.9000000000001</v>
      </c>
      <c r="H495" s="53">
        <f t="shared" ref="H495:H511" si="99">J495-I495</f>
        <v>3.0499999999999989</v>
      </c>
      <c r="I495" s="53">
        <v>10.81</v>
      </c>
      <c r="J495" s="53">
        <f>O495</f>
        <v>13.86</v>
      </c>
      <c r="K495" s="54">
        <f t="shared" si="96"/>
        <v>17448.349999999999</v>
      </c>
      <c r="L495" s="54">
        <f t="shared" si="97"/>
        <v>21389.93</v>
      </c>
      <c r="O495" s="53">
        <v>13.86</v>
      </c>
    </row>
    <row r="496" spans="1:15">
      <c r="A496" s="17"/>
      <c r="B496" s="50" t="s">
        <v>856</v>
      </c>
      <c r="C496" s="50" t="s">
        <v>857</v>
      </c>
      <c r="D496" s="50" t="s">
        <v>25</v>
      </c>
      <c r="E496" s="51" t="s">
        <v>858</v>
      </c>
      <c r="F496" s="56" t="s">
        <v>53</v>
      </c>
      <c r="G496" s="52">
        <v>171.65</v>
      </c>
      <c r="H496" s="53">
        <f t="shared" si="99"/>
        <v>1.83</v>
      </c>
      <c r="I496" s="53">
        <v>10.81</v>
      </c>
      <c r="J496" s="53">
        <f t="shared" ref="J496:J497" si="100">O496</f>
        <v>12.64</v>
      </c>
      <c r="K496" s="54">
        <f t="shared" si="96"/>
        <v>2169.65</v>
      </c>
      <c r="L496" s="54">
        <f t="shared" si="97"/>
        <v>2659.77</v>
      </c>
      <c r="O496" s="53">
        <v>12.64</v>
      </c>
    </row>
    <row r="497" spans="1:15">
      <c r="A497" s="17"/>
      <c r="B497" s="50" t="s">
        <v>859</v>
      </c>
      <c r="C497" s="50" t="s">
        <v>860</v>
      </c>
      <c r="D497" s="50" t="s">
        <v>25</v>
      </c>
      <c r="E497" s="62" t="s">
        <v>861</v>
      </c>
      <c r="F497" s="50" t="s">
        <v>834</v>
      </c>
      <c r="G497" s="52">
        <v>28</v>
      </c>
      <c r="H497" s="53">
        <f t="shared" si="99"/>
        <v>14.68</v>
      </c>
      <c r="I497" s="53">
        <v>5.28</v>
      </c>
      <c r="J497" s="53">
        <f t="shared" si="100"/>
        <v>19.96</v>
      </c>
      <c r="K497" s="54">
        <f t="shared" si="96"/>
        <v>558.88</v>
      </c>
      <c r="L497" s="54">
        <f t="shared" si="97"/>
        <v>685.13</v>
      </c>
      <c r="O497" s="53">
        <v>19.96</v>
      </c>
    </row>
    <row r="498" spans="1:15">
      <c r="A498" s="17"/>
      <c r="B498" s="99" t="s">
        <v>862</v>
      </c>
      <c r="C498" s="69"/>
      <c r="D498" s="69"/>
      <c r="E498" s="84" t="s">
        <v>863</v>
      </c>
      <c r="F498" s="102"/>
      <c r="G498" s="52"/>
      <c r="H498" s="53">
        <f t="shared" si="99"/>
        <v>0</v>
      </c>
      <c r="I498" s="53"/>
      <c r="J498" s="53"/>
      <c r="K498" s="54">
        <f t="shared" si="96"/>
        <v>0</v>
      </c>
      <c r="L498" s="54">
        <f t="shared" si="97"/>
        <v>0</v>
      </c>
      <c r="O498" s="53"/>
    </row>
    <row r="499" spans="1:15">
      <c r="A499" s="17"/>
      <c r="B499" s="56" t="s">
        <v>864</v>
      </c>
      <c r="C499" s="50">
        <v>98307</v>
      </c>
      <c r="D499" s="50" t="s">
        <v>21</v>
      </c>
      <c r="E499" s="51" t="s">
        <v>865</v>
      </c>
      <c r="F499" s="50" t="s">
        <v>834</v>
      </c>
      <c r="G499" s="52">
        <v>28</v>
      </c>
      <c r="H499" s="225">
        <f t="shared" si="99"/>
        <v>48.18</v>
      </c>
      <c r="I499" s="225">
        <v>7.14</v>
      </c>
      <c r="J499" s="53">
        <f>O499</f>
        <v>55.32</v>
      </c>
      <c r="K499" s="54">
        <f t="shared" si="96"/>
        <v>1548.96</v>
      </c>
      <c r="L499" s="54">
        <f t="shared" si="97"/>
        <v>1898.87</v>
      </c>
      <c r="O499" s="53">
        <v>55.32</v>
      </c>
    </row>
    <row r="500" spans="1:15">
      <c r="A500" s="17"/>
      <c r="B500" s="56" t="s">
        <v>866</v>
      </c>
      <c r="C500" s="50"/>
      <c r="D500" s="50" t="s">
        <v>27</v>
      </c>
      <c r="E500" s="51" t="s">
        <v>867</v>
      </c>
      <c r="F500" s="50" t="s">
        <v>834</v>
      </c>
      <c r="G500" s="52">
        <v>14</v>
      </c>
      <c r="H500" s="53">
        <f t="shared" si="99"/>
        <v>29.69</v>
      </c>
      <c r="I500" s="53"/>
      <c r="J500" s="53">
        <f t="shared" ref="J500:J501" si="101">O500</f>
        <v>29.69</v>
      </c>
      <c r="K500" s="54">
        <f t="shared" si="96"/>
        <v>415.66</v>
      </c>
      <c r="L500" s="54">
        <f t="shared" si="97"/>
        <v>509.55</v>
      </c>
      <c r="O500" s="53">
        <v>29.69</v>
      </c>
    </row>
    <row r="501" spans="1:15">
      <c r="A501" s="17"/>
      <c r="B501" s="56" t="s">
        <v>868</v>
      </c>
      <c r="C501" s="50"/>
      <c r="D501" s="50" t="s">
        <v>27</v>
      </c>
      <c r="E501" s="51" t="s">
        <v>869</v>
      </c>
      <c r="F501" s="50" t="s">
        <v>834</v>
      </c>
      <c r="G501" s="52">
        <v>16</v>
      </c>
      <c r="H501" s="53">
        <f t="shared" si="99"/>
        <v>8.6300000000000008</v>
      </c>
      <c r="I501" s="53"/>
      <c r="J501" s="53">
        <f t="shared" si="101"/>
        <v>8.6300000000000008</v>
      </c>
      <c r="K501" s="54">
        <f t="shared" si="96"/>
        <v>138.08000000000001</v>
      </c>
      <c r="L501" s="54">
        <f t="shared" si="97"/>
        <v>169.27</v>
      </c>
      <c r="O501" s="53">
        <v>8.6300000000000008</v>
      </c>
    </row>
    <row r="502" spans="1:15">
      <c r="A502" s="17"/>
      <c r="B502" s="99" t="s">
        <v>870</v>
      </c>
      <c r="C502" s="69"/>
      <c r="D502" s="69"/>
      <c r="E502" s="84" t="s">
        <v>871</v>
      </c>
      <c r="F502" s="102"/>
      <c r="G502" s="52"/>
      <c r="H502" s="53">
        <f t="shared" si="99"/>
        <v>0</v>
      </c>
      <c r="I502" s="53"/>
      <c r="J502" s="53"/>
      <c r="K502" s="54">
        <f t="shared" si="96"/>
        <v>0</v>
      </c>
      <c r="L502" s="54">
        <f t="shared" si="97"/>
        <v>0</v>
      </c>
      <c r="O502" s="53"/>
    </row>
    <row r="503" spans="1:15" s="234" customFormat="1">
      <c r="A503" s="231"/>
      <c r="B503" s="235" t="s">
        <v>872</v>
      </c>
      <c r="C503" s="235">
        <v>97886</v>
      </c>
      <c r="D503" s="235" t="s">
        <v>21</v>
      </c>
      <c r="E503" s="237" t="s">
        <v>873</v>
      </c>
      <c r="F503" s="235" t="s">
        <v>834</v>
      </c>
      <c r="G503" s="52">
        <v>2</v>
      </c>
      <c r="H503" s="53">
        <f t="shared" si="99"/>
        <v>185.27</v>
      </c>
      <c r="I503" s="53"/>
      <c r="J503" s="53">
        <f>O503</f>
        <v>185.27</v>
      </c>
      <c r="K503" s="54">
        <f t="shared" si="96"/>
        <v>370.54</v>
      </c>
      <c r="L503" s="54">
        <f t="shared" si="97"/>
        <v>454.24</v>
      </c>
      <c r="O503" s="53">
        <v>185.27</v>
      </c>
    </row>
    <row r="504" spans="1:15">
      <c r="A504" s="17"/>
      <c r="B504" s="56" t="s">
        <v>874</v>
      </c>
      <c r="C504" s="50">
        <v>100556</v>
      </c>
      <c r="D504" s="50" t="s">
        <v>21</v>
      </c>
      <c r="E504" s="51" t="s">
        <v>875</v>
      </c>
      <c r="F504" s="50" t="s">
        <v>834</v>
      </c>
      <c r="G504" s="52">
        <v>2</v>
      </c>
      <c r="H504" s="225">
        <f t="shared" si="99"/>
        <v>17.600000000000001</v>
      </c>
      <c r="I504" s="225">
        <v>11.99</v>
      </c>
      <c r="J504" s="53">
        <f t="shared" ref="J504:J505" si="102">O504</f>
        <v>29.59</v>
      </c>
      <c r="K504" s="54">
        <f t="shared" si="96"/>
        <v>59.18</v>
      </c>
      <c r="L504" s="54">
        <f t="shared" si="97"/>
        <v>72.540000000000006</v>
      </c>
      <c r="O504" s="53">
        <v>29.59</v>
      </c>
    </row>
    <row r="505" spans="1:15">
      <c r="A505" s="17"/>
      <c r="B505" s="56" t="s">
        <v>876</v>
      </c>
      <c r="C505" s="50">
        <v>91940</v>
      </c>
      <c r="D505" s="50" t="s">
        <v>21</v>
      </c>
      <c r="E505" s="51" t="s">
        <v>877</v>
      </c>
      <c r="F505" s="50" t="s">
        <v>834</v>
      </c>
      <c r="G505" s="52">
        <v>42</v>
      </c>
      <c r="H505" s="225">
        <f t="shared" si="99"/>
        <v>9.0599999999999987</v>
      </c>
      <c r="I505" s="225">
        <v>8.66</v>
      </c>
      <c r="J505" s="53">
        <f t="shared" si="102"/>
        <v>17.72</v>
      </c>
      <c r="K505" s="54">
        <f t="shared" si="96"/>
        <v>744.24</v>
      </c>
      <c r="L505" s="54">
        <f t="shared" si="97"/>
        <v>912.36</v>
      </c>
      <c r="O505" s="53">
        <v>17.72</v>
      </c>
    </row>
    <row r="506" spans="1:15">
      <c r="A506" s="17"/>
      <c r="B506" s="99" t="s">
        <v>878</v>
      </c>
      <c r="C506" s="69"/>
      <c r="D506" s="69"/>
      <c r="E506" s="70" t="s">
        <v>735</v>
      </c>
      <c r="F506" s="77"/>
      <c r="G506" s="52"/>
      <c r="H506" s="53">
        <f t="shared" si="99"/>
        <v>0</v>
      </c>
      <c r="I506" s="53"/>
      <c r="J506" s="53"/>
      <c r="K506" s="54">
        <f t="shared" si="96"/>
        <v>0</v>
      </c>
      <c r="L506" s="54">
        <f t="shared" si="97"/>
        <v>0</v>
      </c>
      <c r="O506" s="53"/>
    </row>
    <row r="507" spans="1:15">
      <c r="A507" s="17"/>
      <c r="B507" s="50" t="s">
        <v>879</v>
      </c>
      <c r="C507" s="50">
        <v>91834</v>
      </c>
      <c r="D507" s="50" t="s">
        <v>21</v>
      </c>
      <c r="E507" s="77" t="s">
        <v>880</v>
      </c>
      <c r="F507" s="50" t="s">
        <v>53</v>
      </c>
      <c r="G507" s="52">
        <v>209.15</v>
      </c>
      <c r="H507" s="225">
        <f t="shared" si="99"/>
        <v>12.529999999999998</v>
      </c>
      <c r="I507" s="225">
        <v>3.87</v>
      </c>
      <c r="J507" s="53">
        <f>O507</f>
        <v>16.399999999999999</v>
      </c>
      <c r="K507" s="54">
        <f t="shared" si="96"/>
        <v>3430.06</v>
      </c>
      <c r="L507" s="54">
        <f t="shared" si="97"/>
        <v>4204.91</v>
      </c>
      <c r="O507" s="53">
        <v>16.399999999999999</v>
      </c>
    </row>
    <row r="508" spans="1:15" s="234" customFormat="1">
      <c r="A508" s="231"/>
      <c r="B508" s="235" t="s">
        <v>881</v>
      </c>
      <c r="C508" s="235">
        <v>71211</v>
      </c>
      <c r="D508" s="235" t="s">
        <v>105</v>
      </c>
      <c r="E508" s="252" t="s">
        <v>882</v>
      </c>
      <c r="F508" s="235" t="s">
        <v>53</v>
      </c>
      <c r="G508" s="52">
        <v>3</v>
      </c>
      <c r="H508" s="53">
        <f t="shared" si="99"/>
        <v>34.790000000000006</v>
      </c>
      <c r="I508" s="53">
        <v>5.52</v>
      </c>
      <c r="J508" s="53">
        <f t="shared" ref="J508:J511" si="103">O508</f>
        <v>40.31</v>
      </c>
      <c r="K508" s="54">
        <f t="shared" si="96"/>
        <v>120.93</v>
      </c>
      <c r="L508" s="54">
        <f t="shared" si="97"/>
        <v>148.24</v>
      </c>
      <c r="O508" s="53">
        <v>40.31</v>
      </c>
    </row>
    <row r="509" spans="1:15" s="234" customFormat="1">
      <c r="A509" s="231"/>
      <c r="B509" s="235" t="s">
        <v>883</v>
      </c>
      <c r="C509" s="235">
        <v>71213</v>
      </c>
      <c r="D509" s="235" t="s">
        <v>105</v>
      </c>
      <c r="E509" s="252" t="s">
        <v>884</v>
      </c>
      <c r="F509" s="235" t="s">
        <v>53</v>
      </c>
      <c r="G509" s="52">
        <v>46.3</v>
      </c>
      <c r="H509" s="53">
        <f t="shared" si="99"/>
        <v>56.100000000000009</v>
      </c>
      <c r="I509" s="53">
        <v>14.3</v>
      </c>
      <c r="J509" s="53">
        <f t="shared" si="103"/>
        <v>70.400000000000006</v>
      </c>
      <c r="K509" s="54">
        <f t="shared" si="96"/>
        <v>3259.52</v>
      </c>
      <c r="L509" s="54">
        <f t="shared" si="97"/>
        <v>3995.84</v>
      </c>
      <c r="O509" s="53">
        <v>70.400000000000006</v>
      </c>
    </row>
    <row r="510" spans="1:15" s="234" customFormat="1">
      <c r="A510" s="231"/>
      <c r="B510" s="235" t="s">
        <v>885</v>
      </c>
      <c r="C510" s="235">
        <v>71215</v>
      </c>
      <c r="D510" s="235" t="s">
        <v>105</v>
      </c>
      <c r="E510" s="252" t="s">
        <v>886</v>
      </c>
      <c r="F510" s="235" t="s">
        <v>53</v>
      </c>
      <c r="G510" s="52">
        <v>22.5</v>
      </c>
      <c r="H510" s="53">
        <f t="shared" si="99"/>
        <v>69.400000000000006</v>
      </c>
      <c r="I510" s="53">
        <v>14.3</v>
      </c>
      <c r="J510" s="53">
        <f t="shared" si="103"/>
        <v>83.7</v>
      </c>
      <c r="K510" s="54">
        <f t="shared" si="96"/>
        <v>1883.25</v>
      </c>
      <c r="L510" s="54">
        <f t="shared" si="97"/>
        <v>2308.67</v>
      </c>
      <c r="O510" s="53">
        <v>83.7</v>
      </c>
    </row>
    <row r="511" spans="1:15">
      <c r="A511" s="17"/>
      <c r="B511" s="50" t="s">
        <v>887</v>
      </c>
      <c r="C511" s="59" t="s">
        <v>888</v>
      </c>
      <c r="D511" s="59" t="s">
        <v>25</v>
      </c>
      <c r="E511" s="62" t="s">
        <v>889</v>
      </c>
      <c r="F511" s="50" t="s">
        <v>53</v>
      </c>
      <c r="G511" s="52">
        <v>63.3</v>
      </c>
      <c r="H511" s="53">
        <f t="shared" si="99"/>
        <v>15.049999999999997</v>
      </c>
      <c r="I511" s="53">
        <v>38.93</v>
      </c>
      <c r="J511" s="53">
        <f t="shared" si="103"/>
        <v>53.98</v>
      </c>
      <c r="K511" s="54">
        <f t="shared" si="96"/>
        <v>3416.93</v>
      </c>
      <c r="L511" s="54">
        <f t="shared" si="97"/>
        <v>4188.8100000000004</v>
      </c>
      <c r="O511" s="53">
        <v>53.98</v>
      </c>
    </row>
    <row r="512" spans="1:15">
      <c r="A512" s="17"/>
      <c r="B512" s="63"/>
      <c r="C512" s="64"/>
      <c r="D512" s="64"/>
      <c r="E512" s="64"/>
      <c r="F512" s="64"/>
      <c r="G512" s="65" t="s">
        <v>32</v>
      </c>
      <c r="H512" s="66"/>
      <c r="I512" s="66"/>
      <c r="J512" s="66"/>
      <c r="K512" s="67"/>
      <c r="L512" s="67">
        <f>SUM(L486:L511)</f>
        <v>51377.960000000006</v>
      </c>
      <c r="O512" s="66"/>
    </row>
    <row r="513" spans="1:15">
      <c r="A513" s="17"/>
      <c r="B513" s="111"/>
      <c r="C513" s="111"/>
      <c r="D513" s="111"/>
      <c r="E513" s="111"/>
      <c r="F513" s="111"/>
      <c r="G513" s="111"/>
      <c r="H513" s="20"/>
      <c r="I513" s="20"/>
      <c r="J513" s="20"/>
      <c r="K513" s="112"/>
      <c r="L513" s="112"/>
      <c r="O513" s="20"/>
    </row>
    <row r="514" spans="1:15">
      <c r="A514" s="17"/>
      <c r="B514" s="103">
        <v>21</v>
      </c>
      <c r="C514" s="103"/>
      <c r="D514" s="103"/>
      <c r="E514" s="47" t="s">
        <v>890</v>
      </c>
      <c r="F514" s="103"/>
      <c r="G514" s="82"/>
      <c r="H514" s="49"/>
      <c r="I514" s="49"/>
      <c r="J514" s="49"/>
      <c r="K514" s="49"/>
      <c r="L514" s="49"/>
      <c r="O514" s="49"/>
    </row>
    <row r="515" spans="1:15">
      <c r="A515" s="17"/>
      <c r="B515" s="50" t="s">
        <v>891</v>
      </c>
      <c r="C515" s="50"/>
      <c r="D515" s="50" t="s">
        <v>27</v>
      </c>
      <c r="E515" s="51" t="s">
        <v>892</v>
      </c>
      <c r="F515" s="50" t="s">
        <v>26</v>
      </c>
      <c r="G515" s="52">
        <v>1</v>
      </c>
      <c r="H515" s="53">
        <f t="shared" ref="H515:H517" si="104">J515-I515</f>
        <v>6357.81</v>
      </c>
      <c r="I515" s="53"/>
      <c r="J515" s="53">
        <f>O515</f>
        <v>6357.81</v>
      </c>
      <c r="K515" s="54">
        <f t="shared" ref="K515:K517" si="105">TRUNC(G515*J515,2)</f>
        <v>6357.81</v>
      </c>
      <c r="L515" s="54">
        <f t="shared" ref="L515:L517" si="106">TRUNC((G515*J515)*L$9+K515,2)</f>
        <v>7794.03</v>
      </c>
      <c r="O515" s="53">
        <v>6357.81</v>
      </c>
    </row>
    <row r="516" spans="1:15">
      <c r="A516" s="17"/>
      <c r="B516" s="50" t="s">
        <v>893</v>
      </c>
      <c r="C516" s="50" t="s">
        <v>894</v>
      </c>
      <c r="D516" s="50" t="s">
        <v>25</v>
      </c>
      <c r="E516" s="51" t="s">
        <v>895</v>
      </c>
      <c r="F516" s="50" t="s">
        <v>26</v>
      </c>
      <c r="G516" s="52">
        <v>1</v>
      </c>
      <c r="H516" s="53">
        <f t="shared" si="104"/>
        <v>1203.9000000000001</v>
      </c>
      <c r="I516" s="53">
        <v>34.6</v>
      </c>
      <c r="J516" s="53">
        <f t="shared" ref="J516:J517" si="107">O516</f>
        <v>1238.5</v>
      </c>
      <c r="K516" s="54">
        <f t="shared" si="105"/>
        <v>1238.5</v>
      </c>
      <c r="L516" s="54">
        <f t="shared" si="106"/>
        <v>1518.27</v>
      </c>
      <c r="O516" s="53">
        <v>1238.5</v>
      </c>
    </row>
    <row r="517" spans="1:15">
      <c r="A517" s="17"/>
      <c r="B517" s="50" t="s">
        <v>896</v>
      </c>
      <c r="C517" s="50" t="s">
        <v>897</v>
      </c>
      <c r="D517" s="50" t="s">
        <v>25</v>
      </c>
      <c r="E517" s="51" t="s">
        <v>898</v>
      </c>
      <c r="F517" s="50" t="s">
        <v>26</v>
      </c>
      <c r="G517" s="52">
        <v>4</v>
      </c>
      <c r="H517" s="53">
        <f t="shared" si="104"/>
        <v>222.46</v>
      </c>
      <c r="I517" s="53">
        <v>34.6</v>
      </c>
      <c r="J517" s="53">
        <f t="shared" si="107"/>
        <v>257.06</v>
      </c>
      <c r="K517" s="54">
        <f t="shared" si="105"/>
        <v>1028.24</v>
      </c>
      <c r="L517" s="54">
        <f t="shared" si="106"/>
        <v>1260.51</v>
      </c>
      <c r="O517" s="53">
        <v>257.06</v>
      </c>
    </row>
    <row r="518" spans="1:15">
      <c r="A518" s="17"/>
      <c r="B518" s="63"/>
      <c r="C518" s="64"/>
      <c r="D518" s="64"/>
      <c r="E518" s="64"/>
      <c r="F518" s="64"/>
      <c r="G518" s="65" t="s">
        <v>32</v>
      </c>
      <c r="H518" s="66"/>
      <c r="I518" s="66"/>
      <c r="J518" s="66"/>
      <c r="K518" s="67"/>
      <c r="L518" s="121">
        <f>SUM(L515:L517)</f>
        <v>10572.81</v>
      </c>
      <c r="O518" s="66"/>
    </row>
    <row r="519" spans="1:15">
      <c r="A519" s="17"/>
      <c r="B519" s="111"/>
      <c r="C519" s="111"/>
      <c r="D519" s="111"/>
      <c r="E519" s="111"/>
      <c r="F519" s="111"/>
      <c r="G519" s="111"/>
      <c r="H519" s="20"/>
      <c r="I519" s="20"/>
      <c r="J519" s="20"/>
      <c r="K519" s="112"/>
      <c r="L519" s="112"/>
      <c r="O519" s="20"/>
    </row>
    <row r="520" spans="1:15">
      <c r="A520" s="17"/>
      <c r="B520" s="46">
        <v>22</v>
      </c>
      <c r="C520" s="103"/>
      <c r="D520" s="103"/>
      <c r="E520" s="47" t="s">
        <v>899</v>
      </c>
      <c r="F520" s="47"/>
      <c r="G520" s="82"/>
      <c r="H520" s="49"/>
      <c r="I520" s="49"/>
      <c r="J520" s="49"/>
      <c r="K520" s="49"/>
      <c r="L520" s="49"/>
      <c r="O520" s="49"/>
    </row>
    <row r="521" spans="1:15">
      <c r="A521" s="17"/>
      <c r="B521" s="50" t="s">
        <v>900</v>
      </c>
      <c r="C521" s="50">
        <v>96989</v>
      </c>
      <c r="D521" s="50" t="s">
        <v>21</v>
      </c>
      <c r="E521" s="62" t="s">
        <v>901</v>
      </c>
      <c r="F521" s="56" t="s">
        <v>26</v>
      </c>
      <c r="G521" s="52">
        <v>1</v>
      </c>
      <c r="H521" s="225">
        <f t="shared" ref="H521:H535" si="108">J521-I521</f>
        <v>153.17000000000002</v>
      </c>
      <c r="I521" s="225">
        <v>4.38</v>
      </c>
      <c r="J521" s="53">
        <f>O521</f>
        <v>157.55000000000001</v>
      </c>
      <c r="K521" s="54">
        <f t="shared" ref="K521:K535" si="109">TRUNC(G521*J521,2)</f>
        <v>157.55000000000001</v>
      </c>
      <c r="L521" s="54">
        <f t="shared" ref="L521:L535" si="110">TRUNC((G521*J521)*L$9+K521,2)</f>
        <v>193.14</v>
      </c>
      <c r="O521" s="53">
        <v>157.55000000000001</v>
      </c>
    </row>
    <row r="522" spans="1:15">
      <c r="A522" s="17"/>
      <c r="B522" s="50" t="s">
        <v>902</v>
      </c>
      <c r="C522" s="50" t="s">
        <v>903</v>
      </c>
      <c r="D522" s="110" t="s">
        <v>25</v>
      </c>
      <c r="E522" s="77" t="s">
        <v>904</v>
      </c>
      <c r="F522" s="122" t="s">
        <v>53</v>
      </c>
      <c r="G522" s="52">
        <v>154</v>
      </c>
      <c r="H522" s="53">
        <f t="shared" si="108"/>
        <v>4.51</v>
      </c>
      <c r="I522" s="53">
        <v>7.35</v>
      </c>
      <c r="J522" s="53">
        <f t="shared" ref="J522:J535" si="111">O522</f>
        <v>11.86</v>
      </c>
      <c r="K522" s="54">
        <f t="shared" si="109"/>
        <v>1826.44</v>
      </c>
      <c r="L522" s="54">
        <f t="shared" si="110"/>
        <v>2239.0300000000002</v>
      </c>
      <c r="O522" s="53">
        <v>11.86</v>
      </c>
    </row>
    <row r="523" spans="1:15">
      <c r="A523" s="17"/>
      <c r="B523" s="50" t="s">
        <v>905</v>
      </c>
      <c r="C523" s="50">
        <v>98463</v>
      </c>
      <c r="D523" s="50" t="s">
        <v>21</v>
      </c>
      <c r="E523" s="77" t="s">
        <v>906</v>
      </c>
      <c r="F523" s="56" t="s">
        <v>26</v>
      </c>
      <c r="G523" s="52">
        <v>16</v>
      </c>
      <c r="H523" s="225">
        <f t="shared" si="108"/>
        <v>16.48</v>
      </c>
      <c r="I523" s="225">
        <v>10.96</v>
      </c>
      <c r="J523" s="53">
        <f t="shared" si="111"/>
        <v>27.44</v>
      </c>
      <c r="K523" s="54">
        <f t="shared" si="109"/>
        <v>439.04</v>
      </c>
      <c r="L523" s="54">
        <f t="shared" si="110"/>
        <v>538.21</v>
      </c>
      <c r="O523" s="53">
        <v>27.44</v>
      </c>
    </row>
    <row r="524" spans="1:15">
      <c r="A524" s="17"/>
      <c r="B524" s="50" t="s">
        <v>907</v>
      </c>
      <c r="C524" s="50"/>
      <c r="D524" s="50" t="s">
        <v>27</v>
      </c>
      <c r="E524" s="77" t="s">
        <v>908</v>
      </c>
      <c r="F524" s="50" t="s">
        <v>26</v>
      </c>
      <c r="G524" s="52">
        <v>4</v>
      </c>
      <c r="H524" s="53">
        <f t="shared" si="108"/>
        <v>26.03</v>
      </c>
      <c r="I524" s="53"/>
      <c r="J524" s="53">
        <f t="shared" si="111"/>
        <v>26.03</v>
      </c>
      <c r="K524" s="54">
        <f t="shared" si="109"/>
        <v>104.12</v>
      </c>
      <c r="L524" s="54">
        <f t="shared" si="110"/>
        <v>127.64</v>
      </c>
      <c r="O524" s="53">
        <v>26.03</v>
      </c>
    </row>
    <row r="525" spans="1:15">
      <c r="A525" s="17"/>
      <c r="B525" s="50" t="s">
        <v>909</v>
      </c>
      <c r="C525" s="50">
        <v>98463</v>
      </c>
      <c r="D525" s="50" t="s">
        <v>21</v>
      </c>
      <c r="E525" s="77" t="s">
        <v>910</v>
      </c>
      <c r="F525" s="50" t="s">
        <v>26</v>
      </c>
      <c r="G525" s="52">
        <v>48</v>
      </c>
      <c r="H525" s="225">
        <f t="shared" si="108"/>
        <v>16.48</v>
      </c>
      <c r="I525" s="225">
        <v>10.96</v>
      </c>
      <c r="J525" s="53">
        <f t="shared" si="111"/>
        <v>27.44</v>
      </c>
      <c r="K525" s="54">
        <f t="shared" si="109"/>
        <v>1317.12</v>
      </c>
      <c r="L525" s="54">
        <f t="shared" si="110"/>
        <v>1614.65</v>
      </c>
      <c r="O525" s="53">
        <v>27.44</v>
      </c>
    </row>
    <row r="526" spans="1:15" ht="25.5">
      <c r="A526" s="17"/>
      <c r="B526" s="50" t="s">
        <v>911</v>
      </c>
      <c r="C526" s="50"/>
      <c r="D526" s="50" t="s">
        <v>27</v>
      </c>
      <c r="E526" s="62" t="s">
        <v>912</v>
      </c>
      <c r="F526" s="56" t="s">
        <v>26</v>
      </c>
      <c r="G526" s="52">
        <v>1</v>
      </c>
      <c r="H526" s="53">
        <f t="shared" si="108"/>
        <v>221.74</v>
      </c>
      <c r="I526" s="53"/>
      <c r="J526" s="53">
        <f t="shared" si="111"/>
        <v>221.74</v>
      </c>
      <c r="K526" s="54">
        <f t="shared" si="109"/>
        <v>221.74</v>
      </c>
      <c r="L526" s="54">
        <f t="shared" si="110"/>
        <v>271.83</v>
      </c>
      <c r="O526" s="53">
        <v>221.74</v>
      </c>
    </row>
    <row r="527" spans="1:15">
      <c r="A527" s="17"/>
      <c r="B527" s="50" t="s">
        <v>913</v>
      </c>
      <c r="C527" s="76">
        <v>93358</v>
      </c>
      <c r="D527" s="50" t="s">
        <v>21</v>
      </c>
      <c r="E527" s="62" t="s">
        <v>914</v>
      </c>
      <c r="F527" s="56" t="s">
        <v>30</v>
      </c>
      <c r="G527" s="52">
        <v>43.95</v>
      </c>
      <c r="H527" s="225">
        <f t="shared" si="108"/>
        <v>32.549999999999997</v>
      </c>
      <c r="I527" s="225">
        <v>54.95</v>
      </c>
      <c r="J527" s="53">
        <f t="shared" si="111"/>
        <v>87.5</v>
      </c>
      <c r="K527" s="54">
        <f t="shared" si="109"/>
        <v>3845.62</v>
      </c>
      <c r="L527" s="54">
        <f t="shared" si="110"/>
        <v>4714.34</v>
      </c>
      <c r="O527" s="53">
        <v>87.5</v>
      </c>
    </row>
    <row r="528" spans="1:15">
      <c r="A528" s="17"/>
      <c r="B528" s="50" t="s">
        <v>915</v>
      </c>
      <c r="C528" s="73">
        <v>93382</v>
      </c>
      <c r="D528" s="50" t="s">
        <v>21</v>
      </c>
      <c r="E528" s="62" t="s">
        <v>35</v>
      </c>
      <c r="F528" s="56" t="s">
        <v>30</v>
      </c>
      <c r="G528" s="52">
        <v>43.95</v>
      </c>
      <c r="H528" s="225">
        <f t="shared" si="108"/>
        <v>3.889999999999997</v>
      </c>
      <c r="I528" s="225">
        <v>21.44</v>
      </c>
      <c r="J528" s="53">
        <f t="shared" si="111"/>
        <v>25.33</v>
      </c>
      <c r="K528" s="54">
        <f t="shared" si="109"/>
        <v>1113.25</v>
      </c>
      <c r="L528" s="54">
        <f t="shared" si="110"/>
        <v>1364.73</v>
      </c>
      <c r="O528" s="53">
        <v>25.33</v>
      </c>
    </row>
    <row r="529" spans="1:15">
      <c r="A529" s="17"/>
      <c r="B529" s="50" t="s">
        <v>916</v>
      </c>
      <c r="C529" s="50">
        <v>96985</v>
      </c>
      <c r="D529" s="50" t="s">
        <v>21</v>
      </c>
      <c r="E529" s="77" t="s">
        <v>917</v>
      </c>
      <c r="F529" s="56" t="s">
        <v>26</v>
      </c>
      <c r="G529" s="52">
        <v>16</v>
      </c>
      <c r="H529" s="225">
        <f t="shared" si="108"/>
        <v>62.230000000000004</v>
      </c>
      <c r="I529" s="225">
        <v>8.77</v>
      </c>
      <c r="J529" s="53">
        <f t="shared" si="111"/>
        <v>71</v>
      </c>
      <c r="K529" s="54">
        <f t="shared" si="109"/>
        <v>1136</v>
      </c>
      <c r="L529" s="54">
        <f t="shared" si="110"/>
        <v>1392.62</v>
      </c>
      <c r="O529" s="53">
        <v>71</v>
      </c>
    </row>
    <row r="530" spans="1:15" s="234" customFormat="1">
      <c r="A530" s="231"/>
      <c r="B530" s="235" t="s">
        <v>918</v>
      </c>
      <c r="C530" s="235">
        <v>91935</v>
      </c>
      <c r="D530" s="235" t="s">
        <v>21</v>
      </c>
      <c r="E530" s="252" t="s">
        <v>919</v>
      </c>
      <c r="F530" s="235" t="s">
        <v>53</v>
      </c>
      <c r="G530" s="52">
        <v>65</v>
      </c>
      <c r="H530" s="53">
        <f t="shared" si="108"/>
        <v>21.73</v>
      </c>
      <c r="I530" s="53">
        <v>8.8000000000000007</v>
      </c>
      <c r="J530" s="53">
        <f t="shared" si="111"/>
        <v>30.53</v>
      </c>
      <c r="K530" s="54">
        <f t="shared" si="109"/>
        <v>1984.45</v>
      </c>
      <c r="L530" s="54">
        <f t="shared" si="110"/>
        <v>2432.73</v>
      </c>
      <c r="O530" s="53">
        <v>30.53</v>
      </c>
    </row>
    <row r="531" spans="1:15">
      <c r="A531" s="17"/>
      <c r="B531" s="50" t="s">
        <v>920</v>
      </c>
      <c r="C531" s="50">
        <v>96973</v>
      </c>
      <c r="D531" s="50" t="s">
        <v>21</v>
      </c>
      <c r="E531" s="77" t="s">
        <v>921</v>
      </c>
      <c r="F531" s="122" t="s">
        <v>53</v>
      </c>
      <c r="G531" s="52">
        <v>348.78</v>
      </c>
      <c r="H531" s="225">
        <f t="shared" si="108"/>
        <v>66.59</v>
      </c>
      <c r="I531" s="225">
        <v>14.25</v>
      </c>
      <c r="J531" s="53">
        <f t="shared" si="111"/>
        <v>80.84</v>
      </c>
      <c r="K531" s="54">
        <f t="shared" si="109"/>
        <v>28195.37</v>
      </c>
      <c r="L531" s="54">
        <f t="shared" si="110"/>
        <v>34564.699999999997</v>
      </c>
      <c r="O531" s="53">
        <v>80.84</v>
      </c>
    </row>
    <row r="532" spans="1:15">
      <c r="A532" s="17"/>
      <c r="B532" s="50" t="s">
        <v>922</v>
      </c>
      <c r="C532" s="50">
        <v>96974</v>
      </c>
      <c r="D532" s="50" t="s">
        <v>21</v>
      </c>
      <c r="E532" s="77" t="s">
        <v>923</v>
      </c>
      <c r="F532" s="122" t="s">
        <v>53</v>
      </c>
      <c r="G532" s="52">
        <v>308</v>
      </c>
      <c r="H532" s="225">
        <f t="shared" si="108"/>
        <v>88.78</v>
      </c>
      <c r="I532" s="225">
        <v>16.739999999999998</v>
      </c>
      <c r="J532" s="53">
        <f t="shared" si="111"/>
        <v>105.52</v>
      </c>
      <c r="K532" s="54">
        <f t="shared" si="109"/>
        <v>32500.16</v>
      </c>
      <c r="L532" s="54">
        <f t="shared" si="110"/>
        <v>39841.94</v>
      </c>
      <c r="O532" s="53">
        <v>105.52</v>
      </c>
    </row>
    <row r="533" spans="1:15">
      <c r="A533" s="17"/>
      <c r="B533" s="50" t="s">
        <v>924</v>
      </c>
      <c r="C533" s="50">
        <v>98111</v>
      </c>
      <c r="D533" s="50" t="s">
        <v>21</v>
      </c>
      <c r="E533" s="77" t="s">
        <v>925</v>
      </c>
      <c r="F533" s="56" t="s">
        <v>26</v>
      </c>
      <c r="G533" s="52">
        <v>16</v>
      </c>
      <c r="H533" s="225">
        <f t="shared" si="108"/>
        <v>50.7</v>
      </c>
      <c r="I533" s="225">
        <v>6.82</v>
      </c>
      <c r="J533" s="53">
        <f t="shared" si="111"/>
        <v>57.52</v>
      </c>
      <c r="K533" s="54">
        <f t="shared" si="109"/>
        <v>920.32</v>
      </c>
      <c r="L533" s="54">
        <f t="shared" si="110"/>
        <v>1128.22</v>
      </c>
      <c r="O533" s="53">
        <v>57.52</v>
      </c>
    </row>
    <row r="534" spans="1:15">
      <c r="A534" s="17"/>
      <c r="B534" s="50" t="s">
        <v>926</v>
      </c>
      <c r="C534" s="50" t="s">
        <v>927</v>
      </c>
      <c r="D534" s="50" t="s">
        <v>25</v>
      </c>
      <c r="E534" s="77" t="s">
        <v>928</v>
      </c>
      <c r="F534" s="56" t="s">
        <v>26</v>
      </c>
      <c r="G534" s="123">
        <v>340</v>
      </c>
      <c r="H534" s="53">
        <f t="shared" si="108"/>
        <v>5.4699999999999989</v>
      </c>
      <c r="I534" s="53">
        <v>8.65</v>
      </c>
      <c r="J534" s="53">
        <f t="shared" si="111"/>
        <v>14.12</v>
      </c>
      <c r="K534" s="54">
        <f t="shared" si="109"/>
        <v>4800.8</v>
      </c>
      <c r="L534" s="54">
        <f t="shared" si="110"/>
        <v>5885.3</v>
      </c>
      <c r="O534" s="53">
        <v>14.12</v>
      </c>
    </row>
    <row r="535" spans="1:15">
      <c r="A535" s="17"/>
      <c r="B535" s="50" t="s">
        <v>929</v>
      </c>
      <c r="C535" s="50" t="s">
        <v>930</v>
      </c>
      <c r="D535" s="50" t="s">
        <v>25</v>
      </c>
      <c r="E535" s="124" t="s">
        <v>931</v>
      </c>
      <c r="F535" s="56" t="s">
        <v>26</v>
      </c>
      <c r="G535" s="123">
        <v>32</v>
      </c>
      <c r="H535" s="53">
        <f t="shared" si="108"/>
        <v>36.33</v>
      </c>
      <c r="I535" s="53">
        <v>3.41</v>
      </c>
      <c r="J535" s="53">
        <f t="shared" si="111"/>
        <v>39.74</v>
      </c>
      <c r="K535" s="54">
        <f t="shared" si="109"/>
        <v>1271.68</v>
      </c>
      <c r="L535" s="54">
        <f t="shared" si="110"/>
        <v>1558.95</v>
      </c>
      <c r="O535" s="53">
        <v>39.74</v>
      </c>
    </row>
    <row r="536" spans="1:15">
      <c r="A536" s="17"/>
      <c r="B536" s="63"/>
      <c r="C536" s="64"/>
      <c r="D536" s="64"/>
      <c r="E536" s="64"/>
      <c r="F536" s="64"/>
      <c r="G536" s="65" t="s">
        <v>32</v>
      </c>
      <c r="H536" s="66"/>
      <c r="I536" s="66"/>
      <c r="J536" s="66"/>
      <c r="K536" s="67"/>
      <c r="L536" s="67">
        <f>SUM(L521:L535)</f>
        <v>97868.03</v>
      </c>
    </row>
    <row r="537" spans="1:15">
      <c r="A537" s="17"/>
      <c r="B537" s="111"/>
      <c r="C537" s="111"/>
      <c r="D537" s="111"/>
      <c r="E537" s="111"/>
      <c r="F537" s="111"/>
      <c r="G537" s="111"/>
      <c r="H537" s="20"/>
      <c r="I537" s="20"/>
      <c r="J537" s="20"/>
      <c r="K537" s="112"/>
      <c r="L537" s="112"/>
    </row>
    <row r="538" spans="1:15">
      <c r="A538" s="17"/>
      <c r="B538" s="46">
        <v>23</v>
      </c>
      <c r="C538" s="46"/>
      <c r="D538" s="46"/>
      <c r="E538" s="47" t="s">
        <v>932</v>
      </c>
      <c r="F538" s="47"/>
      <c r="G538" s="82"/>
      <c r="H538" s="49"/>
      <c r="I538" s="49"/>
      <c r="J538" s="49"/>
      <c r="K538" s="49"/>
      <c r="L538" s="49"/>
    </row>
    <row r="539" spans="1:15">
      <c r="A539" s="17"/>
      <c r="B539" s="69" t="s">
        <v>933</v>
      </c>
      <c r="C539" s="69"/>
      <c r="D539" s="69"/>
      <c r="E539" s="70" t="s">
        <v>934</v>
      </c>
      <c r="F539" s="70"/>
      <c r="G539" s="52"/>
      <c r="H539" s="53"/>
      <c r="I539" s="53"/>
      <c r="J539" s="53"/>
      <c r="K539" s="54"/>
      <c r="L539" s="54"/>
    </row>
    <row r="540" spans="1:15" ht="25.5">
      <c r="A540" s="17"/>
      <c r="B540" s="59" t="s">
        <v>935</v>
      </c>
      <c r="C540" s="110" t="s">
        <v>936</v>
      </c>
      <c r="D540" s="110" t="s">
        <v>25</v>
      </c>
      <c r="E540" s="62" t="s">
        <v>937</v>
      </c>
      <c r="F540" s="50" t="s">
        <v>26</v>
      </c>
      <c r="G540" s="52">
        <v>1</v>
      </c>
      <c r="H540" s="53">
        <f t="shared" ref="H540:H558" si="112">J540-I540</f>
        <v>3394.2799999999997</v>
      </c>
      <c r="I540" s="53">
        <v>729.26</v>
      </c>
      <c r="J540" s="53">
        <f>O540</f>
        <v>4123.54</v>
      </c>
      <c r="K540" s="54">
        <f t="shared" ref="K540:K558" si="113">TRUNC(G540*J540,2)</f>
        <v>4123.54</v>
      </c>
      <c r="L540" s="54">
        <f t="shared" ref="L540:L558" si="114">TRUNC((G540*J540)*L$9+K540,2)</f>
        <v>5055.04</v>
      </c>
      <c r="O540" s="53">
        <v>4123.54</v>
      </c>
    </row>
    <row r="541" spans="1:15">
      <c r="A541" s="17"/>
      <c r="B541" s="59" t="s">
        <v>938</v>
      </c>
      <c r="C541" s="79" t="s">
        <v>939</v>
      </c>
      <c r="D541" s="50" t="s">
        <v>25</v>
      </c>
      <c r="E541" s="51" t="s">
        <v>940</v>
      </c>
      <c r="F541" s="50" t="s">
        <v>31</v>
      </c>
      <c r="G541" s="52">
        <v>64.63</v>
      </c>
      <c r="H541" s="53">
        <f t="shared" si="112"/>
        <v>345.81000000000006</v>
      </c>
      <c r="I541" s="53">
        <v>65.91</v>
      </c>
      <c r="J541" s="53">
        <f t="shared" ref="J541:J548" si="115">O541</f>
        <v>411.72</v>
      </c>
      <c r="K541" s="54">
        <f t="shared" si="113"/>
        <v>26609.46</v>
      </c>
      <c r="L541" s="54">
        <f t="shared" si="114"/>
        <v>32620.53</v>
      </c>
      <c r="O541" s="53">
        <v>411.72</v>
      </c>
    </row>
    <row r="542" spans="1:15" ht="25.5">
      <c r="A542" s="17"/>
      <c r="B542" s="59" t="s">
        <v>941</v>
      </c>
      <c r="C542" s="79" t="s">
        <v>939</v>
      </c>
      <c r="D542" s="50" t="s">
        <v>25</v>
      </c>
      <c r="E542" s="62" t="s">
        <v>942</v>
      </c>
      <c r="F542" s="50" t="s">
        <v>31</v>
      </c>
      <c r="G542" s="52">
        <v>50</v>
      </c>
      <c r="H542" s="53">
        <f t="shared" si="112"/>
        <v>345.81000000000006</v>
      </c>
      <c r="I542" s="53">
        <v>65.91</v>
      </c>
      <c r="J542" s="53">
        <f t="shared" si="115"/>
        <v>411.72</v>
      </c>
      <c r="K542" s="54">
        <f t="shared" si="113"/>
        <v>20586</v>
      </c>
      <c r="L542" s="54">
        <f t="shared" si="114"/>
        <v>25236.37</v>
      </c>
      <c r="O542" s="53">
        <v>411.72</v>
      </c>
    </row>
    <row r="543" spans="1:15">
      <c r="A543" s="17"/>
      <c r="B543" s="59" t="s">
        <v>943</v>
      </c>
      <c r="C543" s="50" t="s">
        <v>944</v>
      </c>
      <c r="D543" s="50" t="s">
        <v>25</v>
      </c>
      <c r="E543" s="125" t="s">
        <v>945</v>
      </c>
      <c r="F543" s="110" t="s">
        <v>31</v>
      </c>
      <c r="G543" s="52">
        <v>51.18</v>
      </c>
      <c r="H543" s="53">
        <f t="shared" si="112"/>
        <v>135.41999999999999</v>
      </c>
      <c r="I543" s="53">
        <v>39.93</v>
      </c>
      <c r="J543" s="53">
        <f t="shared" si="115"/>
        <v>175.35</v>
      </c>
      <c r="K543" s="54">
        <f t="shared" si="113"/>
        <v>8974.41</v>
      </c>
      <c r="L543" s="54">
        <f t="shared" si="114"/>
        <v>11001.72</v>
      </c>
      <c r="O543" s="53">
        <v>175.35</v>
      </c>
    </row>
    <row r="544" spans="1:15">
      <c r="A544" s="17"/>
      <c r="B544" s="59" t="s">
        <v>946</v>
      </c>
      <c r="C544" s="50" t="s">
        <v>947</v>
      </c>
      <c r="D544" s="110" t="s">
        <v>25</v>
      </c>
      <c r="E544" s="125" t="s">
        <v>948</v>
      </c>
      <c r="F544" s="110" t="s">
        <v>31</v>
      </c>
      <c r="G544" s="52">
        <v>8.64</v>
      </c>
      <c r="H544" s="53">
        <f t="shared" si="112"/>
        <v>61.709999999999994</v>
      </c>
      <c r="I544" s="53">
        <v>127.11</v>
      </c>
      <c r="J544" s="53">
        <f t="shared" si="115"/>
        <v>188.82</v>
      </c>
      <c r="K544" s="54">
        <f t="shared" si="113"/>
        <v>1631.4</v>
      </c>
      <c r="L544" s="54">
        <f t="shared" si="114"/>
        <v>1999.93</v>
      </c>
      <c r="O544" s="53">
        <v>188.82</v>
      </c>
    </row>
    <row r="545" spans="1:15">
      <c r="A545" s="17"/>
      <c r="B545" s="59" t="s">
        <v>949</v>
      </c>
      <c r="C545" s="50" t="s">
        <v>950</v>
      </c>
      <c r="D545" s="59" t="s">
        <v>25</v>
      </c>
      <c r="E545" s="62" t="s">
        <v>951</v>
      </c>
      <c r="F545" s="59" t="s">
        <v>53</v>
      </c>
      <c r="G545" s="52">
        <v>144.94999999999999</v>
      </c>
      <c r="H545" s="53">
        <f t="shared" si="112"/>
        <v>78.55</v>
      </c>
      <c r="I545" s="53">
        <v>16.690000000000001</v>
      </c>
      <c r="J545" s="53">
        <f t="shared" si="115"/>
        <v>95.24</v>
      </c>
      <c r="K545" s="54">
        <f t="shared" si="113"/>
        <v>13805.03</v>
      </c>
      <c r="L545" s="54">
        <f t="shared" si="114"/>
        <v>16923.580000000002</v>
      </c>
      <c r="O545" s="53">
        <v>95.24</v>
      </c>
    </row>
    <row r="546" spans="1:15" s="234" customFormat="1">
      <c r="A546" s="231"/>
      <c r="B546" s="232" t="s">
        <v>952</v>
      </c>
      <c r="C546" s="235">
        <v>100861</v>
      </c>
      <c r="D546" s="235" t="s">
        <v>21</v>
      </c>
      <c r="E546" s="233" t="s">
        <v>953</v>
      </c>
      <c r="F546" s="232" t="s">
        <v>26</v>
      </c>
      <c r="G546" s="52">
        <v>223</v>
      </c>
      <c r="H546" s="53">
        <f t="shared" si="112"/>
        <v>34.51</v>
      </c>
      <c r="I546" s="53">
        <v>6.2</v>
      </c>
      <c r="J546" s="53">
        <f t="shared" si="115"/>
        <v>40.71</v>
      </c>
      <c r="K546" s="54">
        <f t="shared" si="113"/>
        <v>9078.33</v>
      </c>
      <c r="L546" s="54">
        <f t="shared" si="114"/>
        <v>11129.12</v>
      </c>
      <c r="O546" s="53">
        <v>40.71</v>
      </c>
    </row>
    <row r="547" spans="1:15">
      <c r="A547" s="17"/>
      <c r="B547" s="59" t="s">
        <v>954</v>
      </c>
      <c r="C547" s="50" t="s">
        <v>955</v>
      </c>
      <c r="D547" s="59" t="s">
        <v>25</v>
      </c>
      <c r="E547" s="62" t="s">
        <v>956</v>
      </c>
      <c r="F547" s="50" t="s">
        <v>26</v>
      </c>
      <c r="G547" s="52">
        <v>2</v>
      </c>
      <c r="H547" s="53">
        <f t="shared" si="112"/>
        <v>51.339999999999996</v>
      </c>
      <c r="I547" s="53">
        <v>4.3899999999999997</v>
      </c>
      <c r="J547" s="53">
        <f t="shared" si="115"/>
        <v>55.73</v>
      </c>
      <c r="K547" s="54">
        <f t="shared" si="113"/>
        <v>111.46</v>
      </c>
      <c r="L547" s="54">
        <f t="shared" si="114"/>
        <v>136.63</v>
      </c>
      <c r="O547" s="53">
        <v>55.73</v>
      </c>
    </row>
    <row r="548" spans="1:15">
      <c r="A548" s="17"/>
      <c r="B548" s="59" t="s">
        <v>957</v>
      </c>
      <c r="C548" s="50" t="s">
        <v>958</v>
      </c>
      <c r="D548" s="59" t="s">
        <v>25</v>
      </c>
      <c r="E548" s="62" t="s">
        <v>959</v>
      </c>
      <c r="F548" s="50" t="s">
        <v>53</v>
      </c>
      <c r="G548" s="52">
        <f>6.4+50.6</f>
        <v>57</v>
      </c>
      <c r="H548" s="53">
        <f t="shared" si="112"/>
        <v>360.48</v>
      </c>
      <c r="I548" s="53">
        <v>24.65</v>
      </c>
      <c r="J548" s="53">
        <f t="shared" si="115"/>
        <v>385.13</v>
      </c>
      <c r="K548" s="54">
        <f t="shared" si="113"/>
        <v>21952.41</v>
      </c>
      <c r="L548" s="54">
        <f t="shared" si="114"/>
        <v>26911.45</v>
      </c>
      <c r="O548" s="53">
        <v>385.13</v>
      </c>
    </row>
    <row r="549" spans="1:15">
      <c r="A549" s="17"/>
      <c r="B549" s="69" t="s">
        <v>960</v>
      </c>
      <c r="C549" s="69"/>
      <c r="D549" s="69"/>
      <c r="E549" s="70" t="s">
        <v>961</v>
      </c>
      <c r="F549" s="70"/>
      <c r="G549" s="52"/>
      <c r="H549" s="53">
        <f t="shared" si="112"/>
        <v>0</v>
      </c>
      <c r="I549" s="53"/>
      <c r="J549" s="53"/>
      <c r="K549" s="54">
        <f t="shared" si="113"/>
        <v>0</v>
      </c>
      <c r="L549" s="54">
        <f t="shared" si="114"/>
        <v>0</v>
      </c>
      <c r="O549" s="53"/>
    </row>
    <row r="550" spans="1:15" ht="25.5">
      <c r="A550" s="17"/>
      <c r="B550" s="59" t="s">
        <v>962</v>
      </c>
      <c r="C550" s="126" t="s">
        <v>963</v>
      </c>
      <c r="D550" s="126" t="s">
        <v>25</v>
      </c>
      <c r="E550" s="127" t="s">
        <v>964</v>
      </c>
      <c r="F550" s="50" t="s">
        <v>26</v>
      </c>
      <c r="G550" s="52">
        <v>1</v>
      </c>
      <c r="H550" s="53">
        <f t="shared" si="112"/>
        <v>23860.14</v>
      </c>
      <c r="I550" s="53"/>
      <c r="J550" s="53">
        <f>O550</f>
        <v>23860.14</v>
      </c>
      <c r="K550" s="54">
        <f t="shared" si="113"/>
        <v>23860.14</v>
      </c>
      <c r="L550" s="54">
        <f t="shared" si="114"/>
        <v>29250.14</v>
      </c>
      <c r="O550" s="53">
        <v>23860.14</v>
      </c>
    </row>
    <row r="551" spans="1:15" s="234" customFormat="1" ht="12.75" customHeight="1">
      <c r="A551" s="231"/>
      <c r="B551" s="232" t="s">
        <v>965</v>
      </c>
      <c r="C551" s="253">
        <v>180701</v>
      </c>
      <c r="D551" s="235" t="s">
        <v>105</v>
      </c>
      <c r="E551" s="254" t="s">
        <v>1050</v>
      </c>
      <c r="F551" s="232" t="s">
        <v>53</v>
      </c>
      <c r="G551" s="52">
        <v>18</v>
      </c>
      <c r="H551" s="53">
        <f t="shared" si="112"/>
        <v>654.19999999999993</v>
      </c>
      <c r="I551" s="53">
        <v>10.59</v>
      </c>
      <c r="J551" s="53">
        <f>O551</f>
        <v>664.79</v>
      </c>
      <c r="K551" s="54">
        <f t="shared" si="113"/>
        <v>11966.22</v>
      </c>
      <c r="L551" s="54">
        <f t="shared" si="114"/>
        <v>14669.38</v>
      </c>
      <c r="O551" s="53">
        <v>664.79</v>
      </c>
    </row>
    <row r="552" spans="1:15">
      <c r="A552" s="17"/>
      <c r="B552" s="59" t="s">
        <v>966</v>
      </c>
      <c r="C552" s="128" t="s">
        <v>967</v>
      </c>
      <c r="D552" s="59" t="s">
        <v>25</v>
      </c>
      <c r="E552" s="127" t="s">
        <v>968</v>
      </c>
      <c r="F552" s="50" t="s">
        <v>53</v>
      </c>
      <c r="G552" s="52">
        <v>6.97</v>
      </c>
      <c r="H552" s="53">
        <f t="shared" si="112"/>
        <v>87.240000000000009</v>
      </c>
      <c r="I552" s="53">
        <v>48.32</v>
      </c>
      <c r="J552" s="53">
        <f>O552</f>
        <v>135.56</v>
      </c>
      <c r="K552" s="54">
        <f t="shared" si="113"/>
        <v>944.85</v>
      </c>
      <c r="L552" s="54">
        <f t="shared" si="114"/>
        <v>1158.29</v>
      </c>
      <c r="O552" s="53">
        <v>135.56</v>
      </c>
    </row>
    <row r="553" spans="1:15" ht="25.5">
      <c r="A553" s="17"/>
      <c r="B553" s="59" t="s">
        <v>969</v>
      </c>
      <c r="C553" s="59" t="s">
        <v>970</v>
      </c>
      <c r="D553" s="59" t="s">
        <v>25</v>
      </c>
      <c r="E553" s="62" t="s">
        <v>971</v>
      </c>
      <c r="F553" s="59" t="s">
        <v>31</v>
      </c>
      <c r="G553" s="52">
        <v>145.76</v>
      </c>
      <c r="H553" s="53">
        <f t="shared" si="112"/>
        <v>20.48</v>
      </c>
      <c r="I553" s="53">
        <v>10.96</v>
      </c>
      <c r="J553" s="53">
        <f t="shared" ref="J553:J558" si="116">O553</f>
        <v>31.44</v>
      </c>
      <c r="K553" s="54">
        <f t="shared" si="113"/>
        <v>4582.6899999999996</v>
      </c>
      <c r="L553" s="54">
        <f t="shared" si="114"/>
        <v>5617.92</v>
      </c>
      <c r="O553" s="53">
        <v>31.44</v>
      </c>
    </row>
    <row r="554" spans="1:15" s="234" customFormat="1" ht="25.5">
      <c r="A554" s="231"/>
      <c r="B554" s="232" t="s">
        <v>972</v>
      </c>
      <c r="C554" s="253" t="s">
        <v>1063</v>
      </c>
      <c r="D554" s="232" t="s">
        <v>25</v>
      </c>
      <c r="E554" s="254" t="s">
        <v>1062</v>
      </c>
      <c r="F554" s="235" t="s">
        <v>31</v>
      </c>
      <c r="G554" s="52">
        <v>69.08</v>
      </c>
      <c r="H554" s="53">
        <f t="shared" si="112"/>
        <v>6.629999999999999</v>
      </c>
      <c r="I554" s="53">
        <v>6.74</v>
      </c>
      <c r="J554" s="53">
        <f t="shared" si="116"/>
        <v>13.37</v>
      </c>
      <c r="K554" s="54">
        <f t="shared" si="113"/>
        <v>923.59</v>
      </c>
      <c r="L554" s="54">
        <f t="shared" si="114"/>
        <v>1132.23</v>
      </c>
      <c r="O554" s="53">
        <v>13.37</v>
      </c>
    </row>
    <row r="555" spans="1:15" s="234" customFormat="1" ht="25.5">
      <c r="A555" s="231"/>
      <c r="B555" s="232" t="s">
        <v>973</v>
      </c>
      <c r="C555" s="253" t="s">
        <v>1063</v>
      </c>
      <c r="D555" s="232" t="s">
        <v>25</v>
      </c>
      <c r="E555" s="254" t="s">
        <v>1064</v>
      </c>
      <c r="F555" s="235" t="s">
        <v>31</v>
      </c>
      <c r="G555" s="52">
        <v>70.08</v>
      </c>
      <c r="H555" s="53">
        <f t="shared" si="112"/>
        <v>6.629999999999999</v>
      </c>
      <c r="I555" s="53">
        <v>7.74</v>
      </c>
      <c r="J555" s="53">
        <f t="shared" si="116"/>
        <v>14.37</v>
      </c>
      <c r="K555" s="54">
        <f t="shared" si="113"/>
        <v>1007.04</v>
      </c>
      <c r="L555" s="54">
        <f t="shared" si="114"/>
        <v>1234.53</v>
      </c>
      <c r="O555" s="53">
        <v>14.37</v>
      </c>
    </row>
    <row r="556" spans="1:15">
      <c r="A556" s="17"/>
      <c r="B556" s="59" t="s">
        <v>974</v>
      </c>
      <c r="C556" s="59" t="s">
        <v>975</v>
      </c>
      <c r="D556" s="59" t="s">
        <v>25</v>
      </c>
      <c r="E556" s="62" t="s">
        <v>976</v>
      </c>
      <c r="F556" s="59" t="s">
        <v>31</v>
      </c>
      <c r="G556" s="52">
        <v>69.08</v>
      </c>
      <c r="H556" s="53">
        <f t="shared" si="112"/>
        <v>7.8800000000000008</v>
      </c>
      <c r="I556" s="53">
        <v>5.83</v>
      </c>
      <c r="J556" s="53">
        <f t="shared" si="116"/>
        <v>13.71</v>
      </c>
      <c r="K556" s="54">
        <f t="shared" si="113"/>
        <v>947.08</v>
      </c>
      <c r="L556" s="54">
        <f t="shared" si="114"/>
        <v>1161.02</v>
      </c>
      <c r="O556" s="53">
        <v>13.71</v>
      </c>
    </row>
    <row r="557" spans="1:15">
      <c r="A557" s="17"/>
      <c r="B557" s="68" t="s">
        <v>977</v>
      </c>
      <c r="C557" s="59"/>
      <c r="D557" s="50"/>
      <c r="E557" s="75" t="s">
        <v>978</v>
      </c>
      <c r="F557" s="59"/>
      <c r="G557" s="60"/>
      <c r="H557" s="53">
        <f t="shared" si="112"/>
        <v>0</v>
      </c>
      <c r="I557" s="53"/>
      <c r="J557" s="53"/>
      <c r="K557" s="54">
        <f t="shared" si="113"/>
        <v>0</v>
      </c>
      <c r="L557" s="54">
        <f t="shared" si="114"/>
        <v>0</v>
      </c>
      <c r="O557" s="61"/>
    </row>
    <row r="558" spans="1:15">
      <c r="A558" s="17"/>
      <c r="B558" s="59" t="s">
        <v>979</v>
      </c>
      <c r="C558" s="59">
        <v>180304</v>
      </c>
      <c r="D558" s="59" t="s">
        <v>105</v>
      </c>
      <c r="E558" s="62" t="s">
        <v>980</v>
      </c>
      <c r="F558" s="59" t="s">
        <v>981</v>
      </c>
      <c r="G558" s="60">
        <f>9.8+8.8</f>
        <v>18.600000000000001</v>
      </c>
      <c r="H558" s="53">
        <f t="shared" si="112"/>
        <v>376.89000000000004</v>
      </c>
      <c r="I558" s="53">
        <v>56.08</v>
      </c>
      <c r="J558" s="53">
        <f t="shared" si="116"/>
        <v>432.97</v>
      </c>
      <c r="K558" s="54">
        <f t="shared" si="113"/>
        <v>8053.24</v>
      </c>
      <c r="L558" s="54">
        <f t="shared" si="114"/>
        <v>9872.4599999999991</v>
      </c>
      <c r="O558" s="61">
        <v>432.97</v>
      </c>
    </row>
    <row r="559" spans="1:15">
      <c r="A559" s="17"/>
      <c r="B559" s="129"/>
      <c r="C559" s="130"/>
      <c r="D559" s="130"/>
      <c r="E559" s="130"/>
      <c r="F559" s="130"/>
      <c r="G559" s="131" t="s">
        <v>32</v>
      </c>
      <c r="H559" s="132"/>
      <c r="I559" s="132"/>
      <c r="J559" s="132"/>
      <c r="K559" s="133"/>
      <c r="L559" s="133">
        <f>SUM(L540:L558)</f>
        <v>195110.34000000003</v>
      </c>
      <c r="O559" s="132"/>
    </row>
    <row r="560" spans="1:15">
      <c r="A560" s="17"/>
      <c r="B560" s="63"/>
      <c r="C560" s="64"/>
      <c r="D560" s="64"/>
      <c r="E560" s="64"/>
      <c r="F560" s="64"/>
      <c r="G560" s="134"/>
      <c r="H560" s="135"/>
      <c r="I560" s="135"/>
      <c r="J560" s="135"/>
      <c r="K560" s="136"/>
      <c r="L560" s="137"/>
      <c r="O560" s="135"/>
    </row>
    <row r="561" spans="1:15">
      <c r="A561" s="17"/>
      <c r="B561" s="138">
        <v>24</v>
      </c>
      <c r="C561" s="138"/>
      <c r="D561" s="138"/>
      <c r="E561" s="139" t="s">
        <v>982</v>
      </c>
      <c r="F561" s="139"/>
      <c r="G561" s="140"/>
      <c r="H561" s="141"/>
      <c r="I561" s="141"/>
      <c r="J561" s="141"/>
      <c r="K561" s="141"/>
      <c r="L561" s="141"/>
      <c r="O561" s="141"/>
    </row>
    <row r="562" spans="1:15" s="234" customFormat="1">
      <c r="A562"/>
      <c r="B562" s="235" t="s">
        <v>983</v>
      </c>
      <c r="C562" s="232">
        <v>90778</v>
      </c>
      <c r="D562" s="232" t="s">
        <v>21</v>
      </c>
      <c r="E562" s="255" t="s">
        <v>984</v>
      </c>
      <c r="F562" s="232" t="s">
        <v>985</v>
      </c>
      <c r="G562" s="52">
        <v>447.55</v>
      </c>
      <c r="H562" s="53">
        <f t="shared" ref="H562:H563" si="117">J562-I562</f>
        <v>88.139999999999986</v>
      </c>
      <c r="I562" s="53">
        <v>47.5</v>
      </c>
      <c r="J562" s="256">
        <f>O562</f>
        <v>135.63999999999999</v>
      </c>
      <c r="K562" s="54">
        <f t="shared" ref="K562:K563" si="118">TRUNC(G562*J562,2)</f>
        <v>60705.68</v>
      </c>
      <c r="L562" s="54">
        <f t="shared" ref="L562:L563" si="119">TRUNC((G562*J562)*L$9+K562,2)</f>
        <v>74419.09</v>
      </c>
      <c r="O562" s="256">
        <v>135.63999999999999</v>
      </c>
    </row>
    <row r="563" spans="1:15" s="234" customFormat="1">
      <c r="A563" s="231"/>
      <c r="B563" s="235" t="s">
        <v>986</v>
      </c>
      <c r="C563" s="232">
        <v>250103</v>
      </c>
      <c r="D563" s="232" t="s">
        <v>105</v>
      </c>
      <c r="E563" s="255" t="s">
        <v>987</v>
      </c>
      <c r="F563" s="232" t="s">
        <v>985</v>
      </c>
      <c r="G563" s="52">
        <v>894.51</v>
      </c>
      <c r="H563" s="53">
        <f t="shared" si="117"/>
        <v>22.57</v>
      </c>
      <c r="I563" s="53">
        <v>16.11</v>
      </c>
      <c r="J563" s="256">
        <f>O563</f>
        <v>38.68</v>
      </c>
      <c r="K563" s="54">
        <f t="shared" si="118"/>
        <v>34599.64</v>
      </c>
      <c r="L563" s="54">
        <f t="shared" si="119"/>
        <v>42415.7</v>
      </c>
      <c r="O563" s="256">
        <v>38.68</v>
      </c>
    </row>
    <row r="564" spans="1:15">
      <c r="A564" s="17"/>
      <c r="B564" s="63"/>
      <c r="C564" s="64"/>
      <c r="D564" s="64"/>
      <c r="E564" s="64"/>
      <c r="F564" s="64"/>
      <c r="G564" s="65" t="s">
        <v>32</v>
      </c>
      <c r="H564" s="66"/>
      <c r="I564" s="66"/>
      <c r="J564" s="66"/>
      <c r="K564" s="67"/>
      <c r="L564" s="67">
        <f>SUM(L562:L563)</f>
        <v>116834.79</v>
      </c>
      <c r="O564" s="66"/>
    </row>
    <row r="565" spans="1:15">
      <c r="A565" s="17"/>
      <c r="B565" s="17"/>
      <c r="C565" s="17"/>
      <c r="D565" s="17"/>
      <c r="E565" s="44"/>
      <c r="F565" s="17"/>
      <c r="G565" s="45"/>
      <c r="H565" s="19"/>
      <c r="I565" s="19"/>
      <c r="J565" s="19"/>
      <c r="K565" s="19"/>
      <c r="L565" s="19"/>
      <c r="O565" s="19"/>
    </row>
    <row r="566" spans="1:15">
      <c r="A566" s="17"/>
      <c r="B566" s="46">
        <v>25</v>
      </c>
      <c r="C566" s="46"/>
      <c r="D566" s="46"/>
      <c r="E566" s="47" t="s">
        <v>988</v>
      </c>
      <c r="F566" s="47"/>
      <c r="G566" s="82"/>
      <c r="H566" s="49"/>
      <c r="I566" s="49"/>
      <c r="J566" s="49"/>
      <c r="K566" s="49"/>
      <c r="L566" s="49"/>
      <c r="O566" s="49"/>
    </row>
    <row r="567" spans="1:15">
      <c r="A567" s="17"/>
      <c r="B567" s="50" t="s">
        <v>989</v>
      </c>
      <c r="C567" s="142">
        <v>99803</v>
      </c>
      <c r="D567" s="50" t="s">
        <v>21</v>
      </c>
      <c r="E567" s="143" t="s">
        <v>990</v>
      </c>
      <c r="F567" s="59" t="s">
        <v>31</v>
      </c>
      <c r="G567" s="52">
        <v>1514.3</v>
      </c>
      <c r="H567" s="225">
        <f t="shared" ref="H567:H568" si="120">J567-I567</f>
        <v>2.46</v>
      </c>
      <c r="I567" s="225">
        <v>1.34</v>
      </c>
      <c r="J567" s="53">
        <f>O567</f>
        <v>3.8</v>
      </c>
      <c r="K567" s="54">
        <f t="shared" ref="K567:K568" si="121">TRUNC(G567*J567,2)</f>
        <v>5754.34</v>
      </c>
      <c r="L567" s="54">
        <f t="shared" ref="L567:L568" si="122">TRUNC((G567*J567)*L$9+K567,2)</f>
        <v>7054.24</v>
      </c>
      <c r="O567" s="53">
        <v>3.8</v>
      </c>
    </row>
    <row r="568" spans="1:15">
      <c r="A568" s="17"/>
      <c r="B568" s="50" t="s">
        <v>991</v>
      </c>
      <c r="C568" s="144"/>
      <c r="D568" s="144" t="s">
        <v>27</v>
      </c>
      <c r="E568" s="145" t="s">
        <v>992</v>
      </c>
      <c r="F568" s="56" t="s">
        <v>26</v>
      </c>
      <c r="G568" s="52">
        <v>1</v>
      </c>
      <c r="H568" s="53">
        <f t="shared" si="120"/>
        <v>829.13</v>
      </c>
      <c r="I568" s="53"/>
      <c r="J568" s="53">
        <f>O568</f>
        <v>829.13</v>
      </c>
      <c r="K568" s="54">
        <f t="shared" si="121"/>
        <v>829.13</v>
      </c>
      <c r="L568" s="54">
        <f t="shared" si="122"/>
        <v>1016.43</v>
      </c>
      <c r="O568" s="53">
        <v>829.13</v>
      </c>
    </row>
    <row r="569" spans="1:15">
      <c r="A569" s="17"/>
      <c r="B569" s="63"/>
      <c r="C569" s="64"/>
      <c r="D569" s="64"/>
      <c r="E569" s="64"/>
      <c r="F569" s="64"/>
      <c r="G569" s="65" t="s">
        <v>32</v>
      </c>
      <c r="H569" s="66"/>
      <c r="I569" s="66"/>
      <c r="J569" s="66"/>
      <c r="K569" s="67"/>
      <c r="L569" s="67">
        <f>SUM(L567:L568)</f>
        <v>8070.67</v>
      </c>
    </row>
    <row r="570" spans="1:15">
      <c r="A570" s="17"/>
      <c r="B570" s="17"/>
      <c r="C570" s="17"/>
      <c r="D570" s="17"/>
      <c r="E570" s="44"/>
      <c r="F570" s="17"/>
      <c r="G570" s="45"/>
      <c r="H570" s="19"/>
      <c r="I570" s="19"/>
      <c r="J570" s="19"/>
      <c r="K570" s="19"/>
      <c r="L570" s="19"/>
    </row>
    <row r="571" spans="1:15">
      <c r="A571" s="17"/>
      <c r="B571" s="146"/>
      <c r="C571" s="147"/>
      <c r="D571" s="147"/>
      <c r="E571" s="147"/>
      <c r="F571" s="147"/>
      <c r="G571" s="147"/>
      <c r="H571" s="147"/>
      <c r="I571" s="148"/>
      <c r="J571" s="396" t="s">
        <v>993</v>
      </c>
      <c r="K571" s="397"/>
      <c r="L571" s="49">
        <f>SUM(L20,L26,L50,L76,L90,L143,L154,L159,L178,L203,L222,L292,L304,L343,L375,L388,L408,L475,L482,L512,L518,L536,L559,L564,L569)</f>
        <v>2502736.3199999994</v>
      </c>
    </row>
    <row r="572" spans="1:15" ht="15.75" thickBot="1">
      <c r="A572" s="17"/>
      <c r="B572" s="149"/>
      <c r="C572" s="149"/>
      <c r="D572" s="149"/>
      <c r="E572" s="44"/>
      <c r="F572" s="17"/>
      <c r="G572" s="45"/>
      <c r="H572" s="19"/>
      <c r="I572" s="19"/>
      <c r="J572" s="19"/>
      <c r="K572" s="36"/>
      <c r="L572" s="407"/>
    </row>
    <row r="573" spans="1:15">
      <c r="A573" s="17"/>
      <c r="B573" s="408" t="s">
        <v>994</v>
      </c>
      <c r="C573" s="409"/>
      <c r="D573" s="409"/>
      <c r="E573" s="409"/>
      <c r="F573" s="409"/>
      <c r="G573" s="410"/>
      <c r="H573" s="19"/>
      <c r="I573" s="19"/>
      <c r="J573" s="19"/>
      <c r="K573" s="19"/>
      <c r="L573" s="407"/>
    </row>
    <row r="574" spans="1:15" ht="37.5" customHeight="1">
      <c r="A574" s="17"/>
      <c r="B574" s="411"/>
      <c r="C574" s="412"/>
      <c r="D574" s="412"/>
      <c r="E574" s="412"/>
      <c r="F574" s="412"/>
      <c r="G574" s="413"/>
      <c r="H574" s="150"/>
      <c r="I574" s="150"/>
      <c r="J574" s="150"/>
      <c r="K574" s="150"/>
      <c r="L574" s="19"/>
    </row>
    <row r="575" spans="1:15">
      <c r="A575" s="17"/>
      <c r="B575" s="414" t="s">
        <v>995</v>
      </c>
      <c r="C575" s="415"/>
      <c r="D575" s="415"/>
      <c r="E575" s="415"/>
      <c r="F575" s="415"/>
      <c r="G575" s="416"/>
      <c r="H575" s="150"/>
      <c r="I575" s="150"/>
      <c r="J575" s="150"/>
      <c r="K575" s="150"/>
      <c r="L575" s="150"/>
    </row>
    <row r="576" spans="1:15">
      <c r="A576" s="17"/>
      <c r="B576" s="417"/>
      <c r="C576" s="415"/>
      <c r="D576" s="415"/>
      <c r="E576" s="415"/>
      <c r="F576" s="415"/>
      <c r="G576" s="416"/>
      <c r="H576" s="150"/>
      <c r="I576" s="150"/>
      <c r="J576" s="150"/>
      <c r="K576" s="150"/>
      <c r="L576" s="150"/>
    </row>
    <row r="577" spans="1:12">
      <c r="A577" s="17"/>
      <c r="B577" s="393" t="s">
        <v>996</v>
      </c>
      <c r="C577" s="394"/>
      <c r="D577" s="394"/>
      <c r="E577" s="394"/>
      <c r="F577" s="394"/>
      <c r="G577" s="395"/>
      <c r="H577" s="150"/>
      <c r="I577" s="150"/>
      <c r="J577" s="150"/>
      <c r="K577" s="150"/>
      <c r="L577" s="150"/>
    </row>
    <row r="578" spans="1:12" ht="15.75" thickBot="1">
      <c r="A578" s="17"/>
      <c r="B578" s="151"/>
      <c r="C578" s="152"/>
      <c r="D578" s="152"/>
      <c r="E578" s="153"/>
      <c r="F578" s="154"/>
      <c r="G578" s="155"/>
      <c r="H578" s="150"/>
      <c r="I578" s="150"/>
      <c r="J578" s="150"/>
      <c r="K578" s="150"/>
      <c r="L578" s="150"/>
    </row>
    <row r="579" spans="1:12">
      <c r="A579" s="17"/>
      <c r="B579" s="149"/>
      <c r="C579" s="149"/>
      <c r="D579" s="149"/>
      <c r="E579" s="44"/>
      <c r="F579" s="17"/>
      <c r="G579" s="156"/>
      <c r="H579" s="150"/>
      <c r="I579" s="150"/>
      <c r="J579" s="150"/>
      <c r="K579" s="150"/>
      <c r="L579" s="150"/>
    </row>
  </sheetData>
  <protectedRanges>
    <protectedRange sqref="H1:L14 J15:L15 H572:J579 I571:J571 O207:O221 O296:O303 O378:O387 O391:O407 O23:O25 O29:O49 O80:O89 O146:O153 O163:O177 O182:O202 O226:O291 O307:O342 O346:O374 O412:O535 O53:O77 O17:O19 K556:L579 H556:J570 O540:O568 O157:O158 H16:L555 O94:O142" name="Intervalo1"/>
  </protectedRanges>
  <mergeCells count="8">
    <mergeCell ref="B575:G576"/>
    <mergeCell ref="B577:G577"/>
    <mergeCell ref="B1:L3"/>
    <mergeCell ref="B10:L10"/>
    <mergeCell ref="H14:I14"/>
    <mergeCell ref="J571:K571"/>
    <mergeCell ref="L572:L573"/>
    <mergeCell ref="B573:G574"/>
  </mergeCells>
  <conditionalFormatting sqref="G93 K20 G566 J566:K566">
    <cfRule type="cellIs" dxfId="46" priority="47" stopIfTrue="1" operator="equal">
      <formula>0</formula>
    </cfRule>
  </conditionalFormatting>
  <conditionalFormatting sqref="K26">
    <cfRule type="cellIs" dxfId="45" priority="46" stopIfTrue="1" operator="equal">
      <formula>0</formula>
    </cfRule>
  </conditionalFormatting>
  <conditionalFormatting sqref="K50">
    <cfRule type="cellIs" dxfId="44" priority="45" stopIfTrue="1" operator="equal">
      <formula>0</formula>
    </cfRule>
  </conditionalFormatting>
  <conditionalFormatting sqref="K90">
    <cfRule type="cellIs" dxfId="43" priority="44" stopIfTrue="1" operator="equal">
      <formula>0</formula>
    </cfRule>
  </conditionalFormatting>
  <conditionalFormatting sqref="K143">
    <cfRule type="cellIs" dxfId="42" priority="43" stopIfTrue="1" operator="equal">
      <formula>0</formula>
    </cfRule>
  </conditionalFormatting>
  <conditionalFormatting sqref="K154">
    <cfRule type="cellIs" dxfId="41" priority="42" stopIfTrue="1" operator="equal">
      <formula>0</formula>
    </cfRule>
  </conditionalFormatting>
  <conditionalFormatting sqref="K159">
    <cfRule type="cellIs" dxfId="40" priority="41" stopIfTrue="1" operator="equal">
      <formula>0</formula>
    </cfRule>
  </conditionalFormatting>
  <conditionalFormatting sqref="K178">
    <cfRule type="cellIs" dxfId="39" priority="40" stopIfTrue="1" operator="equal">
      <formula>0</formula>
    </cfRule>
  </conditionalFormatting>
  <conditionalFormatting sqref="K203">
    <cfRule type="cellIs" dxfId="38" priority="39" stopIfTrue="1" operator="equal">
      <formula>0</formula>
    </cfRule>
  </conditionalFormatting>
  <conditionalFormatting sqref="K222">
    <cfRule type="cellIs" dxfId="37" priority="38" stopIfTrue="1" operator="equal">
      <formula>0</formula>
    </cfRule>
  </conditionalFormatting>
  <conditionalFormatting sqref="K292">
    <cfRule type="cellIs" dxfId="36" priority="37" stopIfTrue="1" operator="equal">
      <formula>0</formula>
    </cfRule>
  </conditionalFormatting>
  <conditionalFormatting sqref="K304">
    <cfRule type="cellIs" dxfId="35" priority="36" stopIfTrue="1" operator="equal">
      <formula>0</formula>
    </cfRule>
  </conditionalFormatting>
  <conditionalFormatting sqref="K343">
    <cfRule type="cellIs" dxfId="34" priority="35" stopIfTrue="1" operator="equal">
      <formula>0</formula>
    </cfRule>
  </conditionalFormatting>
  <conditionalFormatting sqref="K408">
    <cfRule type="cellIs" dxfId="33" priority="34" stopIfTrue="1" operator="equal">
      <formula>0</formula>
    </cfRule>
  </conditionalFormatting>
  <conditionalFormatting sqref="K475">
    <cfRule type="cellIs" dxfId="32" priority="33" stopIfTrue="1" operator="equal">
      <formula>0</formula>
    </cfRule>
  </conditionalFormatting>
  <conditionalFormatting sqref="K482">
    <cfRule type="cellIs" dxfId="31" priority="32" stopIfTrue="1" operator="equal">
      <formula>0</formula>
    </cfRule>
  </conditionalFormatting>
  <conditionalFormatting sqref="K512:K513 K519 K537">
    <cfRule type="cellIs" dxfId="30" priority="31" stopIfTrue="1" operator="equal">
      <formula>0</formula>
    </cfRule>
  </conditionalFormatting>
  <conditionalFormatting sqref="K569">
    <cfRule type="cellIs" dxfId="29" priority="30" stopIfTrue="1" operator="equal">
      <formula>0</formula>
    </cfRule>
  </conditionalFormatting>
  <conditionalFormatting sqref="G538 J538:K538">
    <cfRule type="cellIs" dxfId="28" priority="29" stopIfTrue="1" operator="equal">
      <formula>0</formula>
    </cfRule>
  </conditionalFormatting>
  <conditionalFormatting sqref="K559:K560">
    <cfRule type="cellIs" dxfId="27" priority="28" stopIfTrue="1" operator="equal">
      <formula>0</formula>
    </cfRule>
  </conditionalFormatting>
  <conditionalFormatting sqref="K375:K376">
    <cfRule type="cellIs" dxfId="26" priority="27" stopIfTrue="1" operator="equal">
      <formula>0</formula>
    </cfRule>
  </conditionalFormatting>
  <conditionalFormatting sqref="G14">
    <cfRule type="cellIs" dxfId="25" priority="26" stopIfTrue="1" operator="equal">
      <formula>0</formula>
    </cfRule>
  </conditionalFormatting>
  <conditionalFormatting sqref="J14:K14">
    <cfRule type="cellIs" dxfId="24" priority="25" stopIfTrue="1" operator="equal">
      <formula>0</formula>
    </cfRule>
  </conditionalFormatting>
  <conditionalFormatting sqref="K388">
    <cfRule type="cellIs" dxfId="23" priority="24" stopIfTrue="1" operator="equal">
      <formula>0</formula>
    </cfRule>
  </conditionalFormatting>
  <conditionalFormatting sqref="G514 J514:K514">
    <cfRule type="cellIs" dxfId="22" priority="23" stopIfTrue="1" operator="equal">
      <formula>0</formula>
    </cfRule>
  </conditionalFormatting>
  <conditionalFormatting sqref="K518">
    <cfRule type="cellIs" dxfId="21" priority="22" stopIfTrue="1" operator="equal">
      <formula>0</formula>
    </cfRule>
  </conditionalFormatting>
  <conditionalFormatting sqref="G520 J520:K520">
    <cfRule type="cellIs" dxfId="20" priority="21" stopIfTrue="1" operator="equal">
      <formula>0</formula>
    </cfRule>
  </conditionalFormatting>
  <conditionalFormatting sqref="K536">
    <cfRule type="cellIs" dxfId="19" priority="20" stopIfTrue="1" operator="equal">
      <formula>0</formula>
    </cfRule>
  </conditionalFormatting>
  <conditionalFormatting sqref="G561 J561:K561">
    <cfRule type="cellIs" dxfId="18" priority="19" stopIfTrue="1" operator="equal">
      <formula>0</formula>
    </cfRule>
  </conditionalFormatting>
  <conditionalFormatting sqref="K564">
    <cfRule type="cellIs" dxfId="17" priority="18" stopIfTrue="1" operator="equal">
      <formula>0</formula>
    </cfRule>
  </conditionalFormatting>
  <conditionalFormatting sqref="H566">
    <cfRule type="cellIs" dxfId="16" priority="17" stopIfTrue="1" operator="equal">
      <formula>0</formula>
    </cfRule>
  </conditionalFormatting>
  <conditionalFormatting sqref="H538">
    <cfRule type="cellIs" dxfId="15" priority="16" stopIfTrue="1" operator="equal">
      <formula>0</formula>
    </cfRule>
  </conditionalFormatting>
  <conditionalFormatting sqref="H14">
    <cfRule type="cellIs" dxfId="14" priority="15" stopIfTrue="1" operator="equal">
      <formula>0</formula>
    </cfRule>
  </conditionalFormatting>
  <conditionalFormatting sqref="H514">
    <cfRule type="cellIs" dxfId="13" priority="14" stopIfTrue="1" operator="equal">
      <formula>0</formula>
    </cfRule>
  </conditionalFormatting>
  <conditionalFormatting sqref="H520">
    <cfRule type="cellIs" dxfId="12" priority="13" stopIfTrue="1" operator="equal">
      <formula>0</formula>
    </cfRule>
  </conditionalFormatting>
  <conditionalFormatting sqref="H561">
    <cfRule type="cellIs" dxfId="11" priority="12" stopIfTrue="1" operator="equal">
      <formula>0</formula>
    </cfRule>
  </conditionalFormatting>
  <conditionalFormatting sqref="I566">
    <cfRule type="cellIs" dxfId="10" priority="11" stopIfTrue="1" operator="equal">
      <formula>0</formula>
    </cfRule>
  </conditionalFormatting>
  <conditionalFormatting sqref="I538">
    <cfRule type="cellIs" dxfId="9" priority="10" stopIfTrue="1" operator="equal">
      <formula>0</formula>
    </cfRule>
  </conditionalFormatting>
  <conditionalFormatting sqref="I520">
    <cfRule type="cellIs" dxfId="8" priority="8" stopIfTrue="1" operator="equal">
      <formula>0</formula>
    </cfRule>
  </conditionalFormatting>
  <conditionalFormatting sqref="I514">
    <cfRule type="cellIs" dxfId="7" priority="9" stopIfTrue="1" operator="equal">
      <formula>0</formula>
    </cfRule>
  </conditionalFormatting>
  <conditionalFormatting sqref="I561">
    <cfRule type="cellIs" dxfId="6" priority="7" stopIfTrue="1" operator="equal">
      <formula>0</formula>
    </cfRule>
  </conditionalFormatting>
  <conditionalFormatting sqref="I15">
    <cfRule type="cellIs" dxfId="5" priority="5" stopIfTrue="1" operator="equal">
      <formula>0</formula>
    </cfRule>
  </conditionalFormatting>
  <conditionalFormatting sqref="H15">
    <cfRule type="cellIs" dxfId="4" priority="6" stopIfTrue="1" operator="equal">
      <formula>0</formula>
    </cfRule>
  </conditionalFormatting>
  <conditionalFormatting sqref="O514">
    <cfRule type="cellIs" dxfId="3" priority="4" stopIfTrue="1" operator="equal">
      <formula>0</formula>
    </cfRule>
  </conditionalFormatting>
  <conditionalFormatting sqref="O520">
    <cfRule type="cellIs" dxfId="2" priority="3" stopIfTrue="1" operator="equal">
      <formula>0</formula>
    </cfRule>
  </conditionalFormatting>
  <conditionalFormatting sqref="O566">
    <cfRule type="cellIs" dxfId="1" priority="2" stopIfTrue="1" operator="equal">
      <formula>0</formula>
    </cfRule>
  </conditionalFormatting>
  <conditionalFormatting sqref="O561">
    <cfRule type="cellIs" dxfId="0" priority="1" stopIfTrue="1" operator="equal">
      <formula>0</formula>
    </cfRule>
  </conditionalFormatting>
  <printOptions horizontalCentered="1"/>
  <pageMargins left="0.511811023622047" right="0.511811023622047" top="1.5" bottom="1.5" header="1.5" footer="1.5"/>
  <pageSetup paperSize="9" scale="41" fitToHeight="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3"/>
  <sheetViews>
    <sheetView tabSelected="1" topLeftCell="A4" zoomScale="130" zoomScaleNormal="130" workbookViewId="0">
      <selection activeCell="A6" sqref="A1:G448"/>
    </sheetView>
  </sheetViews>
  <sheetFormatPr defaultRowHeight="15"/>
  <cols>
    <col min="2" max="2" width="39.28515625" customWidth="1"/>
  </cols>
  <sheetData>
    <row r="1" spans="1:7">
      <c r="A1" s="469" t="s">
        <v>1199</v>
      </c>
      <c r="B1" s="470"/>
      <c r="C1" s="470"/>
      <c r="D1" s="470"/>
      <c r="E1" s="470"/>
      <c r="F1" s="470"/>
      <c r="G1" s="471"/>
    </row>
    <row r="2" spans="1:7">
      <c r="A2" s="472"/>
      <c r="B2" s="473"/>
      <c r="C2" s="473"/>
      <c r="D2" s="473"/>
      <c r="E2" s="473"/>
      <c r="F2" s="473"/>
      <c r="G2" s="474"/>
    </row>
    <row r="3" spans="1:7" ht="7.5" customHeight="1" thickBot="1">
      <c r="A3" s="475"/>
      <c r="B3" s="476"/>
      <c r="C3" s="476"/>
      <c r="D3" s="476"/>
      <c r="E3" s="476"/>
      <c r="F3" s="476"/>
      <c r="G3" s="477"/>
    </row>
    <row r="4" spans="1:7" ht="6.75" customHeight="1">
      <c r="A4" s="315"/>
      <c r="B4" s="316"/>
      <c r="C4" s="316"/>
      <c r="D4" s="317"/>
      <c r="E4" s="318"/>
      <c r="F4" s="318"/>
      <c r="G4" s="319"/>
    </row>
    <row r="5" spans="1:7" ht="15.75" thickBot="1">
      <c r="A5" s="320" t="s">
        <v>1200</v>
      </c>
      <c r="B5" s="321"/>
      <c r="C5" s="321"/>
      <c r="D5" s="322"/>
      <c r="E5" s="323"/>
      <c r="F5" s="324" t="s">
        <v>5</v>
      </c>
      <c r="G5" s="325">
        <v>0.22589999999999999</v>
      </c>
    </row>
    <row r="6" spans="1:7" ht="15.75" thickBot="1">
      <c r="A6" s="320" t="s">
        <v>1201</v>
      </c>
      <c r="B6" s="321"/>
      <c r="C6" s="478" t="s">
        <v>1202</v>
      </c>
      <c r="D6" s="479"/>
      <c r="E6" s="479"/>
      <c r="F6" s="479"/>
      <c r="G6" s="480"/>
    </row>
    <row r="7" spans="1:7">
      <c r="A7" s="320" t="s">
        <v>1203</v>
      </c>
      <c r="B7" s="321"/>
      <c r="C7" s="467" t="s">
        <v>21</v>
      </c>
      <c r="D7" s="468"/>
      <c r="E7" s="326" t="s">
        <v>1204</v>
      </c>
      <c r="F7" s="481" t="s">
        <v>1205</v>
      </c>
      <c r="G7" s="482"/>
    </row>
    <row r="8" spans="1:7">
      <c r="A8" s="320" t="s">
        <v>1206</v>
      </c>
      <c r="B8" s="321"/>
      <c r="C8" s="467" t="s">
        <v>1207</v>
      </c>
      <c r="D8" s="468"/>
      <c r="E8" s="326">
        <v>200</v>
      </c>
      <c r="F8" s="481" t="s">
        <v>1205</v>
      </c>
      <c r="G8" s="482"/>
    </row>
    <row r="9" spans="1:7">
      <c r="A9" s="320"/>
      <c r="B9" s="327"/>
      <c r="C9" s="467" t="s">
        <v>1046</v>
      </c>
      <c r="D9" s="468"/>
      <c r="E9" s="326" t="s">
        <v>1046</v>
      </c>
      <c r="F9" s="481"/>
      <c r="G9" s="482"/>
    </row>
    <row r="10" spans="1:7" ht="15.75" thickBot="1">
      <c r="A10" s="320"/>
      <c r="B10" s="327"/>
      <c r="C10" s="483" t="s">
        <v>105</v>
      </c>
      <c r="D10" s="484"/>
      <c r="E10" s="328" t="s">
        <v>1484</v>
      </c>
      <c r="F10" s="485" t="s">
        <v>1485</v>
      </c>
      <c r="G10" s="486"/>
    </row>
    <row r="11" spans="1:7" ht="7.5" customHeight="1" thickBot="1">
      <c r="A11" s="329"/>
      <c r="B11" s="330"/>
      <c r="C11" s="330"/>
      <c r="D11" s="331"/>
      <c r="E11" s="332"/>
      <c r="F11" s="333"/>
      <c r="G11" s="334"/>
    </row>
    <row r="12" spans="1:7" s="234" customFormat="1" ht="32.25" customHeight="1">
      <c r="A12" s="461" t="s">
        <v>1242</v>
      </c>
      <c r="B12" s="462"/>
      <c r="C12" s="462"/>
      <c r="D12" s="462"/>
      <c r="E12" s="462"/>
      <c r="F12" s="462"/>
      <c r="G12" s="463"/>
    </row>
    <row r="13" spans="1:7" s="234" customFormat="1" ht="18">
      <c r="A13" s="461" t="s">
        <v>1224</v>
      </c>
      <c r="B13" s="463"/>
      <c r="C13" s="345" t="s">
        <v>10</v>
      </c>
      <c r="D13" s="345" t="s">
        <v>1209</v>
      </c>
      <c r="E13" s="345" t="s">
        <v>1210</v>
      </c>
      <c r="F13" s="345" t="s">
        <v>1211</v>
      </c>
      <c r="G13" s="345" t="s">
        <v>1212</v>
      </c>
    </row>
    <row r="14" spans="1:7" s="234" customFormat="1" ht="16.5">
      <c r="A14" s="336" t="s">
        <v>1238</v>
      </c>
      <c r="B14" s="337" t="s">
        <v>1239</v>
      </c>
      <c r="C14" s="336" t="s">
        <v>21</v>
      </c>
      <c r="D14" s="336" t="s">
        <v>1215</v>
      </c>
      <c r="E14" s="338">
        <v>10</v>
      </c>
      <c r="F14" s="339">
        <v>10.44</v>
      </c>
      <c r="G14" s="339">
        <v>104.4</v>
      </c>
    </row>
    <row r="15" spans="1:7" s="234" customFormat="1" ht="24.75">
      <c r="A15" s="336" t="s">
        <v>1240</v>
      </c>
      <c r="B15" s="337" t="s">
        <v>1241</v>
      </c>
      <c r="C15" s="336" t="s">
        <v>21</v>
      </c>
      <c r="D15" s="336" t="s">
        <v>1213</v>
      </c>
      <c r="E15" s="338">
        <v>1</v>
      </c>
      <c r="F15" s="339">
        <v>444.65</v>
      </c>
      <c r="G15" s="339">
        <v>444.65</v>
      </c>
    </row>
    <row r="16" spans="1:7" s="234" customFormat="1" ht="24.75">
      <c r="A16" s="336" t="s">
        <v>1243</v>
      </c>
      <c r="B16" s="337" t="s">
        <v>1244</v>
      </c>
      <c r="C16" s="336" t="s">
        <v>21</v>
      </c>
      <c r="D16" s="336" t="s">
        <v>1213</v>
      </c>
      <c r="E16" s="338">
        <v>1</v>
      </c>
      <c r="F16" s="339">
        <v>216.03</v>
      </c>
      <c r="G16" s="339">
        <v>216.03</v>
      </c>
    </row>
    <row r="17" spans="1:7" s="234" customFormat="1" ht="24.75">
      <c r="A17" s="336" t="s">
        <v>1245</v>
      </c>
      <c r="B17" s="337" t="s">
        <v>1246</v>
      </c>
      <c r="C17" s="336" t="s">
        <v>21</v>
      </c>
      <c r="D17" s="336" t="s">
        <v>1213</v>
      </c>
      <c r="E17" s="338">
        <v>1</v>
      </c>
      <c r="F17" s="339">
        <v>936</v>
      </c>
      <c r="G17" s="339">
        <v>936</v>
      </c>
    </row>
    <row r="18" spans="1:7" s="234" customFormat="1">
      <c r="A18" s="340"/>
      <c r="B18" s="340"/>
      <c r="C18" s="340"/>
      <c r="D18" s="340"/>
      <c r="E18" s="456" t="s">
        <v>1225</v>
      </c>
      <c r="F18" s="456"/>
      <c r="G18" s="341">
        <v>1701.08</v>
      </c>
    </row>
    <row r="19" spans="1:7" s="234" customFormat="1">
      <c r="A19" s="340"/>
      <c r="B19" s="340"/>
      <c r="C19" s="340"/>
      <c r="D19" s="340"/>
      <c r="E19" s="457" t="s">
        <v>1226</v>
      </c>
      <c r="F19" s="457"/>
      <c r="G19" s="342">
        <v>1701.08</v>
      </c>
    </row>
    <row r="20" spans="1:7" s="234" customFormat="1">
      <c r="A20" s="340"/>
      <c r="B20" s="340"/>
      <c r="C20" s="340"/>
      <c r="D20" s="340"/>
      <c r="E20" s="458"/>
      <c r="F20" s="458"/>
      <c r="G20" s="458"/>
    </row>
    <row r="21" spans="1:7" s="234" customFormat="1" ht="31.5" customHeight="1">
      <c r="A21" s="461" t="s">
        <v>1247</v>
      </c>
      <c r="B21" s="462"/>
      <c r="C21" s="462"/>
      <c r="D21" s="462"/>
      <c r="E21" s="462"/>
      <c r="F21" s="462"/>
      <c r="G21" s="463"/>
    </row>
    <row r="22" spans="1:7" s="234" customFormat="1" ht="18">
      <c r="A22" s="461" t="s">
        <v>1224</v>
      </c>
      <c r="B22" s="463"/>
      <c r="C22" s="345" t="s">
        <v>10</v>
      </c>
      <c r="D22" s="345" t="s">
        <v>1209</v>
      </c>
      <c r="E22" s="345" t="s">
        <v>1210</v>
      </c>
      <c r="F22" s="345" t="s">
        <v>1211</v>
      </c>
      <c r="G22" s="345" t="s">
        <v>1212</v>
      </c>
    </row>
    <row r="23" spans="1:7" s="234" customFormat="1" ht="16.5">
      <c r="A23" s="336" t="s">
        <v>1238</v>
      </c>
      <c r="B23" s="337" t="s">
        <v>1239</v>
      </c>
      <c r="C23" s="336" t="s">
        <v>21</v>
      </c>
      <c r="D23" s="336" t="s">
        <v>1215</v>
      </c>
      <c r="E23" s="338">
        <v>10</v>
      </c>
      <c r="F23" s="339">
        <v>10.44</v>
      </c>
      <c r="G23" s="339">
        <v>104.4</v>
      </c>
    </row>
    <row r="24" spans="1:7" s="234" customFormat="1" ht="24.75">
      <c r="A24" s="336" t="s">
        <v>1240</v>
      </c>
      <c r="B24" s="337" t="s">
        <v>1241</v>
      </c>
      <c r="C24" s="336" t="s">
        <v>21</v>
      </c>
      <c r="D24" s="336" t="s">
        <v>1213</v>
      </c>
      <c r="E24" s="338">
        <v>1</v>
      </c>
      <c r="F24" s="339">
        <v>444.65</v>
      </c>
      <c r="G24" s="339">
        <v>444.65</v>
      </c>
    </row>
    <row r="25" spans="1:7" s="234" customFormat="1" ht="24.75">
      <c r="A25" s="336" t="s">
        <v>1243</v>
      </c>
      <c r="B25" s="337" t="s">
        <v>1244</v>
      </c>
      <c r="C25" s="336" t="s">
        <v>21</v>
      </c>
      <c r="D25" s="336" t="s">
        <v>1213</v>
      </c>
      <c r="E25" s="338">
        <v>1</v>
      </c>
      <c r="F25" s="339">
        <v>216.03</v>
      </c>
      <c r="G25" s="339">
        <v>216.03</v>
      </c>
    </row>
    <row r="26" spans="1:7" s="234" customFormat="1" ht="24.75">
      <c r="A26" s="336" t="s">
        <v>1245</v>
      </c>
      <c r="B26" s="337" t="s">
        <v>1246</v>
      </c>
      <c r="C26" s="336" t="s">
        <v>21</v>
      </c>
      <c r="D26" s="336" t="s">
        <v>1213</v>
      </c>
      <c r="E26" s="338">
        <v>1</v>
      </c>
      <c r="F26" s="339">
        <v>936</v>
      </c>
      <c r="G26" s="339">
        <v>936</v>
      </c>
    </row>
    <row r="27" spans="1:7" s="234" customFormat="1">
      <c r="A27" s="340"/>
      <c r="B27" s="340"/>
      <c r="C27" s="340"/>
      <c r="D27" s="340"/>
      <c r="E27" s="456" t="s">
        <v>1225</v>
      </c>
      <c r="F27" s="456"/>
      <c r="G27" s="341">
        <v>1701.08</v>
      </c>
    </row>
    <row r="28" spans="1:7" s="234" customFormat="1">
      <c r="A28" s="340"/>
      <c r="B28" s="340"/>
      <c r="C28" s="340"/>
      <c r="D28" s="340"/>
      <c r="E28" s="457" t="s">
        <v>1226</v>
      </c>
      <c r="F28" s="457"/>
      <c r="G28" s="342">
        <v>1701.08</v>
      </c>
    </row>
    <row r="29" spans="1:7" s="234" customFormat="1">
      <c r="A29" s="340"/>
      <c r="B29" s="340"/>
      <c r="C29" s="340"/>
      <c r="D29" s="340"/>
      <c r="E29" s="458"/>
      <c r="F29" s="458"/>
      <c r="G29" s="458"/>
    </row>
    <row r="30" spans="1:7" s="234" customFormat="1" ht="21.75" customHeight="1">
      <c r="A30" s="461" t="s">
        <v>1248</v>
      </c>
      <c r="B30" s="462"/>
      <c r="C30" s="462"/>
      <c r="D30" s="462"/>
      <c r="E30" s="462"/>
      <c r="F30" s="462"/>
      <c r="G30" s="463"/>
    </row>
    <row r="31" spans="1:7" s="234" customFormat="1" ht="18">
      <c r="A31" s="461" t="s">
        <v>1224</v>
      </c>
      <c r="B31" s="463"/>
      <c r="C31" s="345" t="s">
        <v>10</v>
      </c>
      <c r="D31" s="345" t="s">
        <v>1209</v>
      </c>
      <c r="E31" s="345" t="s">
        <v>1210</v>
      </c>
      <c r="F31" s="345" t="s">
        <v>1211</v>
      </c>
      <c r="G31" s="345" t="s">
        <v>1212</v>
      </c>
    </row>
    <row r="32" spans="1:7" s="234" customFormat="1" ht="16.5">
      <c r="A32" s="336" t="s">
        <v>1238</v>
      </c>
      <c r="B32" s="337" t="s">
        <v>1239</v>
      </c>
      <c r="C32" s="336" t="s">
        <v>21</v>
      </c>
      <c r="D32" s="336" t="s">
        <v>1215</v>
      </c>
      <c r="E32" s="338">
        <v>9.6</v>
      </c>
      <c r="F32" s="339">
        <v>10.44</v>
      </c>
      <c r="G32" s="339">
        <v>100.22</v>
      </c>
    </row>
    <row r="33" spans="1:7" s="234" customFormat="1" ht="24.75">
      <c r="A33" s="336" t="s">
        <v>1240</v>
      </c>
      <c r="B33" s="337" t="s">
        <v>1241</v>
      </c>
      <c r="C33" s="336" t="s">
        <v>21</v>
      </c>
      <c r="D33" s="336" t="s">
        <v>1213</v>
      </c>
      <c r="E33" s="338">
        <v>1</v>
      </c>
      <c r="F33" s="339">
        <v>444.65</v>
      </c>
      <c r="G33" s="339">
        <v>444.65</v>
      </c>
    </row>
    <row r="34" spans="1:7" s="234" customFormat="1" ht="33">
      <c r="A34" s="336" t="s">
        <v>1249</v>
      </c>
      <c r="B34" s="337" t="s">
        <v>1250</v>
      </c>
      <c r="C34" s="336" t="s">
        <v>21</v>
      </c>
      <c r="D34" s="336" t="s">
        <v>1213</v>
      </c>
      <c r="E34" s="338">
        <v>1</v>
      </c>
      <c r="F34" s="339">
        <v>188.28</v>
      </c>
      <c r="G34" s="339">
        <v>188.28</v>
      </c>
    </row>
    <row r="35" spans="1:7" s="234" customFormat="1" ht="24.75">
      <c r="A35" s="336" t="s">
        <v>1251</v>
      </c>
      <c r="B35" s="337" t="s">
        <v>1252</v>
      </c>
      <c r="C35" s="336" t="s">
        <v>21</v>
      </c>
      <c r="D35" s="336" t="s">
        <v>1213</v>
      </c>
      <c r="E35" s="338">
        <v>1</v>
      </c>
      <c r="F35" s="339">
        <v>393.77</v>
      </c>
      <c r="G35" s="339">
        <v>393.77</v>
      </c>
    </row>
    <row r="36" spans="1:7" s="234" customFormat="1">
      <c r="A36" s="340"/>
      <c r="B36" s="340"/>
      <c r="C36" s="340"/>
      <c r="D36" s="340"/>
      <c r="E36" s="456" t="s">
        <v>1225</v>
      </c>
      <c r="F36" s="456"/>
      <c r="G36" s="341">
        <v>1126.92</v>
      </c>
    </row>
    <row r="37" spans="1:7" s="234" customFormat="1">
      <c r="A37" s="340"/>
      <c r="B37" s="340"/>
      <c r="C37" s="340"/>
      <c r="D37" s="340"/>
      <c r="E37" s="457" t="s">
        <v>1226</v>
      </c>
      <c r="F37" s="457"/>
      <c r="G37" s="342">
        <v>1126.92</v>
      </c>
    </row>
    <row r="38" spans="1:7" s="234" customFormat="1">
      <c r="A38" s="340"/>
      <c r="B38" s="340"/>
      <c r="C38" s="340"/>
      <c r="D38" s="340"/>
      <c r="E38" s="458"/>
      <c r="F38" s="458"/>
      <c r="G38" s="458"/>
    </row>
    <row r="39" spans="1:7" s="234" customFormat="1" ht="15" customHeight="1">
      <c r="A39" s="461" t="s">
        <v>1253</v>
      </c>
      <c r="B39" s="462"/>
      <c r="C39" s="462"/>
      <c r="D39" s="462"/>
      <c r="E39" s="462"/>
      <c r="F39" s="462"/>
      <c r="G39" s="463"/>
    </row>
    <row r="40" spans="1:7" s="234" customFormat="1" ht="18">
      <c r="A40" s="461" t="s">
        <v>1208</v>
      </c>
      <c r="B40" s="463"/>
      <c r="C40" s="345" t="s">
        <v>10</v>
      </c>
      <c r="D40" s="345" t="s">
        <v>1209</v>
      </c>
      <c r="E40" s="345" t="s">
        <v>1210</v>
      </c>
      <c r="F40" s="345" t="s">
        <v>1211</v>
      </c>
      <c r="G40" s="345" t="s">
        <v>1212</v>
      </c>
    </row>
    <row r="41" spans="1:7" s="234" customFormat="1" ht="16.5">
      <c r="A41" s="336" t="s">
        <v>1254</v>
      </c>
      <c r="B41" s="337" t="s">
        <v>1255</v>
      </c>
      <c r="C41" s="336" t="s">
        <v>21</v>
      </c>
      <c r="D41" s="336" t="s">
        <v>1214</v>
      </c>
      <c r="E41" s="338">
        <v>15.6</v>
      </c>
      <c r="F41" s="339">
        <v>10.01</v>
      </c>
      <c r="G41" s="339">
        <v>156.15</v>
      </c>
    </row>
    <row r="42" spans="1:7" s="234" customFormat="1">
      <c r="A42" s="340"/>
      <c r="B42" s="340"/>
      <c r="C42" s="340"/>
      <c r="D42" s="340"/>
      <c r="E42" s="456" t="s">
        <v>1216</v>
      </c>
      <c r="F42" s="456"/>
      <c r="G42" s="341">
        <v>156.15</v>
      </c>
    </row>
    <row r="43" spans="1:7" s="234" customFormat="1" ht="16.5" customHeight="1">
      <c r="A43" s="461" t="s">
        <v>1217</v>
      </c>
      <c r="B43" s="463"/>
      <c r="C43" s="345" t="s">
        <v>10</v>
      </c>
      <c r="D43" s="345" t="s">
        <v>1209</v>
      </c>
      <c r="E43" s="345" t="s">
        <v>1210</v>
      </c>
      <c r="F43" s="345" t="s">
        <v>1211</v>
      </c>
      <c r="G43" s="345" t="s">
        <v>1212</v>
      </c>
    </row>
    <row r="44" spans="1:7" s="234" customFormat="1" ht="16.5">
      <c r="A44" s="336" t="s">
        <v>1256</v>
      </c>
      <c r="B44" s="337" t="s">
        <v>1257</v>
      </c>
      <c r="C44" s="336" t="s">
        <v>21</v>
      </c>
      <c r="D44" s="336" t="s">
        <v>985</v>
      </c>
      <c r="E44" s="338">
        <v>0.42599999999999999</v>
      </c>
      <c r="F44" s="339">
        <v>30.14</v>
      </c>
      <c r="G44" s="339">
        <v>12.83</v>
      </c>
    </row>
    <row r="45" spans="1:7" s="234" customFormat="1">
      <c r="A45" s="336" t="s">
        <v>1222</v>
      </c>
      <c r="B45" s="337" t="s">
        <v>1233</v>
      </c>
      <c r="C45" s="336" t="s">
        <v>21</v>
      </c>
      <c r="D45" s="336" t="s">
        <v>985</v>
      </c>
      <c r="E45" s="338">
        <v>0.42599999999999999</v>
      </c>
      <c r="F45" s="339">
        <v>23.2</v>
      </c>
      <c r="G45" s="339">
        <v>9.8800000000000008</v>
      </c>
    </row>
    <row r="46" spans="1:7" s="234" customFormat="1">
      <c r="A46" s="340"/>
      <c r="B46" s="340"/>
      <c r="C46" s="340"/>
      <c r="D46" s="340"/>
      <c r="E46" s="456" t="s">
        <v>1223</v>
      </c>
      <c r="F46" s="456"/>
      <c r="G46" s="341">
        <v>22.71</v>
      </c>
    </row>
    <row r="47" spans="1:7" s="234" customFormat="1">
      <c r="A47" s="340"/>
      <c r="B47" s="340"/>
      <c r="C47" s="340"/>
      <c r="D47" s="340"/>
      <c r="E47" s="457" t="s">
        <v>1226</v>
      </c>
      <c r="F47" s="457"/>
      <c r="G47" s="342">
        <v>178.86</v>
      </c>
    </row>
    <row r="48" spans="1:7" s="234" customFormat="1">
      <c r="A48" s="340"/>
      <c r="B48" s="340"/>
      <c r="C48" s="340"/>
      <c r="D48" s="340"/>
      <c r="E48" s="458"/>
      <c r="F48" s="458"/>
      <c r="G48" s="458"/>
    </row>
    <row r="49" spans="1:7" s="234" customFormat="1" ht="25.5" customHeight="1">
      <c r="A49" s="461" t="s">
        <v>1258</v>
      </c>
      <c r="B49" s="462"/>
      <c r="C49" s="462"/>
      <c r="D49" s="462"/>
      <c r="E49" s="462"/>
      <c r="F49" s="462"/>
      <c r="G49" s="463"/>
    </row>
    <row r="50" spans="1:7" s="234" customFormat="1" ht="18">
      <c r="A50" s="461" t="s">
        <v>1208</v>
      </c>
      <c r="B50" s="463"/>
      <c r="C50" s="345" t="s">
        <v>10</v>
      </c>
      <c r="D50" s="345" t="s">
        <v>1209</v>
      </c>
      <c r="E50" s="345" t="s">
        <v>1210</v>
      </c>
      <c r="F50" s="345" t="s">
        <v>1211</v>
      </c>
      <c r="G50" s="345" t="s">
        <v>1212</v>
      </c>
    </row>
    <row r="51" spans="1:7" s="234" customFormat="1" ht="24.75">
      <c r="A51" s="336" t="s">
        <v>1259</v>
      </c>
      <c r="B51" s="337" t="s">
        <v>1260</v>
      </c>
      <c r="C51" s="336" t="s">
        <v>21</v>
      </c>
      <c r="D51" s="336" t="s">
        <v>1213</v>
      </c>
      <c r="E51" s="338">
        <v>8.8000000000000007</v>
      </c>
      <c r="F51" s="339">
        <v>0.67</v>
      </c>
      <c r="G51" s="339">
        <v>5.89</v>
      </c>
    </row>
    <row r="52" spans="1:7" s="234" customFormat="1" ht="24.75">
      <c r="A52" s="336" t="s">
        <v>1261</v>
      </c>
      <c r="B52" s="337" t="s">
        <v>1262</v>
      </c>
      <c r="C52" s="336" t="s">
        <v>21</v>
      </c>
      <c r="D52" s="336" t="s">
        <v>1213</v>
      </c>
      <c r="E52" s="338">
        <v>1</v>
      </c>
      <c r="F52" s="339">
        <v>743.73</v>
      </c>
      <c r="G52" s="339">
        <v>743.73</v>
      </c>
    </row>
    <row r="53" spans="1:7" s="234" customFormat="1" ht="16.5">
      <c r="A53" s="336" t="s">
        <v>1263</v>
      </c>
      <c r="B53" s="337" t="s">
        <v>1264</v>
      </c>
      <c r="C53" s="336" t="s">
        <v>21</v>
      </c>
      <c r="D53" s="336" t="s">
        <v>1265</v>
      </c>
      <c r="E53" s="338">
        <v>1.613</v>
      </c>
      <c r="F53" s="339">
        <v>33.28</v>
      </c>
      <c r="G53" s="339">
        <v>53.68</v>
      </c>
    </row>
    <row r="54" spans="1:7" s="234" customFormat="1">
      <c r="A54" s="340"/>
      <c r="B54" s="340"/>
      <c r="C54" s="340"/>
      <c r="D54" s="340"/>
      <c r="E54" s="456" t="s">
        <v>1216</v>
      </c>
      <c r="F54" s="456"/>
      <c r="G54" s="341">
        <v>803.3</v>
      </c>
    </row>
    <row r="55" spans="1:7" s="234" customFormat="1" ht="16.5" customHeight="1">
      <c r="A55" s="461" t="s">
        <v>1217</v>
      </c>
      <c r="B55" s="463"/>
      <c r="C55" s="345" t="s">
        <v>10</v>
      </c>
      <c r="D55" s="345" t="s">
        <v>1209</v>
      </c>
      <c r="E55" s="345" t="s">
        <v>1210</v>
      </c>
      <c r="F55" s="345" t="s">
        <v>1211</v>
      </c>
      <c r="G55" s="345" t="s">
        <v>1212</v>
      </c>
    </row>
    <row r="56" spans="1:7" s="234" customFormat="1">
      <c r="A56" s="336" t="s">
        <v>1220</v>
      </c>
      <c r="B56" s="337" t="s">
        <v>1266</v>
      </c>
      <c r="C56" s="336" t="s">
        <v>21</v>
      </c>
      <c r="D56" s="336" t="s">
        <v>985</v>
      </c>
      <c r="E56" s="338">
        <v>0.65100000000000002</v>
      </c>
      <c r="F56" s="339">
        <v>32.1</v>
      </c>
      <c r="G56" s="339">
        <v>20.89</v>
      </c>
    </row>
    <row r="57" spans="1:7" s="234" customFormat="1">
      <c r="A57" s="336" t="s">
        <v>1222</v>
      </c>
      <c r="B57" s="337" t="s">
        <v>1233</v>
      </c>
      <c r="C57" s="336" t="s">
        <v>21</v>
      </c>
      <c r="D57" s="336" t="s">
        <v>985</v>
      </c>
      <c r="E57" s="338">
        <v>0.32500000000000001</v>
      </c>
      <c r="F57" s="339">
        <v>23.2</v>
      </c>
      <c r="G57" s="339">
        <v>7.54</v>
      </c>
    </row>
    <row r="58" spans="1:7" s="234" customFormat="1">
      <c r="A58" s="340"/>
      <c r="B58" s="340"/>
      <c r="C58" s="340"/>
      <c r="D58" s="340"/>
      <c r="E58" s="456" t="s">
        <v>1223</v>
      </c>
      <c r="F58" s="456"/>
      <c r="G58" s="341">
        <v>28.43</v>
      </c>
    </row>
    <row r="59" spans="1:7" s="234" customFormat="1">
      <c r="A59" s="340"/>
      <c r="B59" s="340"/>
      <c r="C59" s="340"/>
      <c r="D59" s="340"/>
      <c r="E59" s="457" t="s">
        <v>1226</v>
      </c>
      <c r="F59" s="457"/>
      <c r="G59" s="342">
        <v>831.73</v>
      </c>
    </row>
    <row r="60" spans="1:7" s="234" customFormat="1">
      <c r="A60" s="340"/>
      <c r="B60" s="340"/>
      <c r="C60" s="340"/>
      <c r="D60" s="340"/>
      <c r="E60" s="458"/>
      <c r="F60" s="458"/>
      <c r="G60" s="458"/>
    </row>
    <row r="61" spans="1:7" s="234" customFormat="1" ht="21" customHeight="1">
      <c r="A61" s="461" t="s">
        <v>1267</v>
      </c>
      <c r="B61" s="462"/>
      <c r="C61" s="462"/>
      <c r="D61" s="462"/>
      <c r="E61" s="462"/>
      <c r="F61" s="462"/>
      <c r="G61" s="463"/>
    </row>
    <row r="62" spans="1:7" s="234" customFormat="1" ht="18">
      <c r="A62" s="461" t="s">
        <v>1208</v>
      </c>
      <c r="B62" s="463"/>
      <c r="C62" s="345" t="s">
        <v>10</v>
      </c>
      <c r="D62" s="345" t="s">
        <v>1209</v>
      </c>
      <c r="E62" s="345" t="s">
        <v>1210</v>
      </c>
      <c r="F62" s="345" t="s">
        <v>1211</v>
      </c>
      <c r="G62" s="345" t="s">
        <v>1212</v>
      </c>
    </row>
    <row r="63" spans="1:7" s="234" customFormat="1" ht="24.75">
      <c r="A63" s="336" t="s">
        <v>1259</v>
      </c>
      <c r="B63" s="337" t="s">
        <v>1260</v>
      </c>
      <c r="C63" s="336" t="s">
        <v>21</v>
      </c>
      <c r="D63" s="336" t="s">
        <v>1213</v>
      </c>
      <c r="E63" s="338">
        <v>4.8166000000000002</v>
      </c>
      <c r="F63" s="339">
        <v>0.67</v>
      </c>
      <c r="G63" s="339">
        <v>3.22</v>
      </c>
    </row>
    <row r="64" spans="1:7" s="234" customFormat="1" ht="24.75">
      <c r="A64" s="336" t="s">
        <v>1268</v>
      </c>
      <c r="B64" s="337" t="s">
        <v>1269</v>
      </c>
      <c r="C64" s="336" t="s">
        <v>21</v>
      </c>
      <c r="D64" s="336" t="s">
        <v>1215</v>
      </c>
      <c r="E64" s="338">
        <v>6.8503999999999996</v>
      </c>
      <c r="F64" s="339">
        <v>23.93</v>
      </c>
      <c r="G64" s="339">
        <v>163.93</v>
      </c>
    </row>
    <row r="65" spans="1:7" s="234" customFormat="1" ht="24.75">
      <c r="A65" s="336" t="s">
        <v>1270</v>
      </c>
      <c r="B65" s="337" t="s">
        <v>1271</v>
      </c>
      <c r="C65" s="336" t="s">
        <v>21</v>
      </c>
      <c r="D65" s="336" t="s">
        <v>1213</v>
      </c>
      <c r="E65" s="338">
        <v>0.54730000000000001</v>
      </c>
      <c r="F65" s="339">
        <v>762.61</v>
      </c>
      <c r="G65" s="339">
        <v>417.37</v>
      </c>
    </row>
    <row r="66" spans="1:7" s="234" customFormat="1" ht="16.5">
      <c r="A66" s="336" t="s">
        <v>1263</v>
      </c>
      <c r="B66" s="337" t="s">
        <v>1264</v>
      </c>
      <c r="C66" s="336" t="s">
        <v>21</v>
      </c>
      <c r="D66" s="336" t="s">
        <v>1265</v>
      </c>
      <c r="E66" s="338">
        <v>0.88290000000000002</v>
      </c>
      <c r="F66" s="339">
        <v>33.28</v>
      </c>
      <c r="G66" s="339">
        <v>29.38</v>
      </c>
    </row>
    <row r="67" spans="1:7" s="234" customFormat="1">
      <c r="A67" s="340"/>
      <c r="B67" s="340"/>
      <c r="C67" s="340"/>
      <c r="D67" s="340"/>
      <c r="E67" s="456" t="s">
        <v>1216</v>
      </c>
      <c r="F67" s="456"/>
      <c r="G67" s="341">
        <v>613.9</v>
      </c>
    </row>
    <row r="68" spans="1:7" s="234" customFormat="1" ht="16.5" customHeight="1">
      <c r="A68" s="461" t="s">
        <v>1217</v>
      </c>
      <c r="B68" s="463"/>
      <c r="C68" s="345" t="s">
        <v>10</v>
      </c>
      <c r="D68" s="345" t="s">
        <v>1209</v>
      </c>
      <c r="E68" s="345" t="s">
        <v>1210</v>
      </c>
      <c r="F68" s="345" t="s">
        <v>1211</v>
      </c>
      <c r="G68" s="345" t="s">
        <v>1212</v>
      </c>
    </row>
    <row r="69" spans="1:7" s="234" customFormat="1">
      <c r="A69" s="336" t="s">
        <v>1220</v>
      </c>
      <c r="B69" s="337" t="s">
        <v>1266</v>
      </c>
      <c r="C69" s="336" t="s">
        <v>21</v>
      </c>
      <c r="D69" s="336" t="s">
        <v>985</v>
      </c>
      <c r="E69" s="338">
        <v>0.3826</v>
      </c>
      <c r="F69" s="339">
        <v>32.1</v>
      </c>
      <c r="G69" s="339">
        <v>12.28</v>
      </c>
    </row>
    <row r="70" spans="1:7" s="234" customFormat="1">
      <c r="A70" s="336" t="s">
        <v>1222</v>
      </c>
      <c r="B70" s="337" t="s">
        <v>1233</v>
      </c>
      <c r="C70" s="336" t="s">
        <v>21</v>
      </c>
      <c r="D70" s="336" t="s">
        <v>985</v>
      </c>
      <c r="E70" s="338">
        <v>0.191</v>
      </c>
      <c r="F70" s="339">
        <v>23.2</v>
      </c>
      <c r="G70" s="339">
        <v>4.43</v>
      </c>
    </row>
    <row r="71" spans="1:7" s="234" customFormat="1">
      <c r="A71" s="340"/>
      <c r="B71" s="340"/>
      <c r="C71" s="340"/>
      <c r="D71" s="340"/>
      <c r="E71" s="456" t="s">
        <v>1223</v>
      </c>
      <c r="F71" s="456"/>
      <c r="G71" s="341">
        <v>16.71</v>
      </c>
    </row>
    <row r="72" spans="1:7" s="234" customFormat="1">
      <c r="A72" s="340"/>
      <c r="B72" s="340"/>
      <c r="C72" s="340"/>
      <c r="D72" s="340"/>
      <c r="E72" s="457" t="s">
        <v>1226</v>
      </c>
      <c r="F72" s="457"/>
      <c r="G72" s="342">
        <v>630.61</v>
      </c>
    </row>
    <row r="73" spans="1:7" s="234" customFormat="1">
      <c r="A73" s="340"/>
      <c r="B73" s="340"/>
      <c r="C73" s="340"/>
      <c r="D73" s="340"/>
      <c r="E73" s="458"/>
      <c r="F73" s="458"/>
      <c r="G73" s="458"/>
    </row>
    <row r="74" spans="1:7" s="234" customFormat="1" ht="21.75" customHeight="1">
      <c r="A74" s="461" t="s">
        <v>1272</v>
      </c>
      <c r="B74" s="462"/>
      <c r="C74" s="462"/>
      <c r="D74" s="462"/>
      <c r="E74" s="462"/>
      <c r="F74" s="462"/>
      <c r="G74" s="463"/>
    </row>
    <row r="75" spans="1:7" s="234" customFormat="1" ht="18">
      <c r="A75" s="461" t="s">
        <v>1208</v>
      </c>
      <c r="B75" s="463"/>
      <c r="C75" s="345" t="s">
        <v>10</v>
      </c>
      <c r="D75" s="345" t="s">
        <v>1209</v>
      </c>
      <c r="E75" s="345" t="s">
        <v>1210</v>
      </c>
      <c r="F75" s="345" t="s">
        <v>1211</v>
      </c>
      <c r="G75" s="345" t="s">
        <v>1212</v>
      </c>
    </row>
    <row r="76" spans="1:7" s="234" customFormat="1" ht="24.75">
      <c r="A76" s="336" t="s">
        <v>1259</v>
      </c>
      <c r="B76" s="337" t="s">
        <v>1260</v>
      </c>
      <c r="C76" s="336" t="s">
        <v>21</v>
      </c>
      <c r="D76" s="336" t="s">
        <v>1213</v>
      </c>
      <c r="E76" s="338">
        <v>4.8166000000000002</v>
      </c>
      <c r="F76" s="339">
        <v>0.67</v>
      </c>
      <c r="G76" s="339">
        <v>3.22</v>
      </c>
    </row>
    <row r="77" spans="1:7" s="234" customFormat="1" ht="24.75">
      <c r="A77" s="336" t="s">
        <v>1268</v>
      </c>
      <c r="B77" s="337" t="s">
        <v>1269</v>
      </c>
      <c r="C77" s="336" t="s">
        <v>21</v>
      </c>
      <c r="D77" s="336" t="s">
        <v>1215</v>
      </c>
      <c r="E77" s="338">
        <v>6.8503999999999996</v>
      </c>
      <c r="F77" s="339">
        <v>23.93</v>
      </c>
      <c r="G77" s="339">
        <v>163.93</v>
      </c>
    </row>
    <row r="78" spans="1:7" s="234" customFormat="1" ht="24.75">
      <c r="A78" s="336" t="s">
        <v>1270</v>
      </c>
      <c r="B78" s="337" t="s">
        <v>1271</v>
      </c>
      <c r="C78" s="336" t="s">
        <v>21</v>
      </c>
      <c r="D78" s="336" t="s">
        <v>1213</v>
      </c>
      <c r="E78" s="338">
        <v>0.54730000000000001</v>
      </c>
      <c r="F78" s="339">
        <v>762.61</v>
      </c>
      <c r="G78" s="339">
        <v>417.37</v>
      </c>
    </row>
    <row r="79" spans="1:7" s="234" customFormat="1" ht="16.5">
      <c r="A79" s="336" t="s">
        <v>1263</v>
      </c>
      <c r="B79" s="337" t="s">
        <v>1264</v>
      </c>
      <c r="C79" s="336" t="s">
        <v>21</v>
      </c>
      <c r="D79" s="336" t="s">
        <v>1265</v>
      </c>
      <c r="E79" s="338">
        <v>0.88290000000000002</v>
      </c>
      <c r="F79" s="339">
        <v>33.28</v>
      </c>
      <c r="G79" s="339">
        <v>29.38</v>
      </c>
    </row>
    <row r="80" spans="1:7" s="234" customFormat="1">
      <c r="A80" s="340"/>
      <c r="B80" s="340"/>
      <c r="C80" s="340"/>
      <c r="D80" s="340"/>
      <c r="E80" s="456" t="s">
        <v>1216</v>
      </c>
      <c r="F80" s="456"/>
      <c r="G80" s="341">
        <v>613.9</v>
      </c>
    </row>
    <row r="81" spans="1:7" s="234" customFormat="1" ht="16.5" customHeight="1">
      <c r="A81" s="461" t="s">
        <v>1217</v>
      </c>
      <c r="B81" s="463"/>
      <c r="C81" s="345" t="s">
        <v>10</v>
      </c>
      <c r="D81" s="345" t="s">
        <v>1209</v>
      </c>
      <c r="E81" s="345" t="s">
        <v>1210</v>
      </c>
      <c r="F81" s="345" t="s">
        <v>1211</v>
      </c>
      <c r="G81" s="345" t="s">
        <v>1212</v>
      </c>
    </row>
    <row r="82" spans="1:7" s="234" customFormat="1">
      <c r="A82" s="336" t="s">
        <v>1220</v>
      </c>
      <c r="B82" s="337" t="s">
        <v>1266</v>
      </c>
      <c r="C82" s="336" t="s">
        <v>21</v>
      </c>
      <c r="D82" s="336" t="s">
        <v>985</v>
      </c>
      <c r="E82" s="338">
        <v>0.3826</v>
      </c>
      <c r="F82" s="339">
        <v>32.1</v>
      </c>
      <c r="G82" s="339">
        <v>12.28</v>
      </c>
    </row>
    <row r="83" spans="1:7" s="234" customFormat="1">
      <c r="A83" s="336" t="s">
        <v>1222</v>
      </c>
      <c r="B83" s="337" t="s">
        <v>1233</v>
      </c>
      <c r="C83" s="336" t="s">
        <v>21</v>
      </c>
      <c r="D83" s="336" t="s">
        <v>985</v>
      </c>
      <c r="E83" s="338">
        <v>0.191</v>
      </c>
      <c r="F83" s="339">
        <v>23.2</v>
      </c>
      <c r="G83" s="339">
        <v>4.43</v>
      </c>
    </row>
    <row r="84" spans="1:7" s="234" customFormat="1">
      <c r="A84" s="340"/>
      <c r="B84" s="340"/>
      <c r="C84" s="340"/>
      <c r="D84" s="340"/>
      <c r="E84" s="456" t="s">
        <v>1223</v>
      </c>
      <c r="F84" s="456"/>
      <c r="G84" s="341">
        <v>16.71</v>
      </c>
    </row>
    <row r="85" spans="1:7" s="234" customFormat="1">
      <c r="A85" s="340"/>
      <c r="B85" s="340"/>
      <c r="C85" s="340"/>
      <c r="D85" s="340"/>
      <c r="E85" s="457" t="s">
        <v>1226</v>
      </c>
      <c r="F85" s="457"/>
      <c r="G85" s="342">
        <v>630.61</v>
      </c>
    </row>
    <row r="86" spans="1:7" s="234" customFormat="1">
      <c r="A86" s="340"/>
      <c r="B86" s="340"/>
      <c r="C86" s="340"/>
      <c r="D86" s="340"/>
      <c r="E86" s="458"/>
      <c r="F86" s="458"/>
      <c r="G86" s="458"/>
    </row>
    <row r="87" spans="1:7" s="234" customFormat="1" ht="15" customHeight="1">
      <c r="A87" s="461" t="s">
        <v>1273</v>
      </c>
      <c r="B87" s="462"/>
      <c r="C87" s="462"/>
      <c r="D87" s="462"/>
      <c r="E87" s="462"/>
      <c r="F87" s="462"/>
      <c r="G87" s="463"/>
    </row>
    <row r="88" spans="1:7" s="234" customFormat="1" ht="18">
      <c r="A88" s="461" t="s">
        <v>1208</v>
      </c>
      <c r="B88" s="463"/>
      <c r="C88" s="345" t="s">
        <v>10</v>
      </c>
      <c r="D88" s="345" t="s">
        <v>1209</v>
      </c>
      <c r="E88" s="345" t="s">
        <v>1210</v>
      </c>
      <c r="F88" s="345" t="s">
        <v>1211</v>
      </c>
      <c r="G88" s="345" t="s">
        <v>1212</v>
      </c>
    </row>
    <row r="89" spans="1:7" s="234" customFormat="1" ht="24.75">
      <c r="A89" s="336" t="s">
        <v>1274</v>
      </c>
      <c r="B89" s="337" t="s">
        <v>1275</v>
      </c>
      <c r="C89" s="336" t="s">
        <v>21</v>
      </c>
      <c r="D89" s="336" t="s">
        <v>1215</v>
      </c>
      <c r="E89" s="338">
        <v>3</v>
      </c>
      <c r="F89" s="339">
        <v>21.75</v>
      </c>
      <c r="G89" s="339">
        <v>65.25</v>
      </c>
    </row>
    <row r="90" spans="1:7" s="234" customFormat="1" ht="16.5">
      <c r="A90" s="336" t="s">
        <v>1276</v>
      </c>
      <c r="B90" s="337" t="s">
        <v>1277</v>
      </c>
      <c r="C90" s="336" t="s">
        <v>21</v>
      </c>
      <c r="D90" s="336" t="s">
        <v>1230</v>
      </c>
      <c r="E90" s="338">
        <v>1</v>
      </c>
      <c r="F90" s="339">
        <v>94.83</v>
      </c>
      <c r="G90" s="339">
        <v>94.83</v>
      </c>
    </row>
    <row r="91" spans="1:7" s="234" customFormat="1">
      <c r="A91" s="340"/>
      <c r="B91" s="340"/>
      <c r="C91" s="340"/>
      <c r="D91" s="340"/>
      <c r="E91" s="456" t="s">
        <v>1216</v>
      </c>
      <c r="F91" s="456"/>
      <c r="G91" s="341">
        <v>160.08000000000001</v>
      </c>
    </row>
    <row r="92" spans="1:7" s="234" customFormat="1" ht="16.5" customHeight="1">
      <c r="A92" s="461" t="s">
        <v>1217</v>
      </c>
      <c r="B92" s="463"/>
      <c r="C92" s="345" t="s">
        <v>10</v>
      </c>
      <c r="D92" s="345" t="s">
        <v>1209</v>
      </c>
      <c r="E92" s="345" t="s">
        <v>1210</v>
      </c>
      <c r="F92" s="345" t="s">
        <v>1211</v>
      </c>
      <c r="G92" s="345" t="s">
        <v>1212</v>
      </c>
    </row>
    <row r="93" spans="1:7" s="234" customFormat="1">
      <c r="A93" s="336" t="s">
        <v>1278</v>
      </c>
      <c r="B93" s="337" t="s">
        <v>1279</v>
      </c>
      <c r="C93" s="336" t="s">
        <v>21</v>
      </c>
      <c r="D93" s="336" t="s">
        <v>985</v>
      </c>
      <c r="E93" s="338">
        <v>0.35</v>
      </c>
      <c r="F93" s="339">
        <v>31.87</v>
      </c>
      <c r="G93" s="339">
        <v>11.15</v>
      </c>
    </row>
    <row r="94" spans="1:7" s="234" customFormat="1">
      <c r="A94" s="336" t="s">
        <v>1222</v>
      </c>
      <c r="B94" s="337" t="s">
        <v>1233</v>
      </c>
      <c r="C94" s="336" t="s">
        <v>21</v>
      </c>
      <c r="D94" s="336" t="s">
        <v>985</v>
      </c>
      <c r="E94" s="338">
        <v>0.6</v>
      </c>
      <c r="F94" s="339">
        <v>23.2</v>
      </c>
      <c r="G94" s="339">
        <v>13.92</v>
      </c>
    </row>
    <row r="95" spans="1:7" s="234" customFormat="1">
      <c r="A95" s="340"/>
      <c r="B95" s="340"/>
      <c r="C95" s="340"/>
      <c r="D95" s="340"/>
      <c r="E95" s="456" t="s">
        <v>1223</v>
      </c>
      <c r="F95" s="456"/>
      <c r="G95" s="341">
        <v>25.07</v>
      </c>
    </row>
    <row r="96" spans="1:7" s="234" customFormat="1">
      <c r="A96" s="340"/>
      <c r="B96" s="340"/>
      <c r="C96" s="340"/>
      <c r="D96" s="340"/>
      <c r="E96" s="457" t="s">
        <v>1226</v>
      </c>
      <c r="F96" s="457"/>
      <c r="G96" s="342">
        <v>185.15</v>
      </c>
    </row>
    <row r="97" spans="1:7" s="234" customFormat="1">
      <c r="A97" s="340"/>
      <c r="B97" s="340"/>
      <c r="C97" s="340"/>
      <c r="D97" s="340"/>
      <c r="E97" s="458"/>
      <c r="F97" s="458"/>
      <c r="G97" s="458"/>
    </row>
    <row r="98" spans="1:7" s="234" customFormat="1" ht="23.25" customHeight="1">
      <c r="A98" s="461" t="s">
        <v>1280</v>
      </c>
      <c r="B98" s="462"/>
      <c r="C98" s="462"/>
      <c r="D98" s="462"/>
      <c r="E98" s="462"/>
      <c r="F98" s="462"/>
      <c r="G98" s="463"/>
    </row>
    <row r="99" spans="1:7" s="234" customFormat="1" ht="18">
      <c r="A99" s="461" t="s">
        <v>1224</v>
      </c>
      <c r="B99" s="463"/>
      <c r="C99" s="345" t="s">
        <v>10</v>
      </c>
      <c r="D99" s="345" t="s">
        <v>1209</v>
      </c>
      <c r="E99" s="345" t="s">
        <v>1210</v>
      </c>
      <c r="F99" s="345" t="s">
        <v>1211</v>
      </c>
      <c r="G99" s="345" t="s">
        <v>1212</v>
      </c>
    </row>
    <row r="100" spans="1:7" s="234" customFormat="1" ht="16.5">
      <c r="A100" s="336" t="s">
        <v>1236</v>
      </c>
      <c r="B100" s="337" t="s">
        <v>1237</v>
      </c>
      <c r="C100" s="336" t="s">
        <v>21</v>
      </c>
      <c r="D100" s="336" t="s">
        <v>1213</v>
      </c>
      <c r="E100" s="338">
        <v>0.53</v>
      </c>
      <c r="F100" s="339">
        <v>1315.47</v>
      </c>
      <c r="G100" s="339">
        <v>697.19</v>
      </c>
    </row>
    <row r="101" spans="1:7" s="234" customFormat="1">
      <c r="A101" s="340"/>
      <c r="B101" s="340"/>
      <c r="C101" s="340"/>
      <c r="D101" s="340"/>
      <c r="E101" s="456" t="s">
        <v>1225</v>
      </c>
      <c r="F101" s="456"/>
      <c r="G101" s="341">
        <v>697.19</v>
      </c>
    </row>
    <row r="102" spans="1:7" s="234" customFormat="1">
      <c r="A102" s="340"/>
      <c r="B102" s="340"/>
      <c r="C102" s="340"/>
      <c r="D102" s="340"/>
      <c r="E102" s="457" t="s">
        <v>1226</v>
      </c>
      <c r="F102" s="457"/>
      <c r="G102" s="342">
        <v>697.19</v>
      </c>
    </row>
    <row r="103" spans="1:7" s="234" customFormat="1">
      <c r="A103" s="340"/>
      <c r="B103" s="340"/>
      <c r="C103" s="340"/>
      <c r="D103" s="340"/>
      <c r="E103" s="458"/>
      <c r="F103" s="458"/>
      <c r="G103" s="458"/>
    </row>
    <row r="104" spans="1:7" s="234" customFormat="1" ht="24" customHeight="1">
      <c r="A104" s="461" t="s">
        <v>1281</v>
      </c>
      <c r="B104" s="462"/>
      <c r="C104" s="462"/>
      <c r="D104" s="462"/>
      <c r="E104" s="462"/>
      <c r="F104" s="462"/>
      <c r="G104" s="463"/>
    </row>
    <row r="105" spans="1:7" s="234" customFormat="1" ht="18">
      <c r="A105" s="461" t="s">
        <v>1224</v>
      </c>
      <c r="B105" s="463"/>
      <c r="C105" s="345" t="s">
        <v>10</v>
      </c>
      <c r="D105" s="345" t="s">
        <v>1209</v>
      </c>
      <c r="E105" s="345" t="s">
        <v>1210</v>
      </c>
      <c r="F105" s="345" t="s">
        <v>1211</v>
      </c>
      <c r="G105" s="345" t="s">
        <v>1212</v>
      </c>
    </row>
    <row r="106" spans="1:7" s="234" customFormat="1" ht="16.5">
      <c r="A106" s="336" t="s">
        <v>1236</v>
      </c>
      <c r="B106" s="337" t="s">
        <v>1237</v>
      </c>
      <c r="C106" s="336" t="s">
        <v>21</v>
      </c>
      <c r="D106" s="336" t="s">
        <v>1213</v>
      </c>
      <c r="E106" s="338">
        <v>0.53</v>
      </c>
      <c r="F106" s="339">
        <v>1315.47</v>
      </c>
      <c r="G106" s="339">
        <v>697.19</v>
      </c>
    </row>
    <row r="107" spans="1:7" s="234" customFormat="1">
      <c r="A107" s="340"/>
      <c r="B107" s="340"/>
      <c r="C107" s="340"/>
      <c r="D107" s="340"/>
      <c r="E107" s="456" t="s">
        <v>1225</v>
      </c>
      <c r="F107" s="456"/>
      <c r="G107" s="341">
        <v>697.19</v>
      </c>
    </row>
    <row r="108" spans="1:7" s="234" customFormat="1">
      <c r="A108" s="340"/>
      <c r="B108" s="340"/>
      <c r="C108" s="340"/>
      <c r="D108" s="340"/>
      <c r="E108" s="457" t="s">
        <v>1226</v>
      </c>
      <c r="F108" s="457"/>
      <c r="G108" s="342">
        <v>697.19</v>
      </c>
    </row>
    <row r="109" spans="1:7" s="234" customFormat="1">
      <c r="A109" s="340"/>
      <c r="B109" s="340"/>
      <c r="C109" s="340"/>
      <c r="D109" s="340"/>
      <c r="E109" s="458"/>
      <c r="F109" s="458"/>
      <c r="G109" s="458"/>
    </row>
    <row r="110" spans="1:7" s="234" customFormat="1" ht="24" customHeight="1">
      <c r="A110" s="461" t="s">
        <v>1282</v>
      </c>
      <c r="B110" s="462"/>
      <c r="C110" s="462"/>
      <c r="D110" s="462"/>
      <c r="E110" s="462"/>
      <c r="F110" s="462"/>
      <c r="G110" s="463"/>
    </row>
    <row r="111" spans="1:7" s="234" customFormat="1" ht="16.5" customHeight="1">
      <c r="A111" s="461" t="s">
        <v>1227</v>
      </c>
      <c r="B111" s="463"/>
      <c r="C111" s="345" t="s">
        <v>10</v>
      </c>
      <c r="D111" s="345" t="s">
        <v>1209</v>
      </c>
      <c r="E111" s="345" t="s">
        <v>1210</v>
      </c>
      <c r="F111" s="345" t="s">
        <v>1211</v>
      </c>
      <c r="G111" s="345" t="s">
        <v>1212</v>
      </c>
    </row>
    <row r="112" spans="1:7" s="234" customFormat="1" ht="24.75">
      <c r="A112" s="336" t="s">
        <v>1283</v>
      </c>
      <c r="B112" s="337" t="s">
        <v>1284</v>
      </c>
      <c r="C112" s="336" t="s">
        <v>21</v>
      </c>
      <c r="D112" s="336" t="s">
        <v>1228</v>
      </c>
      <c r="E112" s="338">
        <v>4.03</v>
      </c>
      <c r="F112" s="339">
        <v>102.61</v>
      </c>
      <c r="G112" s="339">
        <v>417.65</v>
      </c>
    </row>
    <row r="113" spans="1:7" s="234" customFormat="1">
      <c r="A113" s="340"/>
      <c r="B113" s="340"/>
      <c r="C113" s="340"/>
      <c r="D113" s="340"/>
      <c r="E113" s="456" t="s">
        <v>1229</v>
      </c>
      <c r="F113" s="456"/>
      <c r="G113" s="341">
        <v>417.65</v>
      </c>
    </row>
    <row r="114" spans="1:7" s="234" customFormat="1" ht="18">
      <c r="A114" s="461" t="s">
        <v>1208</v>
      </c>
      <c r="B114" s="463"/>
      <c r="C114" s="345" t="s">
        <v>10</v>
      </c>
      <c r="D114" s="345" t="s">
        <v>1209</v>
      </c>
      <c r="E114" s="345" t="s">
        <v>1210</v>
      </c>
      <c r="F114" s="345" t="s">
        <v>1211</v>
      </c>
      <c r="G114" s="345" t="s">
        <v>1212</v>
      </c>
    </row>
    <row r="115" spans="1:7" s="234" customFormat="1" ht="16.5">
      <c r="A115" s="336" t="s">
        <v>1285</v>
      </c>
      <c r="B115" s="337" t="s">
        <v>1286</v>
      </c>
      <c r="C115" s="336" t="s">
        <v>21</v>
      </c>
      <c r="D115" s="336" t="s">
        <v>1214</v>
      </c>
      <c r="E115" s="338">
        <v>0.32800000000000001</v>
      </c>
      <c r="F115" s="339">
        <v>10.029999999999999</v>
      </c>
      <c r="G115" s="339">
        <v>3.32</v>
      </c>
    </row>
    <row r="116" spans="1:7" s="234" customFormat="1" ht="24.75">
      <c r="A116" s="336" t="s">
        <v>1287</v>
      </c>
      <c r="B116" s="337" t="s">
        <v>1288</v>
      </c>
      <c r="C116" s="336" t="s">
        <v>21</v>
      </c>
      <c r="D116" s="336" t="s">
        <v>1214</v>
      </c>
      <c r="E116" s="338">
        <v>0.32800000000000001</v>
      </c>
      <c r="F116" s="339">
        <v>31.63</v>
      </c>
      <c r="G116" s="339">
        <v>10.47</v>
      </c>
    </row>
    <row r="117" spans="1:7" s="234" customFormat="1" ht="33">
      <c r="A117" s="336" t="s">
        <v>1289</v>
      </c>
      <c r="B117" s="337" t="s">
        <v>1290</v>
      </c>
      <c r="C117" s="336" t="s">
        <v>21</v>
      </c>
      <c r="D117" s="336" t="s">
        <v>1213</v>
      </c>
      <c r="E117" s="338">
        <v>1</v>
      </c>
      <c r="F117" s="339">
        <v>21.72</v>
      </c>
      <c r="G117" s="339">
        <v>21.93</v>
      </c>
    </row>
    <row r="118" spans="1:7" s="234" customFormat="1" ht="24.75">
      <c r="A118" s="336" t="s">
        <v>1291</v>
      </c>
      <c r="B118" s="337" t="s">
        <v>1292</v>
      </c>
      <c r="C118" s="336" t="s">
        <v>21</v>
      </c>
      <c r="D118" s="336" t="s">
        <v>1215</v>
      </c>
      <c r="E118" s="338">
        <v>2.25</v>
      </c>
      <c r="F118" s="339">
        <v>43.95</v>
      </c>
      <c r="G118" s="339">
        <v>99.87</v>
      </c>
    </row>
    <row r="119" spans="1:7" s="234" customFormat="1">
      <c r="A119" s="340"/>
      <c r="B119" s="340"/>
      <c r="C119" s="340"/>
      <c r="D119" s="340"/>
      <c r="E119" s="456" t="s">
        <v>1216</v>
      </c>
      <c r="F119" s="456"/>
      <c r="G119" s="341">
        <v>135.59</v>
      </c>
    </row>
    <row r="120" spans="1:7" s="234" customFormat="1" ht="16.5" customHeight="1">
      <c r="A120" s="461" t="s">
        <v>1217</v>
      </c>
      <c r="B120" s="463"/>
      <c r="C120" s="345" t="s">
        <v>10</v>
      </c>
      <c r="D120" s="345" t="s">
        <v>1209</v>
      </c>
      <c r="E120" s="345" t="s">
        <v>1210</v>
      </c>
      <c r="F120" s="345" t="s">
        <v>1211</v>
      </c>
      <c r="G120" s="345" t="s">
        <v>1212</v>
      </c>
    </row>
    <row r="121" spans="1:7" s="234" customFormat="1">
      <c r="A121" s="336" t="s">
        <v>1293</v>
      </c>
      <c r="B121" s="337" t="s">
        <v>1294</v>
      </c>
      <c r="C121" s="336" t="s">
        <v>21</v>
      </c>
      <c r="D121" s="336" t="s">
        <v>985</v>
      </c>
      <c r="E121" s="338">
        <v>2.77</v>
      </c>
      <c r="F121" s="339">
        <v>23.43</v>
      </c>
      <c r="G121" s="339">
        <v>64.900000000000006</v>
      </c>
    </row>
    <row r="122" spans="1:7" s="234" customFormat="1" ht="16.5">
      <c r="A122" s="336" t="s">
        <v>1220</v>
      </c>
      <c r="B122" s="337" t="s">
        <v>1221</v>
      </c>
      <c r="C122" s="336" t="s">
        <v>21</v>
      </c>
      <c r="D122" s="336" t="s">
        <v>985</v>
      </c>
      <c r="E122" s="338">
        <v>0.312</v>
      </c>
      <c r="F122" s="339">
        <v>32.1</v>
      </c>
      <c r="G122" s="339">
        <v>10.11</v>
      </c>
    </row>
    <row r="123" spans="1:7" s="234" customFormat="1" ht="16.5">
      <c r="A123" s="336" t="s">
        <v>1278</v>
      </c>
      <c r="B123" s="337" t="s">
        <v>1295</v>
      </c>
      <c r="C123" s="336" t="s">
        <v>21</v>
      </c>
      <c r="D123" s="336" t="s">
        <v>985</v>
      </c>
      <c r="E123" s="338">
        <v>2.77</v>
      </c>
      <c r="F123" s="339">
        <v>31.87</v>
      </c>
      <c r="G123" s="339">
        <v>89.16</v>
      </c>
    </row>
    <row r="124" spans="1:7" s="234" customFormat="1">
      <c r="A124" s="340"/>
      <c r="B124" s="340"/>
      <c r="C124" s="340"/>
      <c r="D124" s="340"/>
      <c r="E124" s="456" t="s">
        <v>1223</v>
      </c>
      <c r="F124" s="456"/>
      <c r="G124" s="341">
        <v>164.17</v>
      </c>
    </row>
    <row r="125" spans="1:7" s="234" customFormat="1" ht="18">
      <c r="A125" s="461" t="s">
        <v>1224</v>
      </c>
      <c r="B125" s="463"/>
      <c r="C125" s="345" t="s">
        <v>10</v>
      </c>
      <c r="D125" s="345" t="s">
        <v>1209</v>
      </c>
      <c r="E125" s="345" t="s">
        <v>1210</v>
      </c>
      <c r="F125" s="345" t="s">
        <v>1211</v>
      </c>
      <c r="G125" s="345" t="s">
        <v>1212</v>
      </c>
    </row>
    <row r="126" spans="1:7" s="234" customFormat="1" ht="33">
      <c r="A126" s="336" t="s">
        <v>1296</v>
      </c>
      <c r="B126" s="337" t="s">
        <v>1297</v>
      </c>
      <c r="C126" s="336" t="s">
        <v>21</v>
      </c>
      <c r="D126" s="336" t="s">
        <v>1230</v>
      </c>
      <c r="E126" s="338">
        <v>2</v>
      </c>
      <c r="F126" s="339">
        <v>33.590000000000003</v>
      </c>
      <c r="G126" s="339">
        <v>67.849999999999994</v>
      </c>
    </row>
    <row r="127" spans="1:7" s="234" customFormat="1" ht="33">
      <c r="A127" s="336" t="s">
        <v>1298</v>
      </c>
      <c r="B127" s="337" t="s">
        <v>1299</v>
      </c>
      <c r="C127" s="336" t="s">
        <v>21</v>
      </c>
      <c r="D127" s="336" t="s">
        <v>1230</v>
      </c>
      <c r="E127" s="338">
        <v>2</v>
      </c>
      <c r="F127" s="339">
        <v>27.31</v>
      </c>
      <c r="G127" s="339">
        <v>55.16</v>
      </c>
    </row>
    <row r="128" spans="1:7" s="234" customFormat="1">
      <c r="A128" s="340"/>
      <c r="B128" s="340"/>
      <c r="C128" s="340"/>
      <c r="D128" s="340"/>
      <c r="E128" s="456" t="s">
        <v>1225</v>
      </c>
      <c r="F128" s="456"/>
      <c r="G128" s="341">
        <v>123.01</v>
      </c>
    </row>
    <row r="129" spans="1:7" s="234" customFormat="1">
      <c r="A129" s="340"/>
      <c r="B129" s="340"/>
      <c r="C129" s="340"/>
      <c r="D129" s="340"/>
      <c r="E129" s="457" t="s">
        <v>1226</v>
      </c>
      <c r="F129" s="457"/>
      <c r="G129" s="342">
        <v>840.42</v>
      </c>
    </row>
    <row r="130" spans="1:7" s="234" customFormat="1">
      <c r="A130" s="340"/>
      <c r="B130" s="340"/>
      <c r="C130" s="340"/>
      <c r="D130" s="340"/>
      <c r="E130" s="458"/>
      <c r="F130" s="458"/>
      <c r="G130" s="458"/>
    </row>
    <row r="131" spans="1:7" s="234" customFormat="1" ht="21.75" customHeight="1">
      <c r="A131" s="461" t="s">
        <v>1300</v>
      </c>
      <c r="B131" s="462"/>
      <c r="C131" s="462"/>
      <c r="D131" s="462"/>
      <c r="E131" s="462"/>
      <c r="F131" s="462"/>
      <c r="G131" s="463"/>
    </row>
    <row r="132" spans="1:7" s="234" customFormat="1" ht="16.5" customHeight="1">
      <c r="A132" s="461" t="s">
        <v>1227</v>
      </c>
      <c r="B132" s="463"/>
      <c r="C132" s="345" t="s">
        <v>10</v>
      </c>
      <c r="D132" s="345" t="s">
        <v>1209</v>
      </c>
      <c r="E132" s="345" t="s">
        <v>1210</v>
      </c>
      <c r="F132" s="345" t="s">
        <v>1211</v>
      </c>
      <c r="G132" s="345" t="s">
        <v>1212</v>
      </c>
    </row>
    <row r="133" spans="1:7" s="234" customFormat="1" ht="16.5">
      <c r="A133" s="336" t="s">
        <v>1283</v>
      </c>
      <c r="B133" s="337" t="s">
        <v>1301</v>
      </c>
      <c r="C133" s="336" t="s">
        <v>21</v>
      </c>
      <c r="D133" s="336" t="s">
        <v>1228</v>
      </c>
      <c r="E133" s="338">
        <v>4.03</v>
      </c>
      <c r="F133" s="339">
        <v>102.61</v>
      </c>
      <c r="G133" s="339">
        <v>413.51</v>
      </c>
    </row>
    <row r="134" spans="1:7" s="234" customFormat="1">
      <c r="A134" s="340"/>
      <c r="B134" s="340"/>
      <c r="C134" s="340"/>
      <c r="D134" s="340"/>
      <c r="E134" s="456" t="s">
        <v>1229</v>
      </c>
      <c r="F134" s="456"/>
      <c r="G134" s="341">
        <v>413.51</v>
      </c>
    </row>
    <row r="135" spans="1:7" s="234" customFormat="1" ht="18">
      <c r="A135" s="461" t="s">
        <v>1208</v>
      </c>
      <c r="B135" s="463"/>
      <c r="C135" s="345" t="s">
        <v>10</v>
      </c>
      <c r="D135" s="345" t="s">
        <v>1209</v>
      </c>
      <c r="E135" s="345" t="s">
        <v>1210</v>
      </c>
      <c r="F135" s="345" t="s">
        <v>1211</v>
      </c>
      <c r="G135" s="345" t="s">
        <v>1212</v>
      </c>
    </row>
    <row r="136" spans="1:7" s="234" customFormat="1">
      <c r="A136" s="336" t="s">
        <v>1285</v>
      </c>
      <c r="B136" s="337" t="s">
        <v>1302</v>
      </c>
      <c r="C136" s="336" t="s">
        <v>21</v>
      </c>
      <c r="D136" s="336" t="s">
        <v>1214</v>
      </c>
      <c r="E136" s="338">
        <v>0.32800000000000001</v>
      </c>
      <c r="F136" s="339">
        <v>10.029999999999999</v>
      </c>
      <c r="G136" s="339">
        <v>3.28</v>
      </c>
    </row>
    <row r="137" spans="1:7" s="234" customFormat="1" ht="24.75">
      <c r="A137" s="336" t="s">
        <v>1287</v>
      </c>
      <c r="B137" s="337" t="s">
        <v>1303</v>
      </c>
      <c r="C137" s="336" t="s">
        <v>21</v>
      </c>
      <c r="D137" s="336" t="s">
        <v>1214</v>
      </c>
      <c r="E137" s="338">
        <v>0.32800000000000001</v>
      </c>
      <c r="F137" s="339">
        <v>31.63</v>
      </c>
      <c r="G137" s="339">
        <v>10.37</v>
      </c>
    </row>
    <row r="138" spans="1:7" s="234" customFormat="1" ht="24.75">
      <c r="A138" s="336" t="s">
        <v>1289</v>
      </c>
      <c r="B138" s="337" t="s">
        <v>1304</v>
      </c>
      <c r="C138" s="336" t="s">
        <v>21</v>
      </c>
      <c r="D138" s="336" t="s">
        <v>1213</v>
      </c>
      <c r="E138" s="338">
        <v>1</v>
      </c>
      <c r="F138" s="339">
        <v>21.72</v>
      </c>
      <c r="G138" s="339">
        <v>21.72</v>
      </c>
    </row>
    <row r="139" spans="1:7" s="234" customFormat="1" ht="16.5">
      <c r="A139" s="336" t="s">
        <v>1291</v>
      </c>
      <c r="B139" s="337" t="s">
        <v>1305</v>
      </c>
      <c r="C139" s="336" t="s">
        <v>21</v>
      </c>
      <c r="D139" s="336" t="s">
        <v>1215</v>
      </c>
      <c r="E139" s="338">
        <v>2.25</v>
      </c>
      <c r="F139" s="339">
        <v>43.95</v>
      </c>
      <c r="G139" s="339">
        <v>98.88</v>
      </c>
    </row>
    <row r="140" spans="1:7" s="234" customFormat="1">
      <c r="A140" s="340"/>
      <c r="B140" s="340"/>
      <c r="C140" s="340"/>
      <c r="D140" s="340"/>
      <c r="E140" s="456" t="s">
        <v>1216</v>
      </c>
      <c r="F140" s="456"/>
      <c r="G140" s="341">
        <v>134.25</v>
      </c>
    </row>
    <row r="141" spans="1:7" s="234" customFormat="1" ht="16.5" customHeight="1">
      <c r="A141" s="461" t="s">
        <v>1217</v>
      </c>
      <c r="B141" s="463"/>
      <c r="C141" s="345" t="s">
        <v>10</v>
      </c>
      <c r="D141" s="345" t="s">
        <v>1209</v>
      </c>
      <c r="E141" s="345" t="s">
        <v>1210</v>
      </c>
      <c r="F141" s="345" t="s">
        <v>1211</v>
      </c>
      <c r="G141" s="345" t="s">
        <v>1212</v>
      </c>
    </row>
    <row r="142" spans="1:7" s="234" customFormat="1">
      <c r="A142" s="336" t="s">
        <v>1293</v>
      </c>
      <c r="B142" s="337" t="s">
        <v>1294</v>
      </c>
      <c r="C142" s="336" t="s">
        <v>21</v>
      </c>
      <c r="D142" s="336" t="s">
        <v>985</v>
      </c>
      <c r="E142" s="338">
        <v>2.77</v>
      </c>
      <c r="F142" s="339">
        <v>23.43</v>
      </c>
      <c r="G142" s="339">
        <v>64.900000000000006</v>
      </c>
    </row>
    <row r="143" spans="1:7" s="234" customFormat="1">
      <c r="A143" s="336" t="s">
        <v>1220</v>
      </c>
      <c r="B143" s="337" t="s">
        <v>1266</v>
      </c>
      <c r="C143" s="336" t="s">
        <v>21</v>
      </c>
      <c r="D143" s="336" t="s">
        <v>985</v>
      </c>
      <c r="E143" s="338">
        <v>0.312</v>
      </c>
      <c r="F143" s="339">
        <v>32.1</v>
      </c>
      <c r="G143" s="339">
        <v>10.01</v>
      </c>
    </row>
    <row r="144" spans="1:7" s="234" customFormat="1">
      <c r="A144" s="336" t="s">
        <v>1278</v>
      </c>
      <c r="B144" s="337" t="s">
        <v>1279</v>
      </c>
      <c r="C144" s="336" t="s">
        <v>21</v>
      </c>
      <c r="D144" s="336" t="s">
        <v>985</v>
      </c>
      <c r="E144" s="338">
        <v>2.77</v>
      </c>
      <c r="F144" s="339">
        <v>31.87</v>
      </c>
      <c r="G144" s="339">
        <v>88.27</v>
      </c>
    </row>
    <row r="145" spans="1:7" s="234" customFormat="1">
      <c r="A145" s="340"/>
      <c r="B145" s="340"/>
      <c r="C145" s="340"/>
      <c r="D145" s="340"/>
      <c r="E145" s="456" t="s">
        <v>1223</v>
      </c>
      <c r="F145" s="456"/>
      <c r="G145" s="341">
        <v>163.18</v>
      </c>
    </row>
    <row r="146" spans="1:7" s="234" customFormat="1" ht="18">
      <c r="A146" s="461" t="s">
        <v>1224</v>
      </c>
      <c r="B146" s="463"/>
      <c r="C146" s="345" t="s">
        <v>10</v>
      </c>
      <c r="D146" s="345" t="s">
        <v>1209</v>
      </c>
      <c r="E146" s="345" t="s">
        <v>1210</v>
      </c>
      <c r="F146" s="345" t="s">
        <v>1211</v>
      </c>
      <c r="G146" s="345" t="s">
        <v>1212</v>
      </c>
    </row>
    <row r="147" spans="1:7" s="234" customFormat="1" ht="24.75">
      <c r="A147" s="336" t="s">
        <v>1296</v>
      </c>
      <c r="B147" s="337" t="s">
        <v>1306</v>
      </c>
      <c r="C147" s="336" t="s">
        <v>21</v>
      </c>
      <c r="D147" s="336" t="s">
        <v>1230</v>
      </c>
      <c r="E147" s="338">
        <v>2</v>
      </c>
      <c r="F147" s="339">
        <v>33.590000000000003</v>
      </c>
      <c r="G147" s="339">
        <v>67.180000000000007</v>
      </c>
    </row>
    <row r="148" spans="1:7" s="234" customFormat="1" ht="33">
      <c r="A148" s="336" t="s">
        <v>1298</v>
      </c>
      <c r="B148" s="337" t="s">
        <v>1307</v>
      </c>
      <c r="C148" s="336" t="s">
        <v>21</v>
      </c>
      <c r="D148" s="336" t="s">
        <v>1230</v>
      </c>
      <c r="E148" s="338">
        <v>2</v>
      </c>
      <c r="F148" s="339">
        <v>27.31</v>
      </c>
      <c r="G148" s="339">
        <v>54.62</v>
      </c>
    </row>
    <row r="149" spans="1:7" s="234" customFormat="1">
      <c r="A149" s="340"/>
      <c r="B149" s="340"/>
      <c r="C149" s="340"/>
      <c r="D149" s="340"/>
      <c r="E149" s="456" t="s">
        <v>1225</v>
      </c>
      <c r="F149" s="456"/>
      <c r="G149" s="341">
        <v>121.8</v>
      </c>
    </row>
    <row r="150" spans="1:7" s="234" customFormat="1">
      <c r="A150" s="340"/>
      <c r="B150" s="340"/>
      <c r="C150" s="340"/>
      <c r="D150" s="340"/>
      <c r="E150" s="457" t="s">
        <v>1226</v>
      </c>
      <c r="F150" s="457"/>
      <c r="G150" s="342">
        <v>832.74</v>
      </c>
    </row>
    <row r="151" spans="1:7" s="234" customFormat="1">
      <c r="A151" s="340"/>
      <c r="B151" s="340"/>
      <c r="C151" s="340"/>
      <c r="D151" s="340"/>
      <c r="E151" s="458"/>
      <c r="F151" s="458"/>
      <c r="G151" s="458"/>
    </row>
    <row r="152" spans="1:7" s="234" customFormat="1" ht="15" customHeight="1">
      <c r="A152" s="461" t="s">
        <v>1308</v>
      </c>
      <c r="B152" s="462"/>
      <c r="C152" s="462"/>
      <c r="D152" s="462"/>
      <c r="E152" s="462"/>
      <c r="F152" s="462"/>
      <c r="G152" s="463"/>
    </row>
    <row r="153" spans="1:7" s="234" customFormat="1" ht="16.5" customHeight="1">
      <c r="A153" s="461" t="s">
        <v>1227</v>
      </c>
      <c r="B153" s="463"/>
      <c r="C153" s="345" t="s">
        <v>10</v>
      </c>
      <c r="D153" s="345" t="s">
        <v>1209</v>
      </c>
      <c r="E153" s="345" t="s">
        <v>1210</v>
      </c>
      <c r="F153" s="345" t="s">
        <v>1211</v>
      </c>
      <c r="G153" s="345" t="s">
        <v>1212</v>
      </c>
    </row>
    <row r="154" spans="1:7" s="234" customFormat="1" ht="24.75">
      <c r="A154" s="336" t="s">
        <v>1283</v>
      </c>
      <c r="B154" s="337" t="s">
        <v>1284</v>
      </c>
      <c r="C154" s="336" t="s">
        <v>21</v>
      </c>
      <c r="D154" s="336" t="s">
        <v>1228</v>
      </c>
      <c r="E154" s="338">
        <v>4.03</v>
      </c>
      <c r="F154" s="339">
        <v>102.61</v>
      </c>
      <c r="G154" s="339">
        <v>417.65</v>
      </c>
    </row>
    <row r="155" spans="1:7" s="234" customFormat="1">
      <c r="A155" s="340"/>
      <c r="B155" s="340"/>
      <c r="C155" s="340"/>
      <c r="D155" s="340"/>
      <c r="E155" s="456" t="s">
        <v>1229</v>
      </c>
      <c r="F155" s="456"/>
      <c r="G155" s="341">
        <v>417.65</v>
      </c>
    </row>
    <row r="156" spans="1:7" s="234" customFormat="1" ht="16.5">
      <c r="A156" s="466" t="s">
        <v>1208</v>
      </c>
      <c r="B156" s="466"/>
      <c r="C156" s="354" t="s">
        <v>10</v>
      </c>
      <c r="D156" s="354" t="s">
        <v>1209</v>
      </c>
      <c r="E156" s="354" t="s">
        <v>1210</v>
      </c>
      <c r="F156" s="354" t="s">
        <v>1211</v>
      </c>
      <c r="G156" s="354" t="s">
        <v>1212</v>
      </c>
    </row>
    <row r="157" spans="1:7" s="234" customFormat="1" ht="16.5">
      <c r="A157" s="336" t="s">
        <v>1285</v>
      </c>
      <c r="B157" s="337" t="s">
        <v>1286</v>
      </c>
      <c r="C157" s="336" t="s">
        <v>21</v>
      </c>
      <c r="D157" s="336" t="s">
        <v>1214</v>
      </c>
      <c r="E157" s="338">
        <v>0.32800000000000001</v>
      </c>
      <c r="F157" s="339">
        <v>10.029999999999999</v>
      </c>
      <c r="G157" s="339">
        <v>3.32</v>
      </c>
    </row>
    <row r="158" spans="1:7" s="234" customFormat="1" ht="24.75">
      <c r="A158" s="336" t="s">
        <v>1287</v>
      </c>
      <c r="B158" s="337" t="s">
        <v>1288</v>
      </c>
      <c r="C158" s="336" t="s">
        <v>21</v>
      </c>
      <c r="D158" s="336" t="s">
        <v>1214</v>
      </c>
      <c r="E158" s="338">
        <v>0.32800000000000001</v>
      </c>
      <c r="F158" s="339">
        <v>31.63</v>
      </c>
      <c r="G158" s="339">
        <v>10.47</v>
      </c>
    </row>
    <row r="159" spans="1:7" s="234" customFormat="1" ht="24.75">
      <c r="A159" s="336" t="s">
        <v>1291</v>
      </c>
      <c r="B159" s="337" t="s">
        <v>1292</v>
      </c>
      <c r="C159" s="336" t="s">
        <v>21</v>
      </c>
      <c r="D159" s="336" t="s">
        <v>1215</v>
      </c>
      <c r="E159" s="338">
        <v>2.25</v>
      </c>
      <c r="F159" s="339">
        <v>43.95</v>
      </c>
      <c r="G159" s="339">
        <v>99.87</v>
      </c>
    </row>
    <row r="160" spans="1:7" s="234" customFormat="1">
      <c r="A160" s="340"/>
      <c r="B160" s="340"/>
      <c r="C160" s="340"/>
      <c r="D160" s="340"/>
      <c r="E160" s="456" t="s">
        <v>1216</v>
      </c>
      <c r="F160" s="456"/>
      <c r="G160" s="341">
        <v>113.66</v>
      </c>
    </row>
    <row r="161" spans="1:7" s="234" customFormat="1" ht="16.5" customHeight="1">
      <c r="A161" s="461" t="s">
        <v>1217</v>
      </c>
      <c r="B161" s="463"/>
      <c r="C161" s="345" t="s">
        <v>10</v>
      </c>
      <c r="D161" s="345" t="s">
        <v>1209</v>
      </c>
      <c r="E161" s="345" t="s">
        <v>1210</v>
      </c>
      <c r="F161" s="345" t="s">
        <v>1211</v>
      </c>
      <c r="G161" s="345" t="s">
        <v>1212</v>
      </c>
    </row>
    <row r="162" spans="1:7" s="234" customFormat="1">
      <c r="A162" s="336" t="s">
        <v>1293</v>
      </c>
      <c r="B162" s="337" t="s">
        <v>1294</v>
      </c>
      <c r="C162" s="336" t="s">
        <v>21</v>
      </c>
      <c r="D162" s="336" t="s">
        <v>985</v>
      </c>
      <c r="E162" s="338">
        <v>2.77</v>
      </c>
      <c r="F162" s="339">
        <v>23.43</v>
      </c>
      <c r="G162" s="339">
        <v>64.900000000000006</v>
      </c>
    </row>
    <row r="163" spans="1:7" s="234" customFormat="1" ht="16.5">
      <c r="A163" s="336" t="s">
        <v>1220</v>
      </c>
      <c r="B163" s="337" t="s">
        <v>1221</v>
      </c>
      <c r="C163" s="336" t="s">
        <v>21</v>
      </c>
      <c r="D163" s="336" t="s">
        <v>985</v>
      </c>
      <c r="E163" s="338">
        <v>0.312</v>
      </c>
      <c r="F163" s="339">
        <v>32.1</v>
      </c>
      <c r="G163" s="339">
        <v>10.11</v>
      </c>
    </row>
    <row r="164" spans="1:7" s="234" customFormat="1" ht="16.5">
      <c r="A164" s="336" t="s">
        <v>1278</v>
      </c>
      <c r="B164" s="337" t="s">
        <v>1295</v>
      </c>
      <c r="C164" s="336" t="s">
        <v>21</v>
      </c>
      <c r="D164" s="336" t="s">
        <v>985</v>
      </c>
      <c r="E164" s="338">
        <v>2.77</v>
      </c>
      <c r="F164" s="339">
        <v>31.87</v>
      </c>
      <c r="G164" s="339">
        <v>89.16</v>
      </c>
    </row>
    <row r="165" spans="1:7" s="234" customFormat="1">
      <c r="A165" s="340"/>
      <c r="B165" s="340"/>
      <c r="C165" s="340"/>
      <c r="D165" s="340"/>
      <c r="E165" s="456" t="s">
        <v>1223</v>
      </c>
      <c r="F165" s="456"/>
      <c r="G165" s="341">
        <v>164.17</v>
      </c>
    </row>
    <row r="166" spans="1:7" s="234" customFormat="1" ht="18">
      <c r="A166" s="461" t="s">
        <v>1224</v>
      </c>
      <c r="B166" s="463"/>
      <c r="C166" s="345" t="s">
        <v>10</v>
      </c>
      <c r="D166" s="345" t="s">
        <v>1209</v>
      </c>
      <c r="E166" s="345" t="s">
        <v>1210</v>
      </c>
      <c r="F166" s="345" t="s">
        <v>1211</v>
      </c>
      <c r="G166" s="345" t="s">
        <v>1212</v>
      </c>
    </row>
    <row r="167" spans="1:7" s="234" customFormat="1" ht="33">
      <c r="A167" s="336" t="s">
        <v>1296</v>
      </c>
      <c r="B167" s="337" t="s">
        <v>1297</v>
      </c>
      <c r="C167" s="336" t="s">
        <v>21</v>
      </c>
      <c r="D167" s="336" t="s">
        <v>1230</v>
      </c>
      <c r="E167" s="338">
        <v>2</v>
      </c>
      <c r="F167" s="339">
        <v>33.590000000000003</v>
      </c>
      <c r="G167" s="339">
        <v>67.849999999999994</v>
      </c>
    </row>
    <row r="168" spans="1:7" s="234" customFormat="1" ht="33">
      <c r="A168" s="336" t="s">
        <v>1298</v>
      </c>
      <c r="B168" s="337" t="s">
        <v>1299</v>
      </c>
      <c r="C168" s="336" t="s">
        <v>21</v>
      </c>
      <c r="D168" s="336" t="s">
        <v>1230</v>
      </c>
      <c r="E168" s="338">
        <v>2</v>
      </c>
      <c r="F168" s="339">
        <v>27.31</v>
      </c>
      <c r="G168" s="339">
        <v>55.16</v>
      </c>
    </row>
    <row r="169" spans="1:7" s="234" customFormat="1">
      <c r="A169" s="340"/>
      <c r="B169" s="340"/>
      <c r="C169" s="340"/>
      <c r="D169" s="340"/>
      <c r="E169" s="456" t="s">
        <v>1225</v>
      </c>
      <c r="F169" s="456"/>
      <c r="G169" s="341">
        <v>123.01</v>
      </c>
    </row>
    <row r="170" spans="1:7" s="234" customFormat="1">
      <c r="A170" s="340"/>
      <c r="B170" s="340"/>
      <c r="C170" s="340"/>
      <c r="D170" s="340"/>
      <c r="E170" s="457" t="s">
        <v>1226</v>
      </c>
      <c r="F170" s="457"/>
      <c r="G170" s="342">
        <v>818.49</v>
      </c>
    </row>
    <row r="171" spans="1:7" s="234" customFormat="1">
      <c r="A171" s="340"/>
      <c r="B171" s="340"/>
      <c r="C171" s="340"/>
      <c r="D171" s="340"/>
      <c r="E171" s="458"/>
      <c r="F171" s="458"/>
      <c r="G171" s="458"/>
    </row>
    <row r="172" spans="1:7" s="234" customFormat="1" ht="15" customHeight="1">
      <c r="A172" s="461" t="s">
        <v>1309</v>
      </c>
      <c r="B172" s="462"/>
      <c r="C172" s="462"/>
      <c r="D172" s="462"/>
      <c r="E172" s="462"/>
      <c r="F172" s="462"/>
      <c r="G172" s="463"/>
    </row>
    <row r="173" spans="1:7" s="234" customFormat="1" ht="16.5" customHeight="1">
      <c r="A173" s="461" t="s">
        <v>1217</v>
      </c>
      <c r="B173" s="463"/>
      <c r="C173" s="345" t="s">
        <v>10</v>
      </c>
      <c r="D173" s="345" t="s">
        <v>1209</v>
      </c>
      <c r="E173" s="345" t="s">
        <v>1210</v>
      </c>
      <c r="F173" s="345" t="s">
        <v>1211</v>
      </c>
      <c r="G173" s="345" t="s">
        <v>1212</v>
      </c>
    </row>
    <row r="174" spans="1:7" s="234" customFormat="1">
      <c r="A174" s="336" t="s">
        <v>1293</v>
      </c>
      <c r="B174" s="337" t="s">
        <v>1294</v>
      </c>
      <c r="C174" s="336" t="s">
        <v>21</v>
      </c>
      <c r="D174" s="336" t="s">
        <v>985</v>
      </c>
      <c r="E174" s="338">
        <v>1.5</v>
      </c>
      <c r="F174" s="339">
        <v>23.43</v>
      </c>
      <c r="G174" s="339">
        <v>35.14</v>
      </c>
    </row>
    <row r="175" spans="1:7" s="234" customFormat="1">
      <c r="A175" s="336" t="s">
        <v>1278</v>
      </c>
      <c r="B175" s="337" t="s">
        <v>1279</v>
      </c>
      <c r="C175" s="336" t="s">
        <v>21</v>
      </c>
      <c r="D175" s="336" t="s">
        <v>985</v>
      </c>
      <c r="E175" s="338">
        <v>1.5</v>
      </c>
      <c r="F175" s="339">
        <v>31.87</v>
      </c>
      <c r="G175" s="339">
        <v>47.8</v>
      </c>
    </row>
    <row r="176" spans="1:7" s="234" customFormat="1">
      <c r="A176" s="340"/>
      <c r="B176" s="340"/>
      <c r="C176" s="340"/>
      <c r="D176" s="340"/>
      <c r="E176" s="456" t="s">
        <v>1223</v>
      </c>
      <c r="F176" s="456"/>
      <c r="G176" s="341">
        <v>82.94</v>
      </c>
    </row>
    <row r="177" spans="1:7" s="234" customFormat="1" ht="18">
      <c r="A177" s="461" t="s">
        <v>1224</v>
      </c>
      <c r="B177" s="463"/>
      <c r="C177" s="345" t="s">
        <v>10</v>
      </c>
      <c r="D177" s="345" t="s">
        <v>1209</v>
      </c>
      <c r="E177" s="345" t="s">
        <v>1210</v>
      </c>
      <c r="F177" s="345" t="s">
        <v>1211</v>
      </c>
      <c r="G177" s="345" t="s">
        <v>1212</v>
      </c>
    </row>
    <row r="178" spans="1:7" s="234" customFormat="1">
      <c r="A178" s="336" t="s">
        <v>1310</v>
      </c>
      <c r="B178" s="337" t="s">
        <v>1311</v>
      </c>
      <c r="C178" s="336" t="s">
        <v>1312</v>
      </c>
      <c r="D178" s="336" t="s">
        <v>1230</v>
      </c>
      <c r="E178" s="338">
        <v>1</v>
      </c>
      <c r="F178" s="339">
        <v>208.6</v>
      </c>
      <c r="G178" s="339">
        <v>208.6</v>
      </c>
    </row>
    <row r="179" spans="1:7" s="234" customFormat="1">
      <c r="A179" s="340"/>
      <c r="B179" s="340"/>
      <c r="C179" s="340"/>
      <c r="D179" s="340"/>
      <c r="E179" s="456" t="s">
        <v>1225</v>
      </c>
      <c r="F179" s="456"/>
      <c r="G179" s="341">
        <v>208.6</v>
      </c>
    </row>
    <row r="180" spans="1:7" s="234" customFormat="1">
      <c r="A180" s="340"/>
      <c r="B180" s="340"/>
      <c r="C180" s="340"/>
      <c r="D180" s="340"/>
      <c r="E180" s="457" t="s">
        <v>1226</v>
      </c>
      <c r="F180" s="457"/>
      <c r="G180" s="342">
        <v>291.54000000000002</v>
      </c>
    </row>
    <row r="181" spans="1:7" s="234" customFormat="1">
      <c r="A181" s="340"/>
      <c r="B181" s="340"/>
      <c r="C181" s="340"/>
      <c r="D181" s="340"/>
      <c r="E181" s="458"/>
      <c r="F181" s="458"/>
      <c r="G181" s="458"/>
    </row>
    <row r="182" spans="1:7" s="234" customFormat="1" ht="24" customHeight="1">
      <c r="A182" s="461" t="s">
        <v>1313</v>
      </c>
      <c r="B182" s="462"/>
      <c r="C182" s="462"/>
      <c r="D182" s="462"/>
      <c r="E182" s="462"/>
      <c r="F182" s="462"/>
      <c r="G182" s="463"/>
    </row>
    <row r="183" spans="1:7" s="234" customFormat="1" ht="18">
      <c r="A183" s="461" t="s">
        <v>1208</v>
      </c>
      <c r="B183" s="463"/>
      <c r="C183" s="345" t="s">
        <v>10</v>
      </c>
      <c r="D183" s="345" t="s">
        <v>1209</v>
      </c>
      <c r="E183" s="345" t="s">
        <v>1210</v>
      </c>
      <c r="F183" s="345" t="s">
        <v>1211</v>
      </c>
      <c r="G183" s="345" t="s">
        <v>1212</v>
      </c>
    </row>
    <row r="184" spans="1:7" s="234" customFormat="1" ht="16.5">
      <c r="A184" s="336" t="s">
        <v>1314</v>
      </c>
      <c r="B184" s="337" t="s">
        <v>1315</v>
      </c>
      <c r="C184" s="336" t="s">
        <v>1312</v>
      </c>
      <c r="D184" s="336" t="s">
        <v>1230</v>
      </c>
      <c r="E184" s="338">
        <v>1.2</v>
      </c>
      <c r="F184" s="339">
        <v>858.82</v>
      </c>
      <c r="G184" s="339">
        <v>1030.58</v>
      </c>
    </row>
    <row r="185" spans="1:7" s="234" customFormat="1">
      <c r="A185" s="340"/>
      <c r="B185" s="340"/>
      <c r="C185" s="340"/>
      <c r="D185" s="340"/>
      <c r="E185" s="456" t="s">
        <v>1216</v>
      </c>
      <c r="F185" s="456"/>
      <c r="G185" s="341">
        <v>1030.58</v>
      </c>
    </row>
    <row r="186" spans="1:7" s="234" customFormat="1" ht="16.5" customHeight="1">
      <c r="A186" s="461" t="s">
        <v>1217</v>
      </c>
      <c r="B186" s="463"/>
      <c r="C186" s="345" t="s">
        <v>10</v>
      </c>
      <c r="D186" s="345" t="s">
        <v>1209</v>
      </c>
      <c r="E186" s="345" t="s">
        <v>1210</v>
      </c>
      <c r="F186" s="345" t="s">
        <v>1211</v>
      </c>
      <c r="G186" s="345" t="s">
        <v>1212</v>
      </c>
    </row>
    <row r="187" spans="1:7" s="234" customFormat="1">
      <c r="A187" s="336" t="s">
        <v>1293</v>
      </c>
      <c r="B187" s="337" t="s">
        <v>1294</v>
      </c>
      <c r="C187" s="336" t="s">
        <v>21</v>
      </c>
      <c r="D187" s="336" t="s">
        <v>985</v>
      </c>
      <c r="E187" s="338">
        <v>2.5</v>
      </c>
      <c r="F187" s="339">
        <v>23.43</v>
      </c>
      <c r="G187" s="339">
        <v>58.57</v>
      </c>
    </row>
    <row r="188" spans="1:7" s="234" customFormat="1">
      <c r="A188" s="336" t="s">
        <v>1278</v>
      </c>
      <c r="B188" s="337" t="s">
        <v>1279</v>
      </c>
      <c r="C188" s="336" t="s">
        <v>21</v>
      </c>
      <c r="D188" s="336" t="s">
        <v>985</v>
      </c>
      <c r="E188" s="338">
        <v>2.5</v>
      </c>
      <c r="F188" s="339">
        <v>31.87</v>
      </c>
      <c r="G188" s="339">
        <v>79.67</v>
      </c>
    </row>
    <row r="189" spans="1:7" s="234" customFormat="1">
      <c r="A189" s="340"/>
      <c r="B189" s="340"/>
      <c r="C189" s="340"/>
      <c r="D189" s="340"/>
      <c r="E189" s="456" t="s">
        <v>1223</v>
      </c>
      <c r="F189" s="456"/>
      <c r="G189" s="341">
        <v>138.24</v>
      </c>
    </row>
    <row r="190" spans="1:7" s="234" customFormat="1">
      <c r="A190" s="340"/>
      <c r="B190" s="340"/>
      <c r="C190" s="340"/>
      <c r="D190" s="340"/>
      <c r="E190" s="457" t="s">
        <v>1226</v>
      </c>
      <c r="F190" s="457"/>
      <c r="G190" s="342">
        <v>1168.82</v>
      </c>
    </row>
    <row r="191" spans="1:7" s="234" customFormat="1">
      <c r="A191" s="340"/>
      <c r="B191" s="340"/>
      <c r="C191" s="340"/>
      <c r="D191" s="340"/>
      <c r="E191" s="458"/>
      <c r="F191" s="458"/>
      <c r="G191" s="458"/>
    </row>
    <row r="192" spans="1:7" s="234" customFormat="1" ht="21.75" customHeight="1">
      <c r="A192" s="461" t="s">
        <v>1316</v>
      </c>
      <c r="B192" s="462"/>
      <c r="C192" s="462"/>
      <c r="D192" s="462"/>
      <c r="E192" s="462"/>
      <c r="F192" s="462"/>
      <c r="G192" s="463"/>
    </row>
    <row r="193" spans="1:7" s="234" customFormat="1" ht="18">
      <c r="A193" s="461" t="s">
        <v>1208</v>
      </c>
      <c r="B193" s="463"/>
      <c r="C193" s="345" t="s">
        <v>10</v>
      </c>
      <c r="D193" s="345" t="s">
        <v>1209</v>
      </c>
      <c r="E193" s="345" t="s">
        <v>1210</v>
      </c>
      <c r="F193" s="345" t="s">
        <v>1211</v>
      </c>
      <c r="G193" s="345" t="s">
        <v>1212</v>
      </c>
    </row>
    <row r="194" spans="1:7" s="234" customFormat="1" ht="16.5">
      <c r="A194" s="336" t="s">
        <v>1314</v>
      </c>
      <c r="B194" s="337" t="s">
        <v>1315</v>
      </c>
      <c r="C194" s="336" t="s">
        <v>1312</v>
      </c>
      <c r="D194" s="336" t="s">
        <v>1230</v>
      </c>
      <c r="E194" s="338">
        <v>1.2</v>
      </c>
      <c r="F194" s="339">
        <v>858.82</v>
      </c>
      <c r="G194" s="339">
        <v>1030.58</v>
      </c>
    </row>
    <row r="195" spans="1:7" s="234" customFormat="1">
      <c r="A195" s="340"/>
      <c r="B195" s="340"/>
      <c r="C195" s="340"/>
      <c r="D195" s="340"/>
      <c r="E195" s="456" t="s">
        <v>1216</v>
      </c>
      <c r="F195" s="456"/>
      <c r="G195" s="341">
        <v>1030.58</v>
      </c>
    </row>
    <row r="196" spans="1:7" s="234" customFormat="1" ht="16.5" customHeight="1">
      <c r="A196" s="461" t="s">
        <v>1217</v>
      </c>
      <c r="B196" s="463"/>
      <c r="C196" s="345" t="s">
        <v>10</v>
      </c>
      <c r="D196" s="345" t="s">
        <v>1209</v>
      </c>
      <c r="E196" s="345" t="s">
        <v>1210</v>
      </c>
      <c r="F196" s="345" t="s">
        <v>1211</v>
      </c>
      <c r="G196" s="345" t="s">
        <v>1212</v>
      </c>
    </row>
    <row r="197" spans="1:7" s="234" customFormat="1">
      <c r="A197" s="336" t="s">
        <v>1293</v>
      </c>
      <c r="B197" s="337" t="s">
        <v>1294</v>
      </c>
      <c r="C197" s="336" t="s">
        <v>21</v>
      </c>
      <c r="D197" s="336" t="s">
        <v>985</v>
      </c>
      <c r="E197" s="338">
        <v>2.5</v>
      </c>
      <c r="F197" s="339">
        <v>23.43</v>
      </c>
      <c r="G197" s="339">
        <v>58.57</v>
      </c>
    </row>
    <row r="198" spans="1:7" s="234" customFormat="1">
      <c r="A198" s="336" t="s">
        <v>1278</v>
      </c>
      <c r="B198" s="337" t="s">
        <v>1279</v>
      </c>
      <c r="C198" s="336" t="s">
        <v>21</v>
      </c>
      <c r="D198" s="336" t="s">
        <v>985</v>
      </c>
      <c r="E198" s="338">
        <v>2.5</v>
      </c>
      <c r="F198" s="339">
        <v>31.87</v>
      </c>
      <c r="G198" s="339">
        <v>79.67</v>
      </c>
    </row>
    <row r="199" spans="1:7" s="234" customFormat="1">
      <c r="A199" s="340"/>
      <c r="B199" s="340"/>
      <c r="C199" s="340"/>
      <c r="D199" s="340"/>
      <c r="E199" s="456" t="s">
        <v>1223</v>
      </c>
      <c r="F199" s="456"/>
      <c r="G199" s="341">
        <v>138.24</v>
      </c>
    </row>
    <row r="200" spans="1:7" s="234" customFormat="1">
      <c r="A200" s="340"/>
      <c r="B200" s="340"/>
      <c r="C200" s="340"/>
      <c r="D200" s="340"/>
      <c r="E200" s="457" t="s">
        <v>1226</v>
      </c>
      <c r="F200" s="457"/>
      <c r="G200" s="342">
        <v>1168.82</v>
      </c>
    </row>
    <row r="201" spans="1:7" s="234" customFormat="1">
      <c r="A201" s="340"/>
      <c r="B201" s="340"/>
      <c r="C201" s="340"/>
      <c r="D201" s="340"/>
      <c r="E201" s="458"/>
      <c r="F201" s="458"/>
      <c r="G201" s="458"/>
    </row>
    <row r="202" spans="1:7" s="234" customFormat="1" ht="24" customHeight="1">
      <c r="A202" s="461" t="s">
        <v>1317</v>
      </c>
      <c r="B202" s="462"/>
      <c r="C202" s="462"/>
      <c r="D202" s="462"/>
      <c r="E202" s="462"/>
      <c r="F202" s="462"/>
      <c r="G202" s="463"/>
    </row>
    <row r="203" spans="1:7" s="234" customFormat="1" ht="18">
      <c r="A203" s="461" t="s">
        <v>1208</v>
      </c>
      <c r="B203" s="463"/>
      <c r="C203" s="345" t="s">
        <v>10</v>
      </c>
      <c r="D203" s="345" t="s">
        <v>1209</v>
      </c>
      <c r="E203" s="345" t="s">
        <v>1210</v>
      </c>
      <c r="F203" s="345" t="s">
        <v>1211</v>
      </c>
      <c r="G203" s="345" t="s">
        <v>1212</v>
      </c>
    </row>
    <row r="204" spans="1:7" s="234" customFormat="1" ht="16.5">
      <c r="A204" s="336" t="s">
        <v>1314</v>
      </c>
      <c r="B204" s="337" t="s">
        <v>1315</v>
      </c>
      <c r="C204" s="336" t="s">
        <v>1312</v>
      </c>
      <c r="D204" s="336" t="s">
        <v>1230</v>
      </c>
      <c r="E204" s="338">
        <v>1.2</v>
      </c>
      <c r="F204" s="339">
        <v>858.82</v>
      </c>
      <c r="G204" s="339">
        <v>1030.58</v>
      </c>
    </row>
    <row r="205" spans="1:7" s="234" customFormat="1">
      <c r="A205" s="340"/>
      <c r="B205" s="340"/>
      <c r="C205" s="340"/>
      <c r="D205" s="340"/>
      <c r="E205" s="456" t="s">
        <v>1216</v>
      </c>
      <c r="F205" s="456"/>
      <c r="G205" s="341">
        <v>1030.58</v>
      </c>
    </row>
    <row r="206" spans="1:7" s="234" customFormat="1" ht="16.5" customHeight="1">
      <c r="A206" s="461" t="s">
        <v>1217</v>
      </c>
      <c r="B206" s="463"/>
      <c r="C206" s="345" t="s">
        <v>10</v>
      </c>
      <c r="D206" s="345" t="s">
        <v>1209</v>
      </c>
      <c r="E206" s="345" t="s">
        <v>1210</v>
      </c>
      <c r="F206" s="345" t="s">
        <v>1211</v>
      </c>
      <c r="G206" s="345" t="s">
        <v>1212</v>
      </c>
    </row>
    <row r="207" spans="1:7" s="234" customFormat="1">
      <c r="A207" s="336" t="s">
        <v>1293</v>
      </c>
      <c r="B207" s="337" t="s">
        <v>1294</v>
      </c>
      <c r="C207" s="336" t="s">
        <v>21</v>
      </c>
      <c r="D207" s="336" t="s">
        <v>985</v>
      </c>
      <c r="E207" s="338">
        <v>2.5</v>
      </c>
      <c r="F207" s="339">
        <v>23.43</v>
      </c>
      <c r="G207" s="339">
        <v>58.57</v>
      </c>
    </row>
    <row r="208" spans="1:7" s="234" customFormat="1">
      <c r="A208" s="336" t="s">
        <v>1278</v>
      </c>
      <c r="B208" s="337" t="s">
        <v>1279</v>
      </c>
      <c r="C208" s="336" t="s">
        <v>21</v>
      </c>
      <c r="D208" s="336" t="s">
        <v>985</v>
      </c>
      <c r="E208" s="338">
        <v>2.5</v>
      </c>
      <c r="F208" s="339">
        <v>31.87</v>
      </c>
      <c r="G208" s="339">
        <v>79.67</v>
      </c>
    </row>
    <row r="209" spans="1:7" s="234" customFormat="1">
      <c r="A209" s="340"/>
      <c r="B209" s="340"/>
      <c r="C209" s="340"/>
      <c r="D209" s="340"/>
      <c r="E209" s="456" t="s">
        <v>1223</v>
      </c>
      <c r="F209" s="456"/>
      <c r="G209" s="341">
        <v>138.24</v>
      </c>
    </row>
    <row r="210" spans="1:7" s="234" customFormat="1">
      <c r="A210" s="340"/>
      <c r="B210" s="340"/>
      <c r="C210" s="340"/>
      <c r="D210" s="340"/>
      <c r="E210" s="457" t="s">
        <v>1226</v>
      </c>
      <c r="F210" s="457"/>
      <c r="G210" s="342">
        <v>1168.82</v>
      </c>
    </row>
    <row r="211" spans="1:7" s="234" customFormat="1">
      <c r="A211" s="340"/>
      <c r="B211" s="340"/>
      <c r="C211" s="340"/>
      <c r="D211" s="340"/>
      <c r="E211" s="458"/>
      <c r="F211" s="458"/>
      <c r="G211" s="458"/>
    </row>
    <row r="212" spans="1:7" s="234" customFormat="1" ht="15" customHeight="1">
      <c r="A212" s="461" t="s">
        <v>1322</v>
      </c>
      <c r="B212" s="462"/>
      <c r="C212" s="462"/>
      <c r="D212" s="462"/>
      <c r="E212" s="462"/>
      <c r="F212" s="462"/>
      <c r="G212" s="463"/>
    </row>
    <row r="213" spans="1:7" s="234" customFormat="1" ht="18">
      <c r="A213" s="461" t="s">
        <v>1208</v>
      </c>
      <c r="B213" s="463"/>
      <c r="C213" s="345" t="s">
        <v>10</v>
      </c>
      <c r="D213" s="345" t="s">
        <v>1209</v>
      </c>
      <c r="E213" s="345" t="s">
        <v>1210</v>
      </c>
      <c r="F213" s="345" t="s">
        <v>1211</v>
      </c>
      <c r="G213" s="345" t="s">
        <v>1212</v>
      </c>
    </row>
    <row r="214" spans="1:7" s="234" customFormat="1">
      <c r="A214" s="336" t="s">
        <v>1323</v>
      </c>
      <c r="B214" s="337" t="s">
        <v>1324</v>
      </c>
      <c r="C214" s="336" t="s">
        <v>21</v>
      </c>
      <c r="D214" s="336" t="s">
        <v>1214</v>
      </c>
      <c r="E214" s="338">
        <v>4.0300000000000002E-2</v>
      </c>
      <c r="F214" s="339">
        <v>44.27</v>
      </c>
      <c r="G214" s="339">
        <v>1.78</v>
      </c>
    </row>
    <row r="215" spans="1:7" s="234" customFormat="1" ht="16.5">
      <c r="A215" s="336" t="s">
        <v>1325</v>
      </c>
      <c r="B215" s="337" t="s">
        <v>1326</v>
      </c>
      <c r="C215" s="336" t="s">
        <v>21</v>
      </c>
      <c r="D215" s="336" t="s">
        <v>1215</v>
      </c>
      <c r="E215" s="338">
        <v>1.0349999999999999</v>
      </c>
      <c r="F215" s="339">
        <v>13.33</v>
      </c>
      <c r="G215" s="339">
        <v>13.79</v>
      </c>
    </row>
    <row r="216" spans="1:7" s="234" customFormat="1">
      <c r="A216" s="340"/>
      <c r="B216" s="340"/>
      <c r="C216" s="340"/>
      <c r="D216" s="340"/>
      <c r="E216" s="456" t="s">
        <v>1216</v>
      </c>
      <c r="F216" s="456"/>
      <c r="G216" s="341">
        <v>15.57</v>
      </c>
    </row>
    <row r="217" spans="1:7" s="234" customFormat="1" ht="16.5" customHeight="1">
      <c r="A217" s="461" t="s">
        <v>1217</v>
      </c>
      <c r="B217" s="463"/>
      <c r="C217" s="345" t="s">
        <v>10</v>
      </c>
      <c r="D217" s="345" t="s">
        <v>1209</v>
      </c>
      <c r="E217" s="345" t="s">
        <v>1210</v>
      </c>
      <c r="F217" s="345" t="s">
        <v>1211</v>
      </c>
      <c r="G217" s="345" t="s">
        <v>1212</v>
      </c>
    </row>
    <row r="218" spans="1:7" s="234" customFormat="1">
      <c r="A218" s="336" t="s">
        <v>1318</v>
      </c>
      <c r="B218" s="337" t="s">
        <v>1319</v>
      </c>
      <c r="C218" s="336" t="s">
        <v>21</v>
      </c>
      <c r="D218" s="336" t="s">
        <v>985</v>
      </c>
      <c r="E218" s="338">
        <v>0.36349999999999999</v>
      </c>
      <c r="F218" s="339">
        <v>31.5</v>
      </c>
      <c r="G218" s="339">
        <v>11.45</v>
      </c>
    </row>
    <row r="219" spans="1:7" s="234" customFormat="1">
      <c r="A219" s="336" t="s">
        <v>1222</v>
      </c>
      <c r="B219" s="337" t="s">
        <v>1233</v>
      </c>
      <c r="C219" s="336" t="s">
        <v>21</v>
      </c>
      <c r="D219" s="336" t="s">
        <v>985</v>
      </c>
      <c r="E219" s="338">
        <v>0.15140000000000001</v>
      </c>
      <c r="F219" s="339">
        <v>23.2</v>
      </c>
      <c r="G219" s="339">
        <v>3.51</v>
      </c>
    </row>
    <row r="220" spans="1:7" s="234" customFormat="1">
      <c r="A220" s="340"/>
      <c r="B220" s="340"/>
      <c r="C220" s="340"/>
      <c r="D220" s="340"/>
      <c r="E220" s="456" t="s">
        <v>1223</v>
      </c>
      <c r="F220" s="456"/>
      <c r="G220" s="341">
        <v>14.96</v>
      </c>
    </row>
    <row r="221" spans="1:7" s="234" customFormat="1">
      <c r="A221" s="340"/>
      <c r="B221" s="340"/>
      <c r="C221" s="340"/>
      <c r="D221" s="340"/>
      <c r="E221" s="457" t="s">
        <v>1226</v>
      </c>
      <c r="F221" s="457"/>
      <c r="G221" s="342">
        <v>30.53</v>
      </c>
    </row>
    <row r="222" spans="1:7" s="234" customFormat="1">
      <c r="A222" s="340"/>
      <c r="B222" s="340"/>
      <c r="C222" s="340"/>
      <c r="D222" s="340"/>
      <c r="E222" s="458"/>
      <c r="F222" s="458"/>
      <c r="G222" s="458"/>
    </row>
    <row r="223" spans="1:7" s="234" customFormat="1" ht="21" customHeight="1">
      <c r="A223" s="461" t="s">
        <v>1328</v>
      </c>
      <c r="B223" s="462"/>
      <c r="C223" s="462"/>
      <c r="D223" s="462"/>
      <c r="E223" s="462"/>
      <c r="F223" s="462"/>
      <c r="G223" s="463"/>
    </row>
    <row r="224" spans="1:7" s="234" customFormat="1" ht="18">
      <c r="A224" s="461" t="s">
        <v>1208</v>
      </c>
      <c r="B224" s="463"/>
      <c r="C224" s="345" t="s">
        <v>10</v>
      </c>
      <c r="D224" s="345" t="s">
        <v>1209</v>
      </c>
      <c r="E224" s="345" t="s">
        <v>1210</v>
      </c>
      <c r="F224" s="345" t="s">
        <v>1211</v>
      </c>
      <c r="G224" s="345" t="s">
        <v>1212</v>
      </c>
    </row>
    <row r="225" spans="1:7" s="234" customFormat="1">
      <c r="A225" s="336" t="s">
        <v>1329</v>
      </c>
      <c r="B225" s="337" t="s">
        <v>1330</v>
      </c>
      <c r="C225" s="336" t="s">
        <v>21</v>
      </c>
      <c r="D225" s="336" t="s">
        <v>1214</v>
      </c>
      <c r="E225" s="338">
        <v>9.5000000000000001E-2</v>
      </c>
      <c r="F225" s="339">
        <v>48.98</v>
      </c>
      <c r="G225" s="339">
        <v>4.6500000000000004</v>
      </c>
    </row>
    <row r="226" spans="1:7" s="234" customFormat="1" ht="16.5">
      <c r="A226" s="336" t="s">
        <v>1331</v>
      </c>
      <c r="B226" s="337" t="s">
        <v>1332</v>
      </c>
      <c r="C226" s="336" t="s">
        <v>21</v>
      </c>
      <c r="D226" s="336" t="s">
        <v>1230</v>
      </c>
      <c r="E226" s="338">
        <v>1.1100000000000001</v>
      </c>
      <c r="F226" s="339">
        <v>175.89</v>
      </c>
      <c r="G226" s="339">
        <v>195.23</v>
      </c>
    </row>
    <row r="227" spans="1:7" s="234" customFormat="1">
      <c r="A227" s="340"/>
      <c r="B227" s="340"/>
      <c r="C227" s="340"/>
      <c r="D227" s="340"/>
      <c r="E227" s="456" t="s">
        <v>1216</v>
      </c>
      <c r="F227" s="456"/>
      <c r="G227" s="341">
        <v>199.88</v>
      </c>
    </row>
    <row r="228" spans="1:7" s="234" customFormat="1" ht="16.5" customHeight="1">
      <c r="A228" s="461" t="s">
        <v>1217</v>
      </c>
      <c r="B228" s="463"/>
      <c r="C228" s="345" t="s">
        <v>10</v>
      </c>
      <c r="D228" s="345" t="s">
        <v>1209</v>
      </c>
      <c r="E228" s="345" t="s">
        <v>1210</v>
      </c>
      <c r="F228" s="345" t="s">
        <v>1211</v>
      </c>
      <c r="G228" s="345" t="s">
        <v>1212</v>
      </c>
    </row>
    <row r="229" spans="1:7" s="234" customFormat="1">
      <c r="A229" s="336" t="s">
        <v>1220</v>
      </c>
      <c r="B229" s="337" t="s">
        <v>1266</v>
      </c>
      <c r="C229" s="336" t="s">
        <v>21</v>
      </c>
      <c r="D229" s="336" t="s">
        <v>985</v>
      </c>
      <c r="E229" s="338">
        <v>0.17100000000000001</v>
      </c>
      <c r="F229" s="339">
        <v>32.1</v>
      </c>
      <c r="G229" s="339">
        <v>5.48</v>
      </c>
    </row>
    <row r="230" spans="1:7" s="234" customFormat="1">
      <c r="A230" s="336" t="s">
        <v>1222</v>
      </c>
      <c r="B230" s="337" t="s">
        <v>1233</v>
      </c>
      <c r="C230" s="336" t="s">
        <v>21</v>
      </c>
      <c r="D230" s="336" t="s">
        <v>985</v>
      </c>
      <c r="E230" s="338">
        <v>8.5000000000000006E-2</v>
      </c>
      <c r="F230" s="339">
        <v>23.2</v>
      </c>
      <c r="G230" s="339">
        <v>1.97</v>
      </c>
    </row>
    <row r="231" spans="1:7" s="234" customFormat="1">
      <c r="A231" s="340"/>
      <c r="B231" s="340"/>
      <c r="C231" s="340"/>
      <c r="D231" s="340"/>
      <c r="E231" s="456" t="s">
        <v>1223</v>
      </c>
      <c r="F231" s="456"/>
      <c r="G231" s="341">
        <v>7.45</v>
      </c>
    </row>
    <row r="232" spans="1:7" s="234" customFormat="1">
      <c r="A232" s="340"/>
      <c r="B232" s="340"/>
      <c r="C232" s="340"/>
      <c r="D232" s="340"/>
      <c r="E232" s="457" t="s">
        <v>1226</v>
      </c>
      <c r="F232" s="457"/>
      <c r="G232" s="342">
        <v>207.33</v>
      </c>
    </row>
    <row r="233" spans="1:7" s="234" customFormat="1">
      <c r="A233" s="340"/>
      <c r="B233" s="340"/>
      <c r="C233" s="340"/>
      <c r="D233" s="340"/>
      <c r="E233" s="458"/>
      <c r="F233" s="458"/>
      <c r="G233" s="458"/>
    </row>
    <row r="234" spans="1:7" s="234" customFormat="1" ht="22.5" customHeight="1">
      <c r="A234" s="461" t="s">
        <v>1339</v>
      </c>
      <c r="B234" s="462"/>
      <c r="C234" s="462"/>
      <c r="D234" s="462"/>
      <c r="E234" s="462"/>
      <c r="F234" s="462"/>
      <c r="G234" s="463"/>
    </row>
    <row r="235" spans="1:7" s="234" customFormat="1" ht="18">
      <c r="A235" s="461" t="s">
        <v>1208</v>
      </c>
      <c r="B235" s="463"/>
      <c r="C235" s="345" t="s">
        <v>10</v>
      </c>
      <c r="D235" s="345" t="s">
        <v>1209</v>
      </c>
      <c r="E235" s="345" t="s">
        <v>1210</v>
      </c>
      <c r="F235" s="345" t="s">
        <v>1211</v>
      </c>
      <c r="G235" s="345" t="s">
        <v>1212</v>
      </c>
    </row>
    <row r="236" spans="1:7" s="234" customFormat="1">
      <c r="A236" s="336" t="s">
        <v>1340</v>
      </c>
      <c r="B236" s="337" t="s">
        <v>1341</v>
      </c>
      <c r="C236" s="336" t="s">
        <v>21</v>
      </c>
      <c r="D236" s="336" t="s">
        <v>1327</v>
      </c>
      <c r="E236" s="338">
        <v>6.4000000000000001E-2</v>
      </c>
      <c r="F236" s="339">
        <v>45.54</v>
      </c>
      <c r="G236" s="339">
        <v>2.91</v>
      </c>
    </row>
    <row r="237" spans="1:7" s="234" customFormat="1" ht="16.5">
      <c r="A237" s="336" t="s">
        <v>1342</v>
      </c>
      <c r="B237" s="337" t="s">
        <v>1343</v>
      </c>
      <c r="C237" s="336" t="s">
        <v>21</v>
      </c>
      <c r="D237" s="336" t="s">
        <v>1213</v>
      </c>
      <c r="E237" s="338">
        <v>1.5</v>
      </c>
      <c r="F237" s="339">
        <v>0.88</v>
      </c>
      <c r="G237" s="339">
        <v>1.32</v>
      </c>
    </row>
    <row r="238" spans="1:7" s="234" customFormat="1">
      <c r="A238" s="336" t="s">
        <v>1344</v>
      </c>
      <c r="B238" s="337" t="s">
        <v>1345</v>
      </c>
      <c r="C238" s="336" t="s">
        <v>21</v>
      </c>
      <c r="D238" s="336" t="s">
        <v>1327</v>
      </c>
      <c r="E238" s="338">
        <v>0.3</v>
      </c>
      <c r="F238" s="339">
        <v>11.37</v>
      </c>
      <c r="G238" s="339">
        <v>3.41</v>
      </c>
    </row>
    <row r="239" spans="1:7" s="234" customFormat="1">
      <c r="A239" s="336" t="s">
        <v>1346</v>
      </c>
      <c r="B239" s="337" t="s">
        <v>1347</v>
      </c>
      <c r="C239" s="336" t="s">
        <v>21</v>
      </c>
      <c r="D239" s="336" t="s">
        <v>1327</v>
      </c>
      <c r="E239" s="338">
        <v>0.32200000000000001</v>
      </c>
      <c r="F239" s="339">
        <v>77.41</v>
      </c>
      <c r="G239" s="339">
        <v>24.92</v>
      </c>
    </row>
    <row r="240" spans="1:7" s="234" customFormat="1">
      <c r="A240" s="340"/>
      <c r="B240" s="340"/>
      <c r="C240" s="340"/>
      <c r="D240" s="340"/>
      <c r="E240" s="456" t="s">
        <v>1216</v>
      </c>
      <c r="F240" s="456"/>
      <c r="G240" s="341">
        <v>32.56</v>
      </c>
    </row>
    <row r="241" spans="1:7" s="234" customFormat="1" ht="16.5" customHeight="1">
      <c r="A241" s="461" t="s">
        <v>1217</v>
      </c>
      <c r="B241" s="463"/>
      <c r="C241" s="345" t="s">
        <v>10</v>
      </c>
      <c r="D241" s="345" t="s">
        <v>1209</v>
      </c>
      <c r="E241" s="345" t="s">
        <v>1210</v>
      </c>
      <c r="F241" s="345" t="s">
        <v>1211</v>
      </c>
      <c r="G241" s="345" t="s">
        <v>1212</v>
      </c>
    </row>
    <row r="242" spans="1:7" s="234" customFormat="1">
      <c r="A242" s="336" t="s">
        <v>1337</v>
      </c>
      <c r="B242" s="337" t="s">
        <v>1338</v>
      </c>
      <c r="C242" s="336" t="s">
        <v>21</v>
      </c>
      <c r="D242" s="336" t="s">
        <v>985</v>
      </c>
      <c r="E242" s="338">
        <v>1.9</v>
      </c>
      <c r="F242" s="339">
        <v>33.44</v>
      </c>
      <c r="G242" s="339">
        <v>63.53</v>
      </c>
    </row>
    <row r="243" spans="1:7" s="234" customFormat="1">
      <c r="A243" s="336" t="s">
        <v>1222</v>
      </c>
      <c r="B243" s="337" t="s">
        <v>1233</v>
      </c>
      <c r="C243" s="336" t="s">
        <v>21</v>
      </c>
      <c r="D243" s="336" t="s">
        <v>985</v>
      </c>
      <c r="E243" s="338">
        <v>1.9</v>
      </c>
      <c r="F243" s="339">
        <v>23.2</v>
      </c>
      <c r="G243" s="339">
        <v>44.08</v>
      </c>
    </row>
    <row r="244" spans="1:7" s="234" customFormat="1">
      <c r="A244" s="340"/>
      <c r="B244" s="340"/>
      <c r="C244" s="340"/>
      <c r="D244" s="340"/>
      <c r="E244" s="456" t="s">
        <v>1223</v>
      </c>
      <c r="F244" s="456"/>
      <c r="G244" s="341">
        <v>107.61</v>
      </c>
    </row>
    <row r="245" spans="1:7" s="234" customFormat="1">
      <c r="A245" s="340"/>
      <c r="B245" s="340"/>
      <c r="C245" s="340"/>
      <c r="D245" s="340"/>
      <c r="E245" s="457" t="s">
        <v>1226</v>
      </c>
      <c r="F245" s="457"/>
      <c r="G245" s="342">
        <v>140.16999999999999</v>
      </c>
    </row>
    <row r="246" spans="1:7" s="234" customFormat="1">
      <c r="A246" s="340"/>
      <c r="B246" s="340"/>
      <c r="C246" s="340"/>
      <c r="D246" s="340"/>
      <c r="E246" s="458"/>
      <c r="F246" s="458"/>
      <c r="G246" s="458"/>
    </row>
    <row r="247" spans="1:7" s="234" customFormat="1" ht="21.75" customHeight="1">
      <c r="A247" s="461" t="s">
        <v>1358</v>
      </c>
      <c r="B247" s="462"/>
      <c r="C247" s="462"/>
      <c r="D247" s="462"/>
      <c r="E247" s="462"/>
      <c r="F247" s="462"/>
      <c r="G247" s="463"/>
    </row>
    <row r="248" spans="1:7" s="234" customFormat="1" ht="18">
      <c r="A248" s="461" t="s">
        <v>1356</v>
      </c>
      <c r="B248" s="463"/>
      <c r="C248" s="345" t="s">
        <v>10</v>
      </c>
      <c r="D248" s="345" t="s">
        <v>1209</v>
      </c>
      <c r="E248" s="345" t="s">
        <v>1210</v>
      </c>
      <c r="F248" s="345" t="s">
        <v>1211</v>
      </c>
      <c r="G248" s="345" t="s">
        <v>1212</v>
      </c>
    </row>
    <row r="249" spans="1:7" s="234" customFormat="1" ht="16.5">
      <c r="A249" s="336" t="s">
        <v>1359</v>
      </c>
      <c r="B249" s="337" t="s">
        <v>1360</v>
      </c>
      <c r="C249" s="336" t="s">
        <v>1046</v>
      </c>
      <c r="D249" s="336" t="s">
        <v>1215</v>
      </c>
      <c r="E249" s="338">
        <v>1</v>
      </c>
      <c r="F249" s="339">
        <v>120.53</v>
      </c>
      <c r="G249" s="339">
        <v>120.53</v>
      </c>
    </row>
    <row r="250" spans="1:7" s="234" customFormat="1">
      <c r="A250" s="340"/>
      <c r="B250" s="340"/>
      <c r="C250" s="340"/>
      <c r="D250" s="340"/>
      <c r="E250" s="456" t="s">
        <v>1357</v>
      </c>
      <c r="F250" s="456"/>
      <c r="G250" s="341">
        <v>120.53</v>
      </c>
    </row>
    <row r="251" spans="1:7" s="234" customFormat="1" ht="18">
      <c r="A251" s="461" t="s">
        <v>1208</v>
      </c>
      <c r="B251" s="463"/>
      <c r="C251" s="345" t="s">
        <v>10</v>
      </c>
      <c r="D251" s="345" t="s">
        <v>1209</v>
      </c>
      <c r="E251" s="345" t="s">
        <v>1210</v>
      </c>
      <c r="F251" s="345" t="s">
        <v>1211</v>
      </c>
      <c r="G251" s="345" t="s">
        <v>1212</v>
      </c>
    </row>
    <row r="252" spans="1:7" s="234" customFormat="1">
      <c r="A252" s="336" t="s">
        <v>1348</v>
      </c>
      <c r="B252" s="337" t="s">
        <v>1349</v>
      </c>
      <c r="C252" s="336" t="s">
        <v>21</v>
      </c>
      <c r="D252" s="336" t="s">
        <v>1213</v>
      </c>
      <c r="E252" s="338">
        <v>4.8999999999999998E-3</v>
      </c>
      <c r="F252" s="339">
        <v>68.86</v>
      </c>
      <c r="G252" s="339">
        <v>0.33</v>
      </c>
    </row>
    <row r="253" spans="1:7" s="234" customFormat="1">
      <c r="A253" s="336" t="s">
        <v>1350</v>
      </c>
      <c r="B253" s="337" t="s">
        <v>1351</v>
      </c>
      <c r="C253" s="336" t="s">
        <v>21</v>
      </c>
      <c r="D253" s="336" t="s">
        <v>1213</v>
      </c>
      <c r="E253" s="338">
        <v>3.5999999999999997E-2</v>
      </c>
      <c r="F253" s="339">
        <v>1.91</v>
      </c>
      <c r="G253" s="339">
        <v>0.06</v>
      </c>
    </row>
    <row r="254" spans="1:7" s="234" customFormat="1" ht="16.5">
      <c r="A254" s="336" t="s">
        <v>1352</v>
      </c>
      <c r="B254" s="337" t="s">
        <v>1353</v>
      </c>
      <c r="C254" s="336" t="s">
        <v>21</v>
      </c>
      <c r="D254" s="336" t="s">
        <v>1213</v>
      </c>
      <c r="E254" s="338">
        <v>7.4999999999999997E-3</v>
      </c>
      <c r="F254" s="339">
        <v>78.02</v>
      </c>
      <c r="G254" s="339">
        <v>0.57999999999999996</v>
      </c>
    </row>
    <row r="255" spans="1:7" s="234" customFormat="1">
      <c r="A255" s="340"/>
      <c r="B255" s="340"/>
      <c r="C255" s="340"/>
      <c r="D255" s="340"/>
      <c r="E255" s="456" t="s">
        <v>1216</v>
      </c>
      <c r="F255" s="456"/>
      <c r="G255" s="341">
        <v>0.97</v>
      </c>
    </row>
    <row r="256" spans="1:7" s="234" customFormat="1" ht="16.5" customHeight="1">
      <c r="A256" s="461" t="s">
        <v>1217</v>
      </c>
      <c r="B256" s="463"/>
      <c r="C256" s="345" t="s">
        <v>10</v>
      </c>
      <c r="D256" s="345" t="s">
        <v>1209</v>
      </c>
      <c r="E256" s="345" t="s">
        <v>1210</v>
      </c>
      <c r="F256" s="345" t="s">
        <v>1211</v>
      </c>
      <c r="G256" s="345" t="s">
        <v>1212</v>
      </c>
    </row>
    <row r="257" spans="1:7" s="234" customFormat="1" ht="16.5">
      <c r="A257" s="336" t="s">
        <v>1218</v>
      </c>
      <c r="B257" s="337" t="s">
        <v>1354</v>
      </c>
      <c r="C257" s="336" t="s">
        <v>21</v>
      </c>
      <c r="D257" s="336" t="s">
        <v>985</v>
      </c>
      <c r="E257" s="338">
        <v>0.41620000000000001</v>
      </c>
      <c r="F257" s="339">
        <v>23.12</v>
      </c>
      <c r="G257" s="339">
        <v>9.6199999999999992</v>
      </c>
    </row>
    <row r="258" spans="1:7" s="234" customFormat="1" ht="16.5">
      <c r="A258" s="336" t="s">
        <v>1219</v>
      </c>
      <c r="B258" s="337" t="s">
        <v>1355</v>
      </c>
      <c r="C258" s="336" t="s">
        <v>21</v>
      </c>
      <c r="D258" s="336" t="s">
        <v>985</v>
      </c>
      <c r="E258" s="338">
        <v>0.41620000000000001</v>
      </c>
      <c r="F258" s="339">
        <v>31.62</v>
      </c>
      <c r="G258" s="339">
        <v>13.16</v>
      </c>
    </row>
    <row r="259" spans="1:7" s="234" customFormat="1">
      <c r="A259" s="340"/>
      <c r="B259" s="340"/>
      <c r="C259" s="340"/>
      <c r="D259" s="340"/>
      <c r="E259" s="456" t="s">
        <v>1223</v>
      </c>
      <c r="F259" s="456"/>
      <c r="G259" s="341">
        <v>22.78</v>
      </c>
    </row>
    <row r="260" spans="1:7" s="234" customFormat="1">
      <c r="A260" s="340"/>
      <c r="B260" s="340"/>
      <c r="C260" s="340"/>
      <c r="D260" s="340"/>
      <c r="E260" s="457" t="s">
        <v>1226</v>
      </c>
      <c r="F260" s="457"/>
      <c r="G260" s="342">
        <v>144.28</v>
      </c>
    </row>
    <row r="261" spans="1:7" s="234" customFormat="1">
      <c r="A261" s="340"/>
      <c r="B261" s="340"/>
      <c r="C261" s="340"/>
      <c r="D261" s="340"/>
      <c r="E261" s="458"/>
      <c r="F261" s="458"/>
      <c r="G261" s="458"/>
    </row>
    <row r="262" spans="1:7" s="234" customFormat="1" ht="15" customHeight="1">
      <c r="A262" s="461" t="s">
        <v>1361</v>
      </c>
      <c r="B262" s="462"/>
      <c r="C262" s="462"/>
      <c r="D262" s="462"/>
      <c r="E262" s="462"/>
      <c r="F262" s="462"/>
      <c r="G262" s="463"/>
    </row>
    <row r="263" spans="1:7" s="234" customFormat="1" ht="18">
      <c r="A263" s="461" t="s">
        <v>1356</v>
      </c>
      <c r="B263" s="463"/>
      <c r="C263" s="345" t="s">
        <v>10</v>
      </c>
      <c r="D263" s="345" t="s">
        <v>1209</v>
      </c>
      <c r="E263" s="345" t="s">
        <v>1210</v>
      </c>
      <c r="F263" s="345" t="s">
        <v>1211</v>
      </c>
      <c r="G263" s="345" t="s">
        <v>1212</v>
      </c>
    </row>
    <row r="264" spans="1:7" s="234" customFormat="1">
      <c r="A264" s="336" t="s">
        <v>1362</v>
      </c>
      <c r="B264" s="337" t="s">
        <v>1363</v>
      </c>
      <c r="C264" s="336" t="s">
        <v>1046</v>
      </c>
      <c r="D264" s="336" t="s">
        <v>1213</v>
      </c>
      <c r="E264" s="338">
        <v>1</v>
      </c>
      <c r="F264" s="339">
        <v>149.07</v>
      </c>
      <c r="G264" s="339">
        <v>149.07</v>
      </c>
    </row>
    <row r="265" spans="1:7" s="234" customFormat="1">
      <c r="A265" s="336" t="s">
        <v>1362</v>
      </c>
      <c r="B265" s="337" t="s">
        <v>1363</v>
      </c>
      <c r="C265" s="336" t="s">
        <v>1046</v>
      </c>
      <c r="D265" s="336" t="s">
        <v>1213</v>
      </c>
      <c r="E265" s="338">
        <v>1</v>
      </c>
      <c r="F265" s="339">
        <v>149.07</v>
      </c>
      <c r="G265" s="339">
        <v>149.07</v>
      </c>
    </row>
    <row r="266" spans="1:7" s="234" customFormat="1">
      <c r="A266" s="340"/>
      <c r="B266" s="340"/>
      <c r="C266" s="340"/>
      <c r="D266" s="340"/>
      <c r="E266" s="456" t="s">
        <v>1357</v>
      </c>
      <c r="F266" s="456"/>
      <c r="G266" s="341">
        <v>298.14</v>
      </c>
    </row>
    <row r="267" spans="1:7" s="234" customFormat="1" ht="18">
      <c r="A267" s="461" t="s">
        <v>1208</v>
      </c>
      <c r="B267" s="463"/>
      <c r="C267" s="345" t="s">
        <v>10</v>
      </c>
      <c r="D267" s="345" t="s">
        <v>1209</v>
      </c>
      <c r="E267" s="345" t="s">
        <v>1210</v>
      </c>
      <c r="F267" s="345" t="s">
        <v>1211</v>
      </c>
      <c r="G267" s="345" t="s">
        <v>1212</v>
      </c>
    </row>
    <row r="268" spans="1:7" s="234" customFormat="1">
      <c r="A268" s="336" t="s">
        <v>1364</v>
      </c>
      <c r="B268" s="337" t="s">
        <v>1365</v>
      </c>
      <c r="C268" s="336" t="s">
        <v>21</v>
      </c>
      <c r="D268" s="336" t="s">
        <v>1213</v>
      </c>
      <c r="E268" s="338">
        <v>1</v>
      </c>
      <c r="F268" s="339">
        <v>3.82</v>
      </c>
      <c r="G268" s="339">
        <v>3.82</v>
      </c>
    </row>
    <row r="269" spans="1:7" s="234" customFormat="1" ht="16.5">
      <c r="A269" s="336" t="s">
        <v>1366</v>
      </c>
      <c r="B269" s="337" t="s">
        <v>1367</v>
      </c>
      <c r="C269" s="336" t="s">
        <v>21</v>
      </c>
      <c r="D269" s="336" t="s">
        <v>1213</v>
      </c>
      <c r="E269" s="338">
        <v>1</v>
      </c>
      <c r="F269" s="339">
        <v>83.9</v>
      </c>
      <c r="G269" s="339">
        <v>83.9</v>
      </c>
    </row>
    <row r="270" spans="1:7" s="234" customFormat="1">
      <c r="A270" s="340"/>
      <c r="B270" s="340"/>
      <c r="C270" s="340"/>
      <c r="D270" s="340"/>
      <c r="E270" s="456" t="s">
        <v>1216</v>
      </c>
      <c r="F270" s="456"/>
      <c r="G270" s="341">
        <v>87.72</v>
      </c>
    </row>
    <row r="271" spans="1:7" s="234" customFormat="1" ht="16.5" customHeight="1">
      <c r="A271" s="461" t="s">
        <v>1217</v>
      </c>
      <c r="B271" s="463"/>
      <c r="C271" s="345" t="s">
        <v>10</v>
      </c>
      <c r="D271" s="345" t="s">
        <v>1209</v>
      </c>
      <c r="E271" s="345" t="s">
        <v>1210</v>
      </c>
      <c r="F271" s="345" t="s">
        <v>1211</v>
      </c>
      <c r="G271" s="345" t="s">
        <v>1212</v>
      </c>
    </row>
    <row r="272" spans="1:7" s="234" customFormat="1" ht="16.5">
      <c r="A272" s="336" t="s">
        <v>1219</v>
      </c>
      <c r="B272" s="337" t="s">
        <v>1355</v>
      </c>
      <c r="C272" s="336" t="s">
        <v>21</v>
      </c>
      <c r="D272" s="336" t="s">
        <v>985</v>
      </c>
      <c r="E272" s="338">
        <v>2.5</v>
      </c>
      <c r="F272" s="339">
        <v>31.62</v>
      </c>
      <c r="G272" s="339">
        <v>79.05</v>
      </c>
    </row>
    <row r="273" spans="1:7" s="234" customFormat="1">
      <c r="A273" s="336" t="s">
        <v>1222</v>
      </c>
      <c r="B273" s="337" t="s">
        <v>1233</v>
      </c>
      <c r="C273" s="336" t="s">
        <v>21</v>
      </c>
      <c r="D273" s="336" t="s">
        <v>985</v>
      </c>
      <c r="E273" s="338">
        <v>2.5</v>
      </c>
      <c r="F273" s="339">
        <v>23.2</v>
      </c>
      <c r="G273" s="339">
        <v>58</v>
      </c>
    </row>
    <row r="274" spans="1:7" s="234" customFormat="1">
      <c r="A274" s="340"/>
      <c r="B274" s="340"/>
      <c r="C274" s="340"/>
      <c r="D274" s="340"/>
      <c r="E274" s="456" t="s">
        <v>1223</v>
      </c>
      <c r="F274" s="456"/>
      <c r="G274" s="341">
        <v>137.05000000000001</v>
      </c>
    </row>
    <row r="275" spans="1:7" s="234" customFormat="1" ht="18">
      <c r="A275" s="461" t="s">
        <v>1224</v>
      </c>
      <c r="B275" s="463"/>
      <c r="C275" s="345" t="s">
        <v>10</v>
      </c>
      <c r="D275" s="345" t="s">
        <v>1209</v>
      </c>
      <c r="E275" s="345" t="s">
        <v>1210</v>
      </c>
      <c r="F275" s="345" t="s">
        <v>1211</v>
      </c>
      <c r="G275" s="345" t="s">
        <v>1212</v>
      </c>
    </row>
    <row r="276" spans="1:7" s="234" customFormat="1" ht="16.5">
      <c r="A276" s="336" t="s">
        <v>1368</v>
      </c>
      <c r="B276" s="337" t="s">
        <v>1369</v>
      </c>
      <c r="C276" s="336" t="s">
        <v>21</v>
      </c>
      <c r="D276" s="336" t="s">
        <v>1213</v>
      </c>
      <c r="E276" s="338">
        <v>1</v>
      </c>
      <c r="F276" s="339">
        <v>11.4</v>
      </c>
      <c r="G276" s="339">
        <v>11.4</v>
      </c>
    </row>
    <row r="277" spans="1:7" s="234" customFormat="1">
      <c r="A277" s="340"/>
      <c r="B277" s="340"/>
      <c r="C277" s="340"/>
      <c r="D277" s="340"/>
      <c r="E277" s="456" t="s">
        <v>1225</v>
      </c>
      <c r="F277" s="456"/>
      <c r="G277" s="341">
        <v>11.4</v>
      </c>
    </row>
    <row r="278" spans="1:7" s="234" customFormat="1">
      <c r="A278" s="340"/>
      <c r="B278" s="340"/>
      <c r="C278" s="340"/>
      <c r="D278" s="340"/>
      <c r="E278" s="457" t="s">
        <v>1226</v>
      </c>
      <c r="F278" s="457"/>
      <c r="G278" s="342">
        <v>534.30999999999995</v>
      </c>
    </row>
    <row r="279" spans="1:7" s="234" customFormat="1">
      <c r="A279" s="340"/>
      <c r="B279" s="340"/>
      <c r="C279" s="340"/>
      <c r="D279" s="340"/>
      <c r="E279" s="458"/>
      <c r="F279" s="458"/>
      <c r="G279" s="458"/>
    </row>
    <row r="280" spans="1:7" s="234" customFormat="1" ht="15" customHeight="1">
      <c r="A280" s="461" t="s">
        <v>1370</v>
      </c>
      <c r="B280" s="462"/>
      <c r="C280" s="462"/>
      <c r="D280" s="462"/>
      <c r="E280" s="462"/>
      <c r="F280" s="462"/>
      <c r="G280" s="463"/>
    </row>
    <row r="281" spans="1:7" s="234" customFormat="1" ht="18">
      <c r="A281" s="461" t="s">
        <v>1208</v>
      </c>
      <c r="B281" s="463"/>
      <c r="C281" s="345" t="s">
        <v>10</v>
      </c>
      <c r="D281" s="345" t="s">
        <v>1209</v>
      </c>
      <c r="E281" s="345" t="s">
        <v>1210</v>
      </c>
      <c r="F281" s="345" t="s">
        <v>1211</v>
      </c>
      <c r="G281" s="345" t="s">
        <v>1212</v>
      </c>
    </row>
    <row r="282" spans="1:7" s="234" customFormat="1" ht="16.5">
      <c r="A282" s="336" t="s">
        <v>1371</v>
      </c>
      <c r="B282" s="337" t="s">
        <v>1372</v>
      </c>
      <c r="C282" s="336" t="s">
        <v>21</v>
      </c>
      <c r="D282" s="336" t="s">
        <v>1213</v>
      </c>
      <c r="E282" s="338">
        <v>1</v>
      </c>
      <c r="F282" s="339">
        <v>165.05</v>
      </c>
      <c r="G282" s="339">
        <v>165.05</v>
      </c>
    </row>
    <row r="283" spans="1:7" s="234" customFormat="1">
      <c r="A283" s="336" t="s">
        <v>1373</v>
      </c>
      <c r="B283" s="337" t="s">
        <v>1374</v>
      </c>
      <c r="C283" s="336" t="s">
        <v>21</v>
      </c>
      <c r="D283" s="336" t="s">
        <v>1214</v>
      </c>
      <c r="E283" s="338">
        <v>0.2974</v>
      </c>
      <c r="F283" s="339">
        <v>31.62</v>
      </c>
      <c r="G283" s="339">
        <v>9.4</v>
      </c>
    </row>
    <row r="284" spans="1:7" s="234" customFormat="1">
      <c r="A284" s="340"/>
      <c r="B284" s="340"/>
      <c r="C284" s="340"/>
      <c r="D284" s="340"/>
      <c r="E284" s="456" t="s">
        <v>1216</v>
      </c>
      <c r="F284" s="456"/>
      <c r="G284" s="341">
        <v>174.45</v>
      </c>
    </row>
    <row r="285" spans="1:7" s="234" customFormat="1" ht="16.5" customHeight="1">
      <c r="A285" s="461" t="s">
        <v>1217</v>
      </c>
      <c r="B285" s="463"/>
      <c r="C285" s="345" t="s">
        <v>10</v>
      </c>
      <c r="D285" s="345" t="s">
        <v>1209</v>
      </c>
      <c r="E285" s="345" t="s">
        <v>1210</v>
      </c>
      <c r="F285" s="345" t="s">
        <v>1211</v>
      </c>
      <c r="G285" s="345" t="s">
        <v>1212</v>
      </c>
    </row>
    <row r="286" spans="1:7" s="234" customFormat="1" ht="16.5">
      <c r="A286" s="336" t="s">
        <v>1335</v>
      </c>
      <c r="B286" s="337" t="s">
        <v>1336</v>
      </c>
      <c r="C286" s="336" t="s">
        <v>21</v>
      </c>
      <c r="D286" s="336" t="s">
        <v>985</v>
      </c>
      <c r="E286" s="338">
        <v>0.47739999999999999</v>
      </c>
      <c r="F286" s="339">
        <v>31.95</v>
      </c>
      <c r="G286" s="339">
        <v>15.25</v>
      </c>
    </row>
    <row r="287" spans="1:7" s="234" customFormat="1">
      <c r="A287" s="336" t="s">
        <v>1222</v>
      </c>
      <c r="B287" s="337" t="s">
        <v>1233</v>
      </c>
      <c r="C287" s="336" t="s">
        <v>21</v>
      </c>
      <c r="D287" s="336" t="s">
        <v>985</v>
      </c>
      <c r="E287" s="338">
        <v>0.15040000000000001</v>
      </c>
      <c r="F287" s="339">
        <v>23.2</v>
      </c>
      <c r="G287" s="339">
        <v>3.48</v>
      </c>
    </row>
    <row r="288" spans="1:7" s="234" customFormat="1">
      <c r="A288" s="340"/>
      <c r="B288" s="340"/>
      <c r="C288" s="340"/>
      <c r="D288" s="340"/>
      <c r="E288" s="456" t="s">
        <v>1223</v>
      </c>
      <c r="F288" s="456"/>
      <c r="G288" s="341">
        <v>18.73</v>
      </c>
    </row>
    <row r="289" spans="1:7" s="234" customFormat="1">
      <c r="A289" s="340"/>
      <c r="B289" s="340"/>
      <c r="C289" s="340"/>
      <c r="D289" s="340"/>
      <c r="E289" s="457" t="s">
        <v>1226</v>
      </c>
      <c r="F289" s="457"/>
      <c r="G289" s="342">
        <v>193.18</v>
      </c>
    </row>
    <row r="290" spans="1:7" s="234" customFormat="1">
      <c r="A290" s="340"/>
      <c r="B290" s="340"/>
      <c r="C290" s="340"/>
      <c r="D290" s="340"/>
      <c r="E290" s="458"/>
      <c r="F290" s="458"/>
      <c r="G290" s="458"/>
    </row>
    <row r="291" spans="1:7" s="234" customFormat="1" ht="20.25" customHeight="1">
      <c r="A291" s="461" t="s">
        <v>1381</v>
      </c>
      <c r="B291" s="462"/>
      <c r="C291" s="462"/>
      <c r="D291" s="462"/>
      <c r="E291" s="462"/>
      <c r="F291" s="462"/>
      <c r="G291" s="463"/>
    </row>
    <row r="292" spans="1:7" s="234" customFormat="1" ht="18">
      <c r="A292" s="461" t="s">
        <v>1208</v>
      </c>
      <c r="B292" s="463"/>
      <c r="C292" s="345" t="s">
        <v>10</v>
      </c>
      <c r="D292" s="345" t="s">
        <v>1209</v>
      </c>
      <c r="E292" s="345" t="s">
        <v>1210</v>
      </c>
      <c r="F292" s="345" t="s">
        <v>1211</v>
      </c>
      <c r="G292" s="345" t="s">
        <v>1212</v>
      </c>
    </row>
    <row r="293" spans="1:7" s="234" customFormat="1" ht="16.5">
      <c r="A293" s="336" t="s">
        <v>1382</v>
      </c>
      <c r="B293" s="337" t="s">
        <v>1383</v>
      </c>
      <c r="C293" s="336" t="s">
        <v>21</v>
      </c>
      <c r="D293" s="336" t="s">
        <v>1213</v>
      </c>
      <c r="E293" s="338">
        <v>1</v>
      </c>
      <c r="F293" s="339">
        <v>106.19</v>
      </c>
      <c r="G293" s="339">
        <v>106.19</v>
      </c>
    </row>
    <row r="294" spans="1:7" s="234" customFormat="1">
      <c r="A294" s="340"/>
      <c r="B294" s="340"/>
      <c r="C294" s="340"/>
      <c r="D294" s="340"/>
      <c r="E294" s="456" t="s">
        <v>1216</v>
      </c>
      <c r="F294" s="456"/>
      <c r="G294" s="341">
        <v>106.19</v>
      </c>
    </row>
    <row r="295" spans="1:7" s="234" customFormat="1" ht="16.5" customHeight="1">
      <c r="A295" s="461" t="s">
        <v>1217</v>
      </c>
      <c r="B295" s="463"/>
      <c r="C295" s="345" t="s">
        <v>10</v>
      </c>
      <c r="D295" s="345" t="s">
        <v>1209</v>
      </c>
      <c r="E295" s="345" t="s">
        <v>1210</v>
      </c>
      <c r="F295" s="345" t="s">
        <v>1211</v>
      </c>
      <c r="G295" s="345" t="s">
        <v>1212</v>
      </c>
    </row>
    <row r="296" spans="1:7" s="234" customFormat="1" ht="16.5">
      <c r="A296" s="336" t="s">
        <v>1219</v>
      </c>
      <c r="B296" s="337" t="s">
        <v>1355</v>
      </c>
      <c r="C296" s="336" t="s">
        <v>21</v>
      </c>
      <c r="D296" s="336" t="s">
        <v>985</v>
      </c>
      <c r="E296" s="338">
        <v>0.31619999999999998</v>
      </c>
      <c r="F296" s="339">
        <v>31.62</v>
      </c>
      <c r="G296" s="339">
        <v>9.99</v>
      </c>
    </row>
    <row r="297" spans="1:7" s="234" customFormat="1">
      <c r="A297" s="336" t="s">
        <v>1222</v>
      </c>
      <c r="B297" s="337" t="s">
        <v>1233</v>
      </c>
      <c r="C297" s="336" t="s">
        <v>21</v>
      </c>
      <c r="D297" s="336" t="s">
        <v>985</v>
      </c>
      <c r="E297" s="338">
        <v>9.9599999999999994E-2</v>
      </c>
      <c r="F297" s="339">
        <v>23.2</v>
      </c>
      <c r="G297" s="339">
        <v>2.31</v>
      </c>
    </row>
    <row r="298" spans="1:7" s="234" customFormat="1">
      <c r="A298" s="340"/>
      <c r="B298" s="340"/>
      <c r="C298" s="340"/>
      <c r="D298" s="340"/>
      <c r="E298" s="456" t="s">
        <v>1223</v>
      </c>
      <c r="F298" s="456"/>
      <c r="G298" s="341">
        <v>12.3</v>
      </c>
    </row>
    <row r="299" spans="1:7" s="234" customFormat="1">
      <c r="A299" s="340"/>
      <c r="B299" s="340"/>
      <c r="C299" s="340"/>
      <c r="D299" s="340"/>
      <c r="E299" s="457" t="s">
        <v>1226</v>
      </c>
      <c r="F299" s="457"/>
      <c r="G299" s="342">
        <v>118.49</v>
      </c>
    </row>
    <row r="300" spans="1:7" s="234" customFormat="1">
      <c r="A300" s="340"/>
      <c r="B300" s="340"/>
      <c r="C300" s="340"/>
      <c r="D300" s="340"/>
      <c r="E300" s="458"/>
      <c r="F300" s="458"/>
      <c r="G300" s="458"/>
    </row>
    <row r="301" spans="1:7" s="234" customFormat="1" ht="23.25" customHeight="1">
      <c r="A301" s="461" t="s">
        <v>1384</v>
      </c>
      <c r="B301" s="462"/>
      <c r="C301" s="462"/>
      <c r="D301" s="462"/>
      <c r="E301" s="462"/>
      <c r="F301" s="462"/>
      <c r="G301" s="463"/>
    </row>
    <row r="302" spans="1:7" s="234" customFormat="1" ht="18">
      <c r="A302" s="461" t="s">
        <v>1208</v>
      </c>
      <c r="B302" s="463"/>
      <c r="C302" s="345" t="s">
        <v>10</v>
      </c>
      <c r="D302" s="345" t="s">
        <v>1209</v>
      </c>
      <c r="E302" s="345" t="s">
        <v>1210</v>
      </c>
      <c r="F302" s="345" t="s">
        <v>1211</v>
      </c>
      <c r="G302" s="345" t="s">
        <v>1212</v>
      </c>
    </row>
    <row r="303" spans="1:7" s="234" customFormat="1" ht="24.75">
      <c r="A303" s="336" t="s">
        <v>1231</v>
      </c>
      <c r="B303" s="337" t="s">
        <v>1232</v>
      </c>
      <c r="C303" s="336" t="s">
        <v>21</v>
      </c>
      <c r="D303" s="336" t="s">
        <v>1213</v>
      </c>
      <c r="E303" s="338">
        <v>9.6959999999999997</v>
      </c>
      <c r="F303" s="339">
        <v>0.22</v>
      </c>
      <c r="G303" s="339">
        <v>2.13</v>
      </c>
    </row>
    <row r="304" spans="1:7" s="234" customFormat="1">
      <c r="A304" s="336" t="s">
        <v>1385</v>
      </c>
      <c r="B304" s="337" t="s">
        <v>1386</v>
      </c>
      <c r="C304" s="336" t="s">
        <v>21</v>
      </c>
      <c r="D304" s="336" t="s">
        <v>1230</v>
      </c>
      <c r="E304" s="338">
        <v>1</v>
      </c>
      <c r="F304" s="339">
        <v>379.83</v>
      </c>
      <c r="G304" s="339">
        <v>379.83</v>
      </c>
    </row>
    <row r="305" spans="1:7" s="234" customFormat="1">
      <c r="A305" s="340"/>
      <c r="B305" s="340"/>
      <c r="C305" s="340"/>
      <c r="D305" s="340"/>
      <c r="E305" s="456" t="s">
        <v>1216</v>
      </c>
      <c r="F305" s="456"/>
      <c r="G305" s="341">
        <v>381.96</v>
      </c>
    </row>
    <row r="306" spans="1:7" s="234" customFormat="1" ht="16.5" customHeight="1">
      <c r="A306" s="461" t="s">
        <v>1217</v>
      </c>
      <c r="B306" s="463"/>
      <c r="C306" s="345" t="s">
        <v>10</v>
      </c>
      <c r="D306" s="345" t="s">
        <v>1209</v>
      </c>
      <c r="E306" s="345" t="s">
        <v>1210</v>
      </c>
      <c r="F306" s="345" t="s">
        <v>1211</v>
      </c>
      <c r="G306" s="345" t="s">
        <v>1212</v>
      </c>
    </row>
    <row r="307" spans="1:7" s="234" customFormat="1">
      <c r="A307" s="336" t="s">
        <v>1222</v>
      </c>
      <c r="B307" s="337" t="s">
        <v>1233</v>
      </c>
      <c r="C307" s="336" t="s">
        <v>21</v>
      </c>
      <c r="D307" s="336" t="s">
        <v>985</v>
      </c>
      <c r="E307" s="338">
        <v>0.74</v>
      </c>
      <c r="F307" s="339">
        <v>23.2</v>
      </c>
      <c r="G307" s="339">
        <v>17.16</v>
      </c>
    </row>
    <row r="308" spans="1:7" s="234" customFormat="1">
      <c r="A308" s="336" t="s">
        <v>1234</v>
      </c>
      <c r="B308" s="337" t="s">
        <v>1235</v>
      </c>
      <c r="C308" s="336" t="s">
        <v>21</v>
      </c>
      <c r="D308" s="336" t="s">
        <v>985</v>
      </c>
      <c r="E308" s="338">
        <v>0.76100000000000001</v>
      </c>
      <c r="F308" s="339">
        <v>28.57</v>
      </c>
      <c r="G308" s="339">
        <v>21.74</v>
      </c>
    </row>
    <row r="309" spans="1:7" s="234" customFormat="1">
      <c r="A309" s="340"/>
      <c r="B309" s="340"/>
      <c r="C309" s="340"/>
      <c r="D309" s="340"/>
      <c r="E309" s="456" t="s">
        <v>1223</v>
      </c>
      <c r="F309" s="456"/>
      <c r="G309" s="341">
        <v>38.9</v>
      </c>
    </row>
    <row r="310" spans="1:7" s="234" customFormat="1">
      <c r="A310" s="340"/>
      <c r="B310" s="340"/>
      <c r="C310" s="340"/>
      <c r="D310" s="340"/>
      <c r="E310" s="457" t="s">
        <v>1226</v>
      </c>
      <c r="F310" s="457"/>
      <c r="G310" s="342">
        <v>420.86</v>
      </c>
    </row>
    <row r="311" spans="1:7" s="234" customFormat="1">
      <c r="A311" s="340"/>
      <c r="B311" s="340"/>
      <c r="C311" s="340"/>
      <c r="D311" s="340"/>
      <c r="E311" s="458"/>
      <c r="F311" s="458"/>
      <c r="G311" s="458"/>
    </row>
    <row r="312" spans="1:7" s="234" customFormat="1" ht="15" customHeight="1">
      <c r="A312" s="461" t="s">
        <v>1387</v>
      </c>
      <c r="B312" s="462"/>
      <c r="C312" s="462"/>
      <c r="D312" s="462"/>
      <c r="E312" s="462"/>
      <c r="F312" s="462"/>
      <c r="G312" s="463"/>
    </row>
    <row r="313" spans="1:7" s="234" customFormat="1" ht="18">
      <c r="A313" s="461" t="s">
        <v>1208</v>
      </c>
      <c r="B313" s="463"/>
      <c r="C313" s="345" t="s">
        <v>10</v>
      </c>
      <c r="D313" s="345" t="s">
        <v>1209</v>
      </c>
      <c r="E313" s="345" t="s">
        <v>1210</v>
      </c>
      <c r="F313" s="345" t="s">
        <v>1211</v>
      </c>
      <c r="G313" s="345" t="s">
        <v>1212</v>
      </c>
    </row>
    <row r="314" spans="1:7" s="234" customFormat="1">
      <c r="A314" s="336" t="s">
        <v>1388</v>
      </c>
      <c r="B314" s="337" t="s">
        <v>1389</v>
      </c>
      <c r="C314" s="336" t="s">
        <v>21</v>
      </c>
      <c r="D314" s="336" t="s">
        <v>1213</v>
      </c>
      <c r="E314" s="338">
        <v>1</v>
      </c>
      <c r="F314" s="339">
        <v>17.149999999999999</v>
      </c>
      <c r="G314" s="339">
        <v>17.149999999999999</v>
      </c>
    </row>
    <row r="315" spans="1:7" s="234" customFormat="1">
      <c r="A315" s="340"/>
      <c r="B315" s="340"/>
      <c r="C315" s="340"/>
      <c r="D315" s="340"/>
      <c r="E315" s="456" t="s">
        <v>1216</v>
      </c>
      <c r="F315" s="456"/>
      <c r="G315" s="341">
        <v>17.149999999999999</v>
      </c>
    </row>
    <row r="316" spans="1:7" s="234" customFormat="1" ht="16.5" customHeight="1">
      <c r="A316" s="461" t="s">
        <v>1217</v>
      </c>
      <c r="B316" s="463"/>
      <c r="C316" s="345" t="s">
        <v>10</v>
      </c>
      <c r="D316" s="345" t="s">
        <v>1209</v>
      </c>
      <c r="E316" s="345" t="s">
        <v>1210</v>
      </c>
      <c r="F316" s="345" t="s">
        <v>1211</v>
      </c>
      <c r="G316" s="345" t="s">
        <v>1212</v>
      </c>
    </row>
    <row r="317" spans="1:7" s="234" customFormat="1" ht="16.5">
      <c r="A317" s="336" t="s">
        <v>1219</v>
      </c>
      <c r="B317" s="337" t="s">
        <v>1355</v>
      </c>
      <c r="C317" s="336" t="s">
        <v>21</v>
      </c>
      <c r="D317" s="336" t="s">
        <v>985</v>
      </c>
      <c r="E317" s="338">
        <v>0.31619999999999998</v>
      </c>
      <c r="F317" s="339">
        <v>31.62</v>
      </c>
      <c r="G317" s="339">
        <v>9.99</v>
      </c>
    </row>
    <row r="318" spans="1:7" s="234" customFormat="1">
      <c r="A318" s="336" t="s">
        <v>1222</v>
      </c>
      <c r="B318" s="337" t="s">
        <v>1233</v>
      </c>
      <c r="C318" s="336" t="s">
        <v>21</v>
      </c>
      <c r="D318" s="336" t="s">
        <v>985</v>
      </c>
      <c r="E318" s="338">
        <v>9.9599999999999994E-2</v>
      </c>
      <c r="F318" s="339">
        <v>23.2</v>
      </c>
      <c r="G318" s="339">
        <v>2.31</v>
      </c>
    </row>
    <row r="319" spans="1:7" s="234" customFormat="1">
      <c r="A319" s="340"/>
      <c r="B319" s="340"/>
      <c r="C319" s="340"/>
      <c r="D319" s="340"/>
      <c r="E319" s="456" t="s">
        <v>1223</v>
      </c>
      <c r="F319" s="456"/>
      <c r="G319" s="341">
        <v>12.3</v>
      </c>
    </row>
    <row r="320" spans="1:7" s="234" customFormat="1">
      <c r="A320" s="340"/>
      <c r="B320" s="340"/>
      <c r="C320" s="340"/>
      <c r="D320" s="340"/>
      <c r="E320" s="457" t="s">
        <v>1226</v>
      </c>
      <c r="F320" s="457"/>
      <c r="G320" s="342">
        <v>29.45</v>
      </c>
    </row>
    <row r="321" spans="1:7" s="234" customFormat="1">
      <c r="A321" s="340"/>
      <c r="B321" s="340"/>
      <c r="C321" s="340"/>
      <c r="D321" s="340"/>
      <c r="E321" s="458"/>
      <c r="F321" s="458"/>
      <c r="G321" s="458"/>
    </row>
    <row r="322" spans="1:7" s="234" customFormat="1" ht="15" customHeight="1">
      <c r="A322" s="461" t="s">
        <v>1390</v>
      </c>
      <c r="B322" s="462"/>
      <c r="C322" s="462"/>
      <c r="D322" s="462"/>
      <c r="E322" s="462"/>
      <c r="F322" s="462"/>
      <c r="G322" s="463"/>
    </row>
    <row r="323" spans="1:7" s="234" customFormat="1" ht="18">
      <c r="A323" s="461" t="s">
        <v>1208</v>
      </c>
      <c r="B323" s="463"/>
      <c r="C323" s="345" t="s">
        <v>10</v>
      </c>
      <c r="D323" s="345" t="s">
        <v>1209</v>
      </c>
      <c r="E323" s="345" t="s">
        <v>1210</v>
      </c>
      <c r="F323" s="345" t="s">
        <v>1211</v>
      </c>
      <c r="G323" s="345" t="s">
        <v>1212</v>
      </c>
    </row>
    <row r="324" spans="1:7" s="234" customFormat="1" ht="16.5">
      <c r="A324" s="336" t="s">
        <v>1391</v>
      </c>
      <c r="B324" s="337" t="s">
        <v>1392</v>
      </c>
      <c r="C324" s="336" t="s">
        <v>1312</v>
      </c>
      <c r="D324" s="336" t="s">
        <v>1213</v>
      </c>
      <c r="E324" s="338">
        <v>1</v>
      </c>
      <c r="F324" s="339">
        <v>614.12</v>
      </c>
      <c r="G324" s="339">
        <v>614.12</v>
      </c>
    </row>
    <row r="325" spans="1:7" s="234" customFormat="1">
      <c r="A325" s="340"/>
      <c r="B325" s="340"/>
      <c r="C325" s="340"/>
      <c r="D325" s="340"/>
      <c r="E325" s="456" t="s">
        <v>1216</v>
      </c>
      <c r="F325" s="456"/>
      <c r="G325" s="341">
        <v>614.12</v>
      </c>
    </row>
    <row r="326" spans="1:7" s="234" customFormat="1" ht="16.5" customHeight="1">
      <c r="A326" s="461" t="s">
        <v>1217</v>
      </c>
      <c r="B326" s="463"/>
      <c r="C326" s="345" t="s">
        <v>10</v>
      </c>
      <c r="D326" s="345" t="s">
        <v>1209</v>
      </c>
      <c r="E326" s="345" t="s">
        <v>1210</v>
      </c>
      <c r="F326" s="345" t="s">
        <v>1211</v>
      </c>
      <c r="G326" s="345" t="s">
        <v>1212</v>
      </c>
    </row>
    <row r="327" spans="1:7" s="234" customFormat="1" ht="16.5">
      <c r="A327" s="336" t="s">
        <v>1218</v>
      </c>
      <c r="B327" s="337" t="s">
        <v>1354</v>
      </c>
      <c r="C327" s="336" t="s">
        <v>21</v>
      </c>
      <c r="D327" s="336" t="s">
        <v>985</v>
      </c>
      <c r="E327" s="338">
        <v>0.3</v>
      </c>
      <c r="F327" s="339">
        <v>23.12</v>
      </c>
      <c r="G327" s="339">
        <v>6.93</v>
      </c>
    </row>
    <row r="328" spans="1:7" s="234" customFormat="1" ht="16.5">
      <c r="A328" s="336" t="s">
        <v>1219</v>
      </c>
      <c r="B328" s="337" t="s">
        <v>1355</v>
      </c>
      <c r="C328" s="336" t="s">
        <v>21</v>
      </c>
      <c r="D328" s="336" t="s">
        <v>985</v>
      </c>
      <c r="E328" s="338">
        <v>0.5</v>
      </c>
      <c r="F328" s="339">
        <v>31.62</v>
      </c>
      <c r="G328" s="339">
        <v>15.81</v>
      </c>
    </row>
    <row r="329" spans="1:7" s="234" customFormat="1">
      <c r="A329" s="340"/>
      <c r="B329" s="340"/>
      <c r="C329" s="340"/>
      <c r="D329" s="340"/>
      <c r="E329" s="456" t="s">
        <v>1223</v>
      </c>
      <c r="F329" s="456"/>
      <c r="G329" s="341">
        <v>22.74</v>
      </c>
    </row>
    <row r="330" spans="1:7" s="234" customFormat="1">
      <c r="A330" s="340"/>
      <c r="B330" s="340"/>
      <c r="C330" s="340"/>
      <c r="D330" s="340"/>
      <c r="E330" s="457" t="s">
        <v>1226</v>
      </c>
      <c r="F330" s="457"/>
      <c r="G330" s="342">
        <v>636.86</v>
      </c>
    </row>
    <row r="331" spans="1:7" s="234" customFormat="1">
      <c r="A331" s="340"/>
      <c r="B331" s="340"/>
      <c r="C331" s="340"/>
      <c r="D331" s="340"/>
      <c r="E331" s="458"/>
      <c r="F331" s="458"/>
      <c r="G331" s="458"/>
    </row>
    <row r="332" spans="1:7" s="234" customFormat="1" ht="15" customHeight="1">
      <c r="A332" s="461" t="s">
        <v>1393</v>
      </c>
      <c r="B332" s="462"/>
      <c r="C332" s="462"/>
      <c r="D332" s="462"/>
      <c r="E332" s="462"/>
      <c r="F332" s="462"/>
      <c r="G332" s="463"/>
    </row>
    <row r="333" spans="1:7" s="234" customFormat="1" ht="18">
      <c r="A333" s="461" t="s">
        <v>1208</v>
      </c>
      <c r="B333" s="463"/>
      <c r="C333" s="345" t="s">
        <v>10</v>
      </c>
      <c r="D333" s="345" t="s">
        <v>1209</v>
      </c>
      <c r="E333" s="345" t="s">
        <v>1210</v>
      </c>
      <c r="F333" s="345" t="s">
        <v>1211</v>
      </c>
      <c r="G333" s="345" t="s">
        <v>1212</v>
      </c>
    </row>
    <row r="334" spans="1:7" s="234" customFormat="1" ht="16.5">
      <c r="A334" s="336" t="s">
        <v>1394</v>
      </c>
      <c r="B334" s="337" t="s">
        <v>1183</v>
      </c>
      <c r="C334" s="336" t="s">
        <v>21</v>
      </c>
      <c r="D334" s="336" t="s">
        <v>1213</v>
      </c>
      <c r="E334" s="338">
        <v>1</v>
      </c>
      <c r="F334" s="339">
        <v>7.28</v>
      </c>
      <c r="G334" s="339">
        <v>7.28</v>
      </c>
    </row>
    <row r="335" spans="1:7" s="234" customFormat="1">
      <c r="A335" s="336" t="s">
        <v>1379</v>
      </c>
      <c r="B335" s="337" t="s">
        <v>1380</v>
      </c>
      <c r="C335" s="336" t="s">
        <v>21</v>
      </c>
      <c r="D335" s="336" t="s">
        <v>1213</v>
      </c>
      <c r="E335" s="338">
        <v>0.02</v>
      </c>
      <c r="F335" s="339">
        <v>14.08</v>
      </c>
      <c r="G335" s="339">
        <v>0.28000000000000003</v>
      </c>
    </row>
    <row r="336" spans="1:7" s="234" customFormat="1">
      <c r="A336" s="340"/>
      <c r="B336" s="340"/>
      <c r="C336" s="340"/>
      <c r="D336" s="340"/>
      <c r="E336" s="456" t="s">
        <v>1216</v>
      </c>
      <c r="F336" s="456"/>
      <c r="G336" s="341">
        <v>7.56</v>
      </c>
    </row>
    <row r="337" spans="1:7" s="234" customFormat="1" ht="16.5" customHeight="1">
      <c r="A337" s="461" t="s">
        <v>1217</v>
      </c>
      <c r="B337" s="463"/>
      <c r="C337" s="345" t="s">
        <v>10</v>
      </c>
      <c r="D337" s="345" t="s">
        <v>1209</v>
      </c>
      <c r="E337" s="345" t="s">
        <v>1210</v>
      </c>
      <c r="F337" s="345" t="s">
        <v>1211</v>
      </c>
      <c r="G337" s="345" t="s">
        <v>1212</v>
      </c>
    </row>
    <row r="338" spans="1:7" s="234" customFormat="1" ht="16.5">
      <c r="A338" s="336" t="s">
        <v>1218</v>
      </c>
      <c r="B338" s="337" t="s">
        <v>1354</v>
      </c>
      <c r="C338" s="336" t="s">
        <v>21</v>
      </c>
      <c r="D338" s="336" t="s">
        <v>985</v>
      </c>
      <c r="E338" s="338">
        <v>0.15</v>
      </c>
      <c r="F338" s="339">
        <v>23.12</v>
      </c>
      <c r="G338" s="339">
        <v>3.46</v>
      </c>
    </row>
    <row r="339" spans="1:7" s="234" customFormat="1" ht="16.5">
      <c r="A339" s="336" t="s">
        <v>1219</v>
      </c>
      <c r="B339" s="337" t="s">
        <v>1355</v>
      </c>
      <c r="C339" s="336" t="s">
        <v>21</v>
      </c>
      <c r="D339" s="336" t="s">
        <v>985</v>
      </c>
      <c r="E339" s="338">
        <v>0.15</v>
      </c>
      <c r="F339" s="339">
        <v>31.62</v>
      </c>
      <c r="G339" s="339">
        <v>4.74</v>
      </c>
    </row>
    <row r="340" spans="1:7" s="234" customFormat="1">
      <c r="A340" s="340"/>
      <c r="B340" s="340"/>
      <c r="C340" s="340"/>
      <c r="D340" s="340"/>
      <c r="E340" s="456" t="s">
        <v>1223</v>
      </c>
      <c r="F340" s="456"/>
      <c r="G340" s="341">
        <v>8.1999999999999993</v>
      </c>
    </row>
    <row r="341" spans="1:7" s="234" customFormat="1">
      <c r="A341" s="340"/>
      <c r="B341" s="340"/>
      <c r="C341" s="340"/>
      <c r="D341" s="340"/>
      <c r="E341" s="457" t="s">
        <v>1226</v>
      </c>
      <c r="F341" s="457"/>
      <c r="G341" s="342">
        <v>15.76</v>
      </c>
    </row>
    <row r="342" spans="1:7" s="234" customFormat="1">
      <c r="A342" s="340"/>
      <c r="B342" s="340"/>
      <c r="C342" s="340"/>
      <c r="D342" s="340"/>
      <c r="E342" s="458"/>
      <c r="F342" s="458"/>
      <c r="G342" s="458"/>
    </row>
    <row r="343" spans="1:7" s="234" customFormat="1" ht="15" customHeight="1">
      <c r="A343" s="461" t="s">
        <v>1395</v>
      </c>
      <c r="B343" s="462"/>
      <c r="C343" s="462"/>
      <c r="D343" s="462"/>
      <c r="E343" s="462"/>
      <c r="F343" s="462"/>
      <c r="G343" s="463"/>
    </row>
    <row r="344" spans="1:7" s="234" customFormat="1" ht="18">
      <c r="A344" s="461" t="s">
        <v>1208</v>
      </c>
      <c r="B344" s="463"/>
      <c r="C344" s="345" t="s">
        <v>10</v>
      </c>
      <c r="D344" s="345" t="s">
        <v>1209</v>
      </c>
      <c r="E344" s="345" t="s">
        <v>1210</v>
      </c>
      <c r="F344" s="345" t="s">
        <v>1211</v>
      </c>
      <c r="G344" s="345" t="s">
        <v>1212</v>
      </c>
    </row>
    <row r="345" spans="1:7" s="234" customFormat="1">
      <c r="A345" s="336" t="s">
        <v>1379</v>
      </c>
      <c r="B345" s="337" t="s">
        <v>1380</v>
      </c>
      <c r="C345" s="336" t="s">
        <v>21</v>
      </c>
      <c r="D345" s="336" t="s">
        <v>1213</v>
      </c>
      <c r="E345" s="338">
        <v>0.02</v>
      </c>
      <c r="F345" s="339">
        <v>14.08</v>
      </c>
      <c r="G345" s="339">
        <v>0.28000000000000003</v>
      </c>
    </row>
    <row r="346" spans="1:7" s="234" customFormat="1" ht="16.5">
      <c r="A346" s="336" t="s">
        <v>1396</v>
      </c>
      <c r="B346" s="337" t="s">
        <v>1397</v>
      </c>
      <c r="C346" s="336" t="s">
        <v>21</v>
      </c>
      <c r="D346" s="336" t="s">
        <v>1213</v>
      </c>
      <c r="E346" s="338">
        <v>1.1000000000000001</v>
      </c>
      <c r="F346" s="339">
        <v>19.16</v>
      </c>
      <c r="G346" s="339">
        <v>21.07</v>
      </c>
    </row>
    <row r="347" spans="1:7" s="234" customFormat="1">
      <c r="A347" s="340"/>
      <c r="B347" s="340"/>
      <c r="C347" s="340"/>
      <c r="D347" s="340"/>
      <c r="E347" s="456" t="s">
        <v>1216</v>
      </c>
      <c r="F347" s="456"/>
      <c r="G347" s="341">
        <v>21.35</v>
      </c>
    </row>
    <row r="348" spans="1:7" s="234" customFormat="1" ht="16.5" customHeight="1">
      <c r="A348" s="461" t="s">
        <v>1217</v>
      </c>
      <c r="B348" s="463"/>
      <c r="C348" s="345" t="s">
        <v>10</v>
      </c>
      <c r="D348" s="345" t="s">
        <v>1209</v>
      </c>
      <c r="E348" s="345" t="s">
        <v>1210</v>
      </c>
      <c r="F348" s="345" t="s">
        <v>1211</v>
      </c>
      <c r="G348" s="345" t="s">
        <v>1212</v>
      </c>
    </row>
    <row r="349" spans="1:7" s="234" customFormat="1" ht="16.5">
      <c r="A349" s="336" t="s">
        <v>1218</v>
      </c>
      <c r="B349" s="337" t="s">
        <v>1354</v>
      </c>
      <c r="C349" s="336" t="s">
        <v>21</v>
      </c>
      <c r="D349" s="336" t="s">
        <v>985</v>
      </c>
      <c r="E349" s="338">
        <v>0.15</v>
      </c>
      <c r="F349" s="339">
        <v>23.12</v>
      </c>
      <c r="G349" s="339">
        <v>3.46</v>
      </c>
    </row>
    <row r="350" spans="1:7" s="234" customFormat="1" ht="16.5">
      <c r="A350" s="336" t="s">
        <v>1219</v>
      </c>
      <c r="B350" s="337" t="s">
        <v>1355</v>
      </c>
      <c r="C350" s="336" t="s">
        <v>21</v>
      </c>
      <c r="D350" s="336" t="s">
        <v>985</v>
      </c>
      <c r="E350" s="338">
        <v>0.15</v>
      </c>
      <c r="F350" s="339">
        <v>31.62</v>
      </c>
      <c r="G350" s="339">
        <v>4.74</v>
      </c>
    </row>
    <row r="351" spans="1:7" s="234" customFormat="1">
      <c r="A351" s="340"/>
      <c r="B351" s="340"/>
      <c r="C351" s="340"/>
      <c r="D351" s="340"/>
      <c r="E351" s="456" t="s">
        <v>1223</v>
      </c>
      <c r="F351" s="456"/>
      <c r="G351" s="341">
        <v>8.1999999999999993</v>
      </c>
    </row>
    <row r="352" spans="1:7" s="234" customFormat="1">
      <c r="A352" s="340"/>
      <c r="B352" s="340"/>
      <c r="C352" s="340"/>
      <c r="D352" s="340"/>
      <c r="E352" s="457" t="s">
        <v>1226</v>
      </c>
      <c r="F352" s="457"/>
      <c r="G352" s="342">
        <v>29.55</v>
      </c>
    </row>
    <row r="353" spans="1:7" s="234" customFormat="1">
      <c r="A353" s="340"/>
      <c r="B353" s="340"/>
      <c r="C353" s="340"/>
      <c r="D353" s="340"/>
      <c r="E353" s="458"/>
      <c r="F353" s="458"/>
      <c r="G353" s="458"/>
    </row>
    <row r="354" spans="1:7" s="234" customFormat="1" ht="15" customHeight="1">
      <c r="A354" s="461" t="s">
        <v>1400</v>
      </c>
      <c r="B354" s="462"/>
      <c r="C354" s="462"/>
      <c r="D354" s="462"/>
      <c r="E354" s="462"/>
      <c r="F354" s="462"/>
      <c r="G354" s="463"/>
    </row>
    <row r="355" spans="1:7" s="234" customFormat="1" ht="18">
      <c r="A355" s="461" t="s">
        <v>1208</v>
      </c>
      <c r="B355" s="463"/>
      <c r="C355" s="345" t="s">
        <v>10</v>
      </c>
      <c r="D355" s="345" t="s">
        <v>1209</v>
      </c>
      <c r="E355" s="345" t="s">
        <v>1210</v>
      </c>
      <c r="F355" s="345" t="s">
        <v>1211</v>
      </c>
      <c r="G355" s="345" t="s">
        <v>1212</v>
      </c>
    </row>
    <row r="356" spans="1:7" s="234" customFormat="1">
      <c r="A356" s="336" t="s">
        <v>1329</v>
      </c>
      <c r="B356" s="337" t="s">
        <v>1330</v>
      </c>
      <c r="C356" s="336" t="s">
        <v>21</v>
      </c>
      <c r="D356" s="336" t="s">
        <v>1214</v>
      </c>
      <c r="E356" s="338">
        <v>0.02</v>
      </c>
      <c r="F356" s="339">
        <v>48.98</v>
      </c>
      <c r="G356" s="339">
        <v>0.97</v>
      </c>
    </row>
    <row r="357" spans="1:7" s="234" customFormat="1" ht="33">
      <c r="A357" s="336" t="s">
        <v>1401</v>
      </c>
      <c r="B357" s="337" t="s">
        <v>1402</v>
      </c>
      <c r="C357" s="336" t="s">
        <v>21</v>
      </c>
      <c r="D357" s="336" t="s">
        <v>1213</v>
      </c>
      <c r="E357" s="338">
        <v>1</v>
      </c>
      <c r="F357" s="339">
        <v>25.17</v>
      </c>
      <c r="G357" s="339">
        <v>25.17</v>
      </c>
    </row>
    <row r="358" spans="1:7" s="234" customFormat="1">
      <c r="A358" s="340"/>
      <c r="B358" s="340"/>
      <c r="C358" s="340"/>
      <c r="D358" s="340"/>
      <c r="E358" s="456" t="s">
        <v>1216</v>
      </c>
      <c r="F358" s="456"/>
      <c r="G358" s="341">
        <v>26.14</v>
      </c>
    </row>
    <row r="359" spans="1:7" s="234" customFormat="1" ht="16.5" customHeight="1">
      <c r="A359" s="461" t="s">
        <v>1217</v>
      </c>
      <c r="B359" s="463"/>
      <c r="C359" s="345" t="s">
        <v>10</v>
      </c>
      <c r="D359" s="345" t="s">
        <v>1209</v>
      </c>
      <c r="E359" s="345" t="s">
        <v>1210</v>
      </c>
      <c r="F359" s="345" t="s">
        <v>1211</v>
      </c>
      <c r="G359" s="345" t="s">
        <v>1212</v>
      </c>
    </row>
    <row r="360" spans="1:7" s="234" customFormat="1" ht="16.5">
      <c r="A360" s="336" t="s">
        <v>1403</v>
      </c>
      <c r="B360" s="337" t="s">
        <v>1404</v>
      </c>
      <c r="C360" s="336" t="s">
        <v>21</v>
      </c>
      <c r="D360" s="336" t="s">
        <v>985</v>
      </c>
      <c r="E360" s="338">
        <v>0.3</v>
      </c>
      <c r="F360" s="339">
        <v>23.11</v>
      </c>
      <c r="G360" s="339">
        <v>6.93</v>
      </c>
    </row>
    <row r="361" spans="1:7" s="234" customFormat="1">
      <c r="A361" s="340"/>
      <c r="B361" s="340"/>
      <c r="C361" s="340"/>
      <c r="D361" s="340"/>
      <c r="E361" s="456" t="s">
        <v>1223</v>
      </c>
      <c r="F361" s="456"/>
      <c r="G361" s="341">
        <v>6.93</v>
      </c>
    </row>
    <row r="362" spans="1:7" s="234" customFormat="1">
      <c r="A362" s="340"/>
      <c r="B362" s="340"/>
      <c r="C362" s="340"/>
      <c r="D362" s="340"/>
      <c r="E362" s="457" t="s">
        <v>1226</v>
      </c>
      <c r="F362" s="457"/>
      <c r="G362" s="342">
        <v>33.07</v>
      </c>
    </row>
    <row r="363" spans="1:7" s="234" customFormat="1">
      <c r="A363" s="340"/>
      <c r="B363" s="340"/>
      <c r="C363" s="340"/>
      <c r="D363" s="340"/>
      <c r="E363" s="458"/>
      <c r="F363" s="458"/>
      <c r="G363" s="458"/>
    </row>
    <row r="364" spans="1:7" s="234" customFormat="1" ht="15" customHeight="1">
      <c r="A364" s="461" t="s">
        <v>1405</v>
      </c>
      <c r="B364" s="462"/>
      <c r="C364" s="462"/>
      <c r="D364" s="462"/>
      <c r="E364" s="462"/>
      <c r="F364" s="462"/>
      <c r="G364" s="463"/>
    </row>
    <row r="365" spans="1:7" s="234" customFormat="1" ht="18">
      <c r="A365" s="461" t="s">
        <v>1208</v>
      </c>
      <c r="B365" s="463"/>
      <c r="C365" s="345" t="s">
        <v>10</v>
      </c>
      <c r="D365" s="345" t="s">
        <v>1209</v>
      </c>
      <c r="E365" s="345" t="s">
        <v>1210</v>
      </c>
      <c r="F365" s="345" t="s">
        <v>1211</v>
      </c>
      <c r="G365" s="345" t="s">
        <v>1212</v>
      </c>
    </row>
    <row r="366" spans="1:7" s="234" customFormat="1" ht="16.5">
      <c r="A366" s="336" t="s">
        <v>1406</v>
      </c>
      <c r="B366" s="337" t="s">
        <v>1407</v>
      </c>
      <c r="C366" s="336" t="s">
        <v>1312</v>
      </c>
      <c r="D366" s="336" t="s">
        <v>1213</v>
      </c>
      <c r="E366" s="338">
        <v>1</v>
      </c>
      <c r="F366" s="339">
        <v>1982.93</v>
      </c>
      <c r="G366" s="339">
        <v>1982.93</v>
      </c>
    </row>
    <row r="367" spans="1:7" s="234" customFormat="1">
      <c r="A367" s="340"/>
      <c r="B367" s="340"/>
      <c r="C367" s="340"/>
      <c r="D367" s="340"/>
      <c r="E367" s="456" t="s">
        <v>1216</v>
      </c>
      <c r="F367" s="456"/>
      <c r="G367" s="341">
        <v>1982.93</v>
      </c>
    </row>
    <row r="368" spans="1:7" s="234" customFormat="1" ht="16.5" customHeight="1">
      <c r="A368" s="461" t="s">
        <v>1217</v>
      </c>
      <c r="B368" s="463"/>
      <c r="C368" s="345" t="s">
        <v>10</v>
      </c>
      <c r="D368" s="345" t="s">
        <v>1209</v>
      </c>
      <c r="E368" s="345" t="s">
        <v>1210</v>
      </c>
      <c r="F368" s="345" t="s">
        <v>1211</v>
      </c>
      <c r="G368" s="345" t="s">
        <v>1212</v>
      </c>
    </row>
    <row r="369" spans="1:7" s="234" customFormat="1">
      <c r="A369" s="336" t="s">
        <v>1398</v>
      </c>
      <c r="B369" s="337" t="s">
        <v>1399</v>
      </c>
      <c r="C369" s="336" t="s">
        <v>21</v>
      </c>
      <c r="D369" s="336" t="s">
        <v>985</v>
      </c>
      <c r="E369" s="338">
        <v>0.5</v>
      </c>
      <c r="F369" s="339">
        <v>37.33</v>
      </c>
      <c r="G369" s="339">
        <v>18.66</v>
      </c>
    </row>
    <row r="370" spans="1:7" s="234" customFormat="1">
      <c r="A370" s="340"/>
      <c r="B370" s="340"/>
      <c r="C370" s="340"/>
      <c r="D370" s="340"/>
      <c r="E370" s="456" t="s">
        <v>1223</v>
      </c>
      <c r="F370" s="456"/>
      <c r="G370" s="341">
        <v>18.66</v>
      </c>
    </row>
    <row r="371" spans="1:7" s="234" customFormat="1">
      <c r="A371" s="340"/>
      <c r="B371" s="340"/>
      <c r="C371" s="340"/>
      <c r="D371" s="340"/>
      <c r="E371" s="457" t="s">
        <v>1226</v>
      </c>
      <c r="F371" s="457"/>
      <c r="G371" s="342">
        <v>2001.59</v>
      </c>
    </row>
    <row r="372" spans="1:7" s="234" customFormat="1">
      <c r="A372" s="340"/>
      <c r="B372" s="340"/>
      <c r="C372" s="340"/>
      <c r="D372" s="340"/>
      <c r="E372" s="458"/>
      <c r="F372" s="458"/>
      <c r="G372" s="458"/>
    </row>
    <row r="373" spans="1:7" s="234" customFormat="1" ht="15" customHeight="1">
      <c r="A373" s="461" t="s">
        <v>1408</v>
      </c>
      <c r="B373" s="462"/>
      <c r="C373" s="462"/>
      <c r="D373" s="462"/>
      <c r="E373" s="462"/>
      <c r="F373" s="462"/>
      <c r="G373" s="463"/>
    </row>
    <row r="374" spans="1:7" s="234" customFormat="1" ht="18">
      <c r="A374" s="461" t="s">
        <v>1208</v>
      </c>
      <c r="B374" s="463"/>
      <c r="C374" s="345" t="s">
        <v>10</v>
      </c>
      <c r="D374" s="345" t="s">
        <v>1209</v>
      </c>
      <c r="E374" s="345" t="s">
        <v>1210</v>
      </c>
      <c r="F374" s="345" t="s">
        <v>1211</v>
      </c>
      <c r="G374" s="345" t="s">
        <v>1212</v>
      </c>
    </row>
    <row r="375" spans="1:7" s="234" customFormat="1" ht="16.5">
      <c r="A375" s="336" t="s">
        <v>1409</v>
      </c>
      <c r="B375" s="337" t="s">
        <v>1410</v>
      </c>
      <c r="C375" s="336" t="s">
        <v>21</v>
      </c>
      <c r="D375" s="336" t="s">
        <v>1213</v>
      </c>
      <c r="E375" s="338">
        <v>1</v>
      </c>
      <c r="F375" s="339">
        <v>33.409999999999997</v>
      </c>
      <c r="G375" s="339">
        <v>33.409999999999997</v>
      </c>
    </row>
    <row r="376" spans="1:7" s="234" customFormat="1">
      <c r="A376" s="340"/>
      <c r="B376" s="340"/>
      <c r="C376" s="340"/>
      <c r="D376" s="340"/>
      <c r="E376" s="456" t="s">
        <v>1216</v>
      </c>
      <c r="F376" s="456"/>
      <c r="G376" s="341">
        <v>33.409999999999997</v>
      </c>
    </row>
    <row r="377" spans="1:7" s="234" customFormat="1" ht="16.5" customHeight="1">
      <c r="A377" s="461" t="s">
        <v>1217</v>
      </c>
      <c r="B377" s="463"/>
      <c r="C377" s="345" t="s">
        <v>10</v>
      </c>
      <c r="D377" s="345" t="s">
        <v>1209</v>
      </c>
      <c r="E377" s="345" t="s">
        <v>1210</v>
      </c>
      <c r="F377" s="345" t="s">
        <v>1211</v>
      </c>
      <c r="G377" s="345" t="s">
        <v>1212</v>
      </c>
    </row>
    <row r="378" spans="1:7" s="234" customFormat="1">
      <c r="A378" s="336" t="s">
        <v>1375</v>
      </c>
      <c r="B378" s="337" t="s">
        <v>1376</v>
      </c>
      <c r="C378" s="336" t="s">
        <v>21</v>
      </c>
      <c r="D378" s="336" t="s">
        <v>985</v>
      </c>
      <c r="E378" s="338">
        <v>0.5</v>
      </c>
      <c r="F378" s="339">
        <v>23.95</v>
      </c>
      <c r="G378" s="339">
        <v>11.97</v>
      </c>
    </row>
    <row r="379" spans="1:7" s="234" customFormat="1">
      <c r="A379" s="336" t="s">
        <v>1398</v>
      </c>
      <c r="B379" s="337" t="s">
        <v>1399</v>
      </c>
      <c r="C379" s="336" t="s">
        <v>21</v>
      </c>
      <c r="D379" s="336" t="s">
        <v>985</v>
      </c>
      <c r="E379" s="338">
        <v>0.3</v>
      </c>
      <c r="F379" s="339">
        <v>37.33</v>
      </c>
      <c r="G379" s="339">
        <v>11.19</v>
      </c>
    </row>
    <row r="380" spans="1:7" s="234" customFormat="1">
      <c r="A380" s="340"/>
      <c r="B380" s="340"/>
      <c r="C380" s="340"/>
      <c r="D380" s="340"/>
      <c r="E380" s="456" t="s">
        <v>1223</v>
      </c>
      <c r="F380" s="456"/>
      <c r="G380" s="341">
        <v>23.16</v>
      </c>
    </row>
    <row r="381" spans="1:7" s="234" customFormat="1">
      <c r="A381" s="340"/>
      <c r="B381" s="340"/>
      <c r="C381" s="340"/>
      <c r="D381" s="340"/>
      <c r="E381" s="457" t="s">
        <v>1226</v>
      </c>
      <c r="F381" s="457"/>
      <c r="G381" s="342">
        <v>56.57</v>
      </c>
    </row>
    <row r="382" spans="1:7" s="234" customFormat="1">
      <c r="A382" s="340"/>
      <c r="B382" s="340"/>
      <c r="C382" s="340"/>
      <c r="D382" s="340"/>
      <c r="E382" s="458"/>
      <c r="F382" s="458"/>
      <c r="G382" s="458"/>
    </row>
    <row r="383" spans="1:7" s="234" customFormat="1" ht="15" customHeight="1">
      <c r="A383" s="461" t="s">
        <v>1411</v>
      </c>
      <c r="B383" s="462"/>
      <c r="C383" s="462"/>
      <c r="D383" s="462"/>
      <c r="E383" s="462"/>
      <c r="F383" s="462"/>
      <c r="G383" s="463"/>
    </row>
    <row r="384" spans="1:7" s="234" customFormat="1" ht="18">
      <c r="A384" s="461" t="s">
        <v>1208</v>
      </c>
      <c r="B384" s="463"/>
      <c r="C384" s="345" t="s">
        <v>10</v>
      </c>
      <c r="D384" s="345" t="s">
        <v>1209</v>
      </c>
      <c r="E384" s="345" t="s">
        <v>1210</v>
      </c>
      <c r="F384" s="345" t="s">
        <v>1211</v>
      </c>
      <c r="G384" s="345" t="s">
        <v>1212</v>
      </c>
    </row>
    <row r="385" spans="1:7" s="234" customFormat="1" ht="24.75">
      <c r="A385" s="336" t="s">
        <v>1412</v>
      </c>
      <c r="B385" s="337" t="s">
        <v>1413</v>
      </c>
      <c r="C385" s="336" t="s">
        <v>21</v>
      </c>
      <c r="D385" s="336" t="s">
        <v>1213</v>
      </c>
      <c r="E385" s="338">
        <v>1</v>
      </c>
      <c r="F385" s="339">
        <v>15.22</v>
      </c>
      <c r="G385" s="339">
        <v>15.22</v>
      </c>
    </row>
    <row r="386" spans="1:7" s="234" customFormat="1">
      <c r="A386" s="340"/>
      <c r="B386" s="340"/>
      <c r="C386" s="340"/>
      <c r="D386" s="340"/>
      <c r="E386" s="456" t="s">
        <v>1216</v>
      </c>
      <c r="F386" s="456"/>
      <c r="G386" s="341">
        <v>15.22</v>
      </c>
    </row>
    <row r="387" spans="1:7" s="234" customFormat="1" ht="16.5" customHeight="1">
      <c r="A387" s="461" t="s">
        <v>1217</v>
      </c>
      <c r="B387" s="463"/>
      <c r="C387" s="345" t="s">
        <v>10</v>
      </c>
      <c r="D387" s="345" t="s">
        <v>1209</v>
      </c>
      <c r="E387" s="345" t="s">
        <v>1210</v>
      </c>
      <c r="F387" s="345" t="s">
        <v>1211</v>
      </c>
      <c r="G387" s="345" t="s">
        <v>1212</v>
      </c>
    </row>
    <row r="388" spans="1:7" s="234" customFormat="1">
      <c r="A388" s="336" t="s">
        <v>1375</v>
      </c>
      <c r="B388" s="337" t="s">
        <v>1376</v>
      </c>
      <c r="C388" s="336" t="s">
        <v>21</v>
      </c>
      <c r="D388" s="336" t="s">
        <v>985</v>
      </c>
      <c r="E388" s="338">
        <v>0.20619999999999999</v>
      </c>
      <c r="F388" s="339">
        <v>23.95</v>
      </c>
      <c r="G388" s="339">
        <v>4.93</v>
      </c>
    </row>
    <row r="389" spans="1:7" s="234" customFormat="1">
      <c r="A389" s="336" t="s">
        <v>1377</v>
      </c>
      <c r="B389" s="337" t="s">
        <v>1378</v>
      </c>
      <c r="C389" s="336" t="s">
        <v>21</v>
      </c>
      <c r="D389" s="336" t="s">
        <v>985</v>
      </c>
      <c r="E389" s="338">
        <v>0.20619999999999999</v>
      </c>
      <c r="F389" s="339">
        <v>32.61</v>
      </c>
      <c r="G389" s="339">
        <v>6.72</v>
      </c>
    </row>
    <row r="390" spans="1:7" s="234" customFormat="1">
      <c r="A390" s="340"/>
      <c r="B390" s="340"/>
      <c r="C390" s="340"/>
      <c r="D390" s="340"/>
      <c r="E390" s="456" t="s">
        <v>1223</v>
      </c>
      <c r="F390" s="456"/>
      <c r="G390" s="341">
        <v>11.65</v>
      </c>
    </row>
    <row r="391" spans="1:7" s="234" customFormat="1">
      <c r="A391" s="340"/>
      <c r="B391" s="340"/>
      <c r="C391" s="340"/>
      <c r="D391" s="340"/>
      <c r="E391" s="457" t="s">
        <v>1226</v>
      </c>
      <c r="F391" s="457"/>
      <c r="G391" s="342">
        <v>26.87</v>
      </c>
    </row>
    <row r="392" spans="1:7" s="234" customFormat="1">
      <c r="A392" s="340"/>
      <c r="B392" s="340"/>
      <c r="C392" s="340"/>
      <c r="D392" s="340"/>
      <c r="E392" s="458"/>
      <c r="F392" s="458"/>
      <c r="G392" s="458"/>
    </row>
    <row r="393" spans="1:7" s="234" customFormat="1" ht="15" customHeight="1">
      <c r="A393" s="461" t="s">
        <v>1414</v>
      </c>
      <c r="B393" s="462"/>
      <c r="C393" s="462"/>
      <c r="D393" s="462"/>
      <c r="E393" s="462"/>
      <c r="F393" s="462"/>
      <c r="G393" s="463"/>
    </row>
    <row r="394" spans="1:7" s="234" customFormat="1" ht="18">
      <c r="A394" s="461" t="s">
        <v>1208</v>
      </c>
      <c r="B394" s="463"/>
      <c r="C394" s="345" t="s">
        <v>10</v>
      </c>
      <c r="D394" s="345" t="s">
        <v>1209</v>
      </c>
      <c r="E394" s="345" t="s">
        <v>1210</v>
      </c>
      <c r="F394" s="345" t="s">
        <v>1211</v>
      </c>
      <c r="G394" s="345" t="s">
        <v>1212</v>
      </c>
    </row>
    <row r="395" spans="1:7" s="234" customFormat="1" ht="24.75">
      <c r="A395" s="336" t="s">
        <v>1415</v>
      </c>
      <c r="B395" s="337" t="s">
        <v>1416</v>
      </c>
      <c r="C395" s="336" t="s">
        <v>21</v>
      </c>
      <c r="D395" s="336" t="s">
        <v>1213</v>
      </c>
      <c r="E395" s="338">
        <v>1</v>
      </c>
      <c r="F395" s="339">
        <v>6.33</v>
      </c>
      <c r="G395" s="339">
        <v>6.33</v>
      </c>
    </row>
    <row r="396" spans="1:7" s="234" customFormat="1">
      <c r="A396" s="340"/>
      <c r="B396" s="340"/>
      <c r="C396" s="340"/>
      <c r="D396" s="340"/>
      <c r="E396" s="456" t="s">
        <v>1216</v>
      </c>
      <c r="F396" s="456"/>
      <c r="G396" s="341">
        <v>6.33</v>
      </c>
    </row>
    <row r="397" spans="1:7" s="234" customFormat="1" ht="16.5" customHeight="1">
      <c r="A397" s="461" t="s">
        <v>1217</v>
      </c>
      <c r="B397" s="463"/>
      <c r="C397" s="345" t="s">
        <v>10</v>
      </c>
      <c r="D397" s="345" t="s">
        <v>1209</v>
      </c>
      <c r="E397" s="345" t="s">
        <v>1210</v>
      </c>
      <c r="F397" s="345" t="s">
        <v>1211</v>
      </c>
      <c r="G397" s="345" t="s">
        <v>1212</v>
      </c>
    </row>
    <row r="398" spans="1:7" s="234" customFormat="1">
      <c r="A398" s="336" t="s">
        <v>1320</v>
      </c>
      <c r="B398" s="337" t="s">
        <v>1321</v>
      </c>
      <c r="C398" s="336" t="s">
        <v>21</v>
      </c>
      <c r="D398" s="336" t="s">
        <v>985</v>
      </c>
      <c r="E398" s="338">
        <v>0.2</v>
      </c>
      <c r="F398" s="339">
        <v>23.85</v>
      </c>
      <c r="G398" s="339">
        <v>4.7699999999999996</v>
      </c>
    </row>
    <row r="399" spans="1:7" s="234" customFormat="1">
      <c r="A399" s="336" t="s">
        <v>1377</v>
      </c>
      <c r="B399" s="337" t="s">
        <v>1378</v>
      </c>
      <c r="C399" s="336" t="s">
        <v>21</v>
      </c>
      <c r="D399" s="336" t="s">
        <v>985</v>
      </c>
      <c r="E399" s="338">
        <v>0.2</v>
      </c>
      <c r="F399" s="339">
        <v>32.61</v>
      </c>
      <c r="G399" s="339">
        <v>6.52</v>
      </c>
    </row>
    <row r="400" spans="1:7" s="234" customFormat="1">
      <c r="A400" s="340"/>
      <c r="B400" s="340"/>
      <c r="C400" s="340"/>
      <c r="D400" s="340"/>
      <c r="E400" s="456" t="s">
        <v>1223</v>
      </c>
      <c r="F400" s="456"/>
      <c r="G400" s="341">
        <v>11.29</v>
      </c>
    </row>
    <row r="401" spans="1:7" s="234" customFormat="1">
      <c r="A401" s="340"/>
      <c r="B401" s="340"/>
      <c r="C401" s="340"/>
      <c r="D401" s="340"/>
      <c r="E401" s="457" t="s">
        <v>1226</v>
      </c>
      <c r="F401" s="457"/>
      <c r="G401" s="342">
        <v>17.62</v>
      </c>
    </row>
    <row r="402" spans="1:7" s="234" customFormat="1">
      <c r="A402" s="340"/>
      <c r="B402" s="340"/>
      <c r="C402" s="340"/>
      <c r="D402" s="340"/>
      <c r="E402" s="458"/>
      <c r="F402" s="458"/>
      <c r="G402" s="458"/>
    </row>
    <row r="403" spans="1:7" s="234" customFormat="1" ht="15" customHeight="1">
      <c r="A403" s="461" t="s">
        <v>1419</v>
      </c>
      <c r="B403" s="462"/>
      <c r="C403" s="462"/>
      <c r="D403" s="462"/>
      <c r="E403" s="462"/>
      <c r="F403" s="462"/>
      <c r="G403" s="463"/>
    </row>
    <row r="404" spans="1:7" s="234" customFormat="1" ht="18">
      <c r="A404" s="461" t="s">
        <v>1208</v>
      </c>
      <c r="B404" s="463"/>
      <c r="C404" s="345" t="s">
        <v>10</v>
      </c>
      <c r="D404" s="345" t="s">
        <v>1209</v>
      </c>
      <c r="E404" s="345" t="s">
        <v>1210</v>
      </c>
      <c r="F404" s="345" t="s">
        <v>1211</v>
      </c>
      <c r="G404" s="345" t="s">
        <v>1212</v>
      </c>
    </row>
    <row r="405" spans="1:7" s="234" customFormat="1" ht="16.5">
      <c r="A405" s="336" t="s">
        <v>1420</v>
      </c>
      <c r="B405" s="337" t="s">
        <v>1421</v>
      </c>
      <c r="C405" s="336" t="s">
        <v>1312</v>
      </c>
      <c r="D405" s="336" t="s">
        <v>1230</v>
      </c>
      <c r="E405" s="338">
        <v>1</v>
      </c>
      <c r="F405" s="339">
        <v>8859.23</v>
      </c>
      <c r="G405" s="339">
        <v>8859.23</v>
      </c>
    </row>
    <row r="406" spans="1:7" s="234" customFormat="1">
      <c r="A406" s="340"/>
      <c r="B406" s="340"/>
      <c r="C406" s="340"/>
      <c r="D406" s="340"/>
      <c r="E406" s="456" t="s">
        <v>1216</v>
      </c>
      <c r="F406" s="456"/>
      <c r="G406" s="341">
        <v>8859.23</v>
      </c>
    </row>
    <row r="407" spans="1:7" s="234" customFormat="1" ht="16.5" customHeight="1">
      <c r="A407" s="461" t="s">
        <v>1217</v>
      </c>
      <c r="B407" s="463"/>
      <c r="C407" s="345" t="s">
        <v>10</v>
      </c>
      <c r="D407" s="345" t="s">
        <v>1209</v>
      </c>
      <c r="E407" s="345" t="s">
        <v>1210</v>
      </c>
      <c r="F407" s="345" t="s">
        <v>1211</v>
      </c>
      <c r="G407" s="345" t="s">
        <v>1212</v>
      </c>
    </row>
    <row r="408" spans="1:7" s="234" customFormat="1">
      <c r="A408" s="336" t="s">
        <v>1333</v>
      </c>
      <c r="B408" s="337" t="s">
        <v>1334</v>
      </c>
      <c r="C408" s="336" t="s">
        <v>21</v>
      </c>
      <c r="D408" s="336" t="s">
        <v>985</v>
      </c>
      <c r="E408" s="338">
        <v>1.5</v>
      </c>
      <c r="F408" s="339">
        <v>23.48</v>
      </c>
      <c r="G408" s="339">
        <v>35.22</v>
      </c>
    </row>
    <row r="409" spans="1:7" s="234" customFormat="1" ht="16.5">
      <c r="A409" s="336" t="s">
        <v>1417</v>
      </c>
      <c r="B409" s="337" t="s">
        <v>1418</v>
      </c>
      <c r="C409" s="336" t="s">
        <v>21</v>
      </c>
      <c r="D409" s="336" t="s">
        <v>985</v>
      </c>
      <c r="E409" s="338">
        <v>1</v>
      </c>
      <c r="F409" s="339">
        <v>23.97</v>
      </c>
      <c r="G409" s="339">
        <v>23.97</v>
      </c>
    </row>
    <row r="410" spans="1:7" s="234" customFormat="1">
      <c r="A410" s="340"/>
      <c r="B410" s="340"/>
      <c r="C410" s="340"/>
      <c r="D410" s="340"/>
      <c r="E410" s="456" t="s">
        <v>1223</v>
      </c>
      <c r="F410" s="456"/>
      <c r="G410" s="341">
        <v>59.19</v>
      </c>
    </row>
    <row r="411" spans="1:7" s="234" customFormat="1">
      <c r="A411" s="340"/>
      <c r="B411" s="340"/>
      <c r="C411" s="340"/>
      <c r="D411" s="340"/>
      <c r="E411" s="457" t="s">
        <v>1226</v>
      </c>
      <c r="F411" s="457"/>
      <c r="G411" s="342">
        <v>8918.42</v>
      </c>
    </row>
    <row r="412" spans="1:7" s="234" customFormat="1">
      <c r="A412" s="340"/>
      <c r="B412" s="340"/>
      <c r="C412" s="340"/>
      <c r="D412" s="340"/>
      <c r="E412" s="458"/>
      <c r="F412" s="458"/>
      <c r="G412" s="458"/>
    </row>
    <row r="413" spans="1:7" s="234" customFormat="1" ht="15" customHeight="1">
      <c r="A413" s="461" t="s">
        <v>1422</v>
      </c>
      <c r="B413" s="462"/>
      <c r="C413" s="462"/>
      <c r="D413" s="462"/>
      <c r="E413" s="462"/>
      <c r="F413" s="462"/>
      <c r="G413" s="463"/>
    </row>
    <row r="414" spans="1:7" s="234" customFormat="1" ht="15" customHeight="1">
      <c r="A414" s="461" t="s">
        <v>1208</v>
      </c>
      <c r="B414" s="463"/>
      <c r="C414" s="345" t="s">
        <v>10</v>
      </c>
      <c r="D414" s="345" t="s">
        <v>1209</v>
      </c>
      <c r="E414" s="345" t="s">
        <v>1210</v>
      </c>
      <c r="F414" s="345" t="s">
        <v>1211</v>
      </c>
      <c r="G414" s="345" t="s">
        <v>1212</v>
      </c>
    </row>
    <row r="415" spans="1:7" s="234" customFormat="1" ht="24.75">
      <c r="A415" s="336" t="s">
        <v>1423</v>
      </c>
      <c r="B415" s="337" t="s">
        <v>1424</v>
      </c>
      <c r="C415" s="336" t="s">
        <v>1312</v>
      </c>
      <c r="D415" s="336" t="s">
        <v>1213</v>
      </c>
      <c r="E415" s="338">
        <v>1</v>
      </c>
      <c r="F415" s="339">
        <v>293.44</v>
      </c>
      <c r="G415" s="339">
        <v>293.44</v>
      </c>
    </row>
    <row r="416" spans="1:7" s="234" customFormat="1">
      <c r="A416" s="340"/>
      <c r="B416" s="340"/>
      <c r="C416" s="340"/>
      <c r="D416" s="340"/>
      <c r="E416" s="456" t="s">
        <v>1216</v>
      </c>
      <c r="F416" s="456"/>
      <c r="G416" s="341">
        <v>293.44</v>
      </c>
    </row>
    <row r="417" spans="1:7" s="234" customFormat="1" ht="16.5" customHeight="1">
      <c r="A417" s="461" t="s">
        <v>1217</v>
      </c>
      <c r="B417" s="463"/>
      <c r="C417" s="345" t="s">
        <v>10</v>
      </c>
      <c r="D417" s="345" t="s">
        <v>1209</v>
      </c>
      <c r="E417" s="345" t="s">
        <v>1210</v>
      </c>
      <c r="F417" s="345" t="s">
        <v>1211</v>
      </c>
      <c r="G417" s="345" t="s">
        <v>1212</v>
      </c>
    </row>
    <row r="418" spans="1:7" s="234" customFormat="1">
      <c r="A418" s="336" t="s">
        <v>1377</v>
      </c>
      <c r="B418" s="337" t="s">
        <v>1378</v>
      </c>
      <c r="C418" s="336" t="s">
        <v>21</v>
      </c>
      <c r="D418" s="336" t="s">
        <v>985</v>
      </c>
      <c r="E418" s="338">
        <v>0.3</v>
      </c>
      <c r="F418" s="339">
        <v>32.61</v>
      </c>
      <c r="G418" s="339">
        <v>9.7799999999999994</v>
      </c>
    </row>
    <row r="419" spans="1:7" s="234" customFormat="1">
      <c r="A419" s="336" t="s">
        <v>1222</v>
      </c>
      <c r="B419" s="337" t="s">
        <v>1233</v>
      </c>
      <c r="C419" s="336" t="s">
        <v>21</v>
      </c>
      <c r="D419" s="336" t="s">
        <v>985</v>
      </c>
      <c r="E419" s="338">
        <v>0.3</v>
      </c>
      <c r="F419" s="339">
        <v>23.2</v>
      </c>
      <c r="G419" s="339">
        <v>6.96</v>
      </c>
    </row>
    <row r="420" spans="1:7" s="234" customFormat="1">
      <c r="A420" s="340"/>
      <c r="B420" s="340"/>
      <c r="C420" s="340"/>
      <c r="D420" s="340"/>
      <c r="E420" s="456" t="s">
        <v>1223</v>
      </c>
      <c r="F420" s="456"/>
      <c r="G420" s="341">
        <v>16.739999999999998</v>
      </c>
    </row>
    <row r="421" spans="1:7" s="234" customFormat="1">
      <c r="A421" s="340"/>
      <c r="B421" s="340"/>
      <c r="C421" s="340"/>
      <c r="D421" s="340"/>
      <c r="E421" s="457" t="s">
        <v>1226</v>
      </c>
      <c r="F421" s="457"/>
      <c r="G421" s="342">
        <v>310.18</v>
      </c>
    </row>
    <row r="422" spans="1:7">
      <c r="A422" s="340"/>
      <c r="B422" s="340"/>
      <c r="C422" s="340"/>
      <c r="D422" s="340"/>
      <c r="E422" s="458"/>
      <c r="F422" s="458"/>
      <c r="G422" s="458"/>
    </row>
    <row r="423" spans="1:7" ht="24.75" customHeight="1">
      <c r="A423" s="345" t="s">
        <v>1448</v>
      </c>
      <c r="B423" s="461" t="s">
        <v>1450</v>
      </c>
      <c r="C423" s="462"/>
      <c r="D423" s="462"/>
      <c r="E423" s="462"/>
      <c r="F423" s="463"/>
      <c r="G423" s="345" t="s">
        <v>1449</v>
      </c>
    </row>
    <row r="424" spans="1:7" ht="16.5">
      <c r="A424" s="459" t="s">
        <v>1208</v>
      </c>
      <c r="B424" s="460"/>
      <c r="C424" s="335" t="s">
        <v>10</v>
      </c>
      <c r="D424" s="335" t="s">
        <v>1209</v>
      </c>
      <c r="E424" s="335" t="s">
        <v>1210</v>
      </c>
      <c r="F424" s="335" t="s">
        <v>1211</v>
      </c>
      <c r="G424" s="335" t="s">
        <v>1212</v>
      </c>
    </row>
    <row r="425" spans="1:7">
      <c r="A425" s="336">
        <v>2023</v>
      </c>
      <c r="B425" s="337" t="s">
        <v>1425</v>
      </c>
      <c r="C425" s="336" t="s">
        <v>105</v>
      </c>
      <c r="D425" s="336" t="s">
        <v>1215</v>
      </c>
      <c r="E425" s="338">
        <v>0.44359999999999999</v>
      </c>
      <c r="F425" s="339">
        <v>12.93</v>
      </c>
      <c r="G425" s="339">
        <f>E425*F425</f>
        <v>5.7357480000000001</v>
      </c>
    </row>
    <row r="426" spans="1:7">
      <c r="A426" s="336">
        <v>2034</v>
      </c>
      <c r="B426" s="337" t="s">
        <v>1426</v>
      </c>
      <c r="C426" s="336" t="s">
        <v>105</v>
      </c>
      <c r="D426" s="336" t="s">
        <v>1213</v>
      </c>
      <c r="E426" s="338">
        <v>20.924800000000001</v>
      </c>
      <c r="F426" s="339">
        <v>0.95</v>
      </c>
      <c r="G426" s="339">
        <f t="shared" ref="G426:G438" si="0">E426*F426</f>
        <v>19.87856</v>
      </c>
    </row>
    <row r="427" spans="1:7">
      <c r="A427" s="336">
        <v>1861</v>
      </c>
      <c r="B427" s="337" t="s">
        <v>1427</v>
      </c>
      <c r="C427" s="336" t="s">
        <v>105</v>
      </c>
      <c r="D427" s="336" t="s">
        <v>1214</v>
      </c>
      <c r="E427" s="338">
        <v>3.2099999999999997E-2</v>
      </c>
      <c r="F427" s="339">
        <v>16.95</v>
      </c>
      <c r="G427" s="339">
        <f t="shared" si="0"/>
        <v>0.54409499999999988</v>
      </c>
    </row>
    <row r="428" spans="1:7">
      <c r="A428" s="336">
        <v>1858</v>
      </c>
      <c r="B428" s="337" t="s">
        <v>1428</v>
      </c>
      <c r="C428" s="336" t="s">
        <v>105</v>
      </c>
      <c r="D428" s="336" t="s">
        <v>1214</v>
      </c>
      <c r="E428" s="338">
        <v>0.28460000000000002</v>
      </c>
      <c r="F428" s="339">
        <v>10.54</v>
      </c>
      <c r="G428" s="339">
        <f t="shared" si="0"/>
        <v>2.9996839999999998</v>
      </c>
    </row>
    <row r="429" spans="1:7">
      <c r="A429" s="336">
        <v>1221</v>
      </c>
      <c r="B429" s="337" t="s">
        <v>1429</v>
      </c>
      <c r="C429" s="336" t="s">
        <v>105</v>
      </c>
      <c r="D429" s="336" t="s">
        <v>1214</v>
      </c>
      <c r="E429" s="338">
        <v>1.6896</v>
      </c>
      <c r="F429" s="339">
        <v>0.81</v>
      </c>
      <c r="G429" s="339">
        <f t="shared" si="0"/>
        <v>1.368576</v>
      </c>
    </row>
    <row r="430" spans="1:7">
      <c r="A430" s="336">
        <v>1215</v>
      </c>
      <c r="B430" s="337" t="s">
        <v>1430</v>
      </c>
      <c r="C430" s="336" t="s">
        <v>105</v>
      </c>
      <c r="D430" s="336" t="s">
        <v>1214</v>
      </c>
      <c r="E430" s="338">
        <v>16.686399999999999</v>
      </c>
      <c r="F430" s="339">
        <v>0.64</v>
      </c>
      <c r="G430" s="339">
        <f t="shared" si="0"/>
        <v>10.679295999999999</v>
      </c>
    </row>
    <row r="431" spans="1:7">
      <c r="A431" s="336">
        <v>2426</v>
      </c>
      <c r="B431" s="337" t="s">
        <v>1431</v>
      </c>
      <c r="C431" s="336" t="s">
        <v>105</v>
      </c>
      <c r="D431" s="336" t="s">
        <v>1214</v>
      </c>
      <c r="E431" s="338">
        <v>6.4000000000000003E-3</v>
      </c>
      <c r="F431" s="339">
        <v>16.97</v>
      </c>
      <c r="G431" s="339">
        <f t="shared" si="0"/>
        <v>0.108608</v>
      </c>
    </row>
    <row r="432" spans="1:7">
      <c r="A432" s="336">
        <v>102</v>
      </c>
      <c r="B432" s="337" t="s">
        <v>1432</v>
      </c>
      <c r="C432" s="336" t="s">
        <v>105</v>
      </c>
      <c r="D432" s="336" t="s">
        <v>1214</v>
      </c>
      <c r="E432" s="338">
        <v>7.46E-2</v>
      </c>
      <c r="F432" s="339">
        <v>13.41</v>
      </c>
      <c r="G432" s="339">
        <f t="shared" si="0"/>
        <v>1.000386</v>
      </c>
    </row>
    <row r="433" spans="1:10">
      <c r="A433" s="336">
        <v>2438</v>
      </c>
      <c r="B433" s="337" t="s">
        <v>1433</v>
      </c>
      <c r="C433" s="336" t="s">
        <v>105</v>
      </c>
      <c r="D433" s="336" t="s">
        <v>1214</v>
      </c>
      <c r="E433" s="338">
        <v>2.0114000000000001</v>
      </c>
      <c r="F433" s="339">
        <v>7.06</v>
      </c>
      <c r="G433" s="339">
        <f t="shared" si="0"/>
        <v>14.200483999999999</v>
      </c>
    </row>
    <row r="434" spans="1:10">
      <c r="A434" s="336">
        <v>2437</v>
      </c>
      <c r="B434" s="337" t="s">
        <v>1434</v>
      </c>
      <c r="C434" s="336" t="s">
        <v>105</v>
      </c>
      <c r="D434" s="336" t="s">
        <v>1214</v>
      </c>
      <c r="E434" s="338">
        <v>0.82499999999999996</v>
      </c>
      <c r="F434" s="339">
        <v>7.2</v>
      </c>
      <c r="G434" s="339">
        <f t="shared" si="0"/>
        <v>5.9399999999999995</v>
      </c>
    </row>
    <row r="435" spans="1:10">
      <c r="A435" s="336">
        <v>2448</v>
      </c>
      <c r="B435" s="337" t="s">
        <v>1435</v>
      </c>
      <c r="C435" s="336" t="s">
        <v>105</v>
      </c>
      <c r="D435" s="336" t="s">
        <v>1214</v>
      </c>
      <c r="E435" s="338">
        <v>1.2618</v>
      </c>
      <c r="F435" s="339">
        <v>7.5</v>
      </c>
      <c r="G435" s="339">
        <f t="shared" si="0"/>
        <v>9.4634999999999998</v>
      </c>
    </row>
    <row r="436" spans="1:10">
      <c r="A436" s="336">
        <v>2386</v>
      </c>
      <c r="B436" s="337" t="s">
        <v>1436</v>
      </c>
      <c r="C436" s="336" t="s">
        <v>105</v>
      </c>
      <c r="D436" s="336" t="s">
        <v>1437</v>
      </c>
      <c r="E436" s="338">
        <v>2.0899999999999998E-2</v>
      </c>
      <c r="F436" s="339">
        <v>168.38</v>
      </c>
      <c r="G436" s="339">
        <f t="shared" si="0"/>
        <v>3.5191419999999995</v>
      </c>
    </row>
    <row r="437" spans="1:10">
      <c r="A437" s="336">
        <v>2497</v>
      </c>
      <c r="B437" s="337" t="s">
        <v>1438</v>
      </c>
      <c r="C437" s="336" t="s">
        <v>105</v>
      </c>
      <c r="D437" s="336" t="s">
        <v>1437</v>
      </c>
      <c r="E437" s="338">
        <v>2.0899999999999998E-2</v>
      </c>
      <c r="F437" s="339">
        <v>167.91</v>
      </c>
      <c r="G437" s="339">
        <f t="shared" si="0"/>
        <v>3.5093189999999996</v>
      </c>
    </row>
    <row r="438" spans="1:10">
      <c r="A438" s="336">
        <v>104</v>
      </c>
      <c r="B438" s="337" t="s">
        <v>1439</v>
      </c>
      <c r="C438" s="336" t="s">
        <v>105</v>
      </c>
      <c r="D438" s="336" t="s">
        <v>1437</v>
      </c>
      <c r="E438" s="338">
        <v>5.6099999999999997E-2</v>
      </c>
      <c r="F438" s="339">
        <v>168.09</v>
      </c>
      <c r="G438" s="339">
        <f t="shared" si="0"/>
        <v>9.429848999999999</v>
      </c>
    </row>
    <row r="439" spans="1:10">
      <c r="A439" s="340"/>
      <c r="B439" s="340"/>
      <c r="C439" s="340"/>
      <c r="D439" s="340"/>
      <c r="E439" s="456" t="s">
        <v>1216</v>
      </c>
      <c r="F439" s="456"/>
      <c r="G439" s="341">
        <f>SUM(G425:G438)</f>
        <v>88.377246999999997</v>
      </c>
    </row>
    <row r="440" spans="1:10" ht="16.5">
      <c r="A440" s="464" t="s">
        <v>1217</v>
      </c>
      <c r="B440" s="464"/>
      <c r="C440" s="335" t="s">
        <v>10</v>
      </c>
      <c r="D440" s="335" t="s">
        <v>1209</v>
      </c>
      <c r="E440" s="335" t="s">
        <v>1210</v>
      </c>
      <c r="F440" s="335" t="s">
        <v>1211</v>
      </c>
      <c r="G440" s="335" t="s">
        <v>1212</v>
      </c>
    </row>
    <row r="441" spans="1:10">
      <c r="A441" s="336">
        <v>5</v>
      </c>
      <c r="B441" s="337" t="s">
        <v>1440</v>
      </c>
      <c r="C441" s="336" t="s">
        <v>105</v>
      </c>
      <c r="D441" s="336" t="s">
        <v>985</v>
      </c>
      <c r="E441" s="338">
        <v>1.2712000000000001</v>
      </c>
      <c r="F441" s="339">
        <v>18.829999999999998</v>
      </c>
      <c r="G441" s="339">
        <f>E441*F441</f>
        <v>23.936696000000001</v>
      </c>
    </row>
    <row r="442" spans="1:10">
      <c r="A442" s="336">
        <v>32</v>
      </c>
      <c r="B442" s="337" t="s">
        <v>1441</v>
      </c>
      <c r="C442" s="336" t="s">
        <v>105</v>
      </c>
      <c r="D442" s="336" t="s">
        <v>985</v>
      </c>
      <c r="E442" s="338">
        <v>9.1399999999999995E-2</v>
      </c>
      <c r="F442" s="339">
        <v>21.49</v>
      </c>
      <c r="G442" s="339">
        <f t="shared" ref="G442:G446" si="1">E442*F442</f>
        <v>1.9641859999999998</v>
      </c>
    </row>
    <row r="443" spans="1:10">
      <c r="A443" s="336">
        <v>4</v>
      </c>
      <c r="B443" s="337" t="s">
        <v>1442</v>
      </c>
      <c r="C443" s="336" t="s">
        <v>105</v>
      </c>
      <c r="D443" s="336" t="s">
        <v>985</v>
      </c>
      <c r="E443" s="338">
        <v>0.56969999999999998</v>
      </c>
      <c r="F443" s="339">
        <v>26.65</v>
      </c>
      <c r="G443" s="339">
        <f t="shared" si="1"/>
        <v>15.182504999999999</v>
      </c>
    </row>
    <row r="444" spans="1:10">
      <c r="A444" s="336">
        <v>6</v>
      </c>
      <c r="B444" s="337" t="s">
        <v>1443</v>
      </c>
      <c r="C444" s="336" t="s">
        <v>105</v>
      </c>
      <c r="D444" s="336" t="s">
        <v>985</v>
      </c>
      <c r="E444" s="338">
        <v>0.28639999999999999</v>
      </c>
      <c r="F444" s="339">
        <v>26.75</v>
      </c>
      <c r="G444" s="339">
        <f t="shared" si="1"/>
        <v>7.6612</v>
      </c>
    </row>
    <row r="445" spans="1:10">
      <c r="A445" s="336">
        <v>8</v>
      </c>
      <c r="B445" s="337" t="s">
        <v>1444</v>
      </c>
      <c r="C445" s="336" t="s">
        <v>105</v>
      </c>
      <c r="D445" s="336" t="s">
        <v>985</v>
      </c>
      <c r="E445" s="338">
        <v>0.43180000000000002</v>
      </c>
      <c r="F445" s="339">
        <v>20.57</v>
      </c>
      <c r="G445" s="339">
        <f t="shared" si="1"/>
        <v>8.8821260000000013</v>
      </c>
    </row>
    <row r="446" spans="1:10">
      <c r="A446" s="336">
        <v>10</v>
      </c>
      <c r="B446" s="337" t="s">
        <v>1445</v>
      </c>
      <c r="C446" s="336" t="s">
        <v>105</v>
      </c>
      <c r="D446" s="336" t="s">
        <v>985</v>
      </c>
      <c r="E446" s="338">
        <v>0.1389</v>
      </c>
      <c r="F446" s="339">
        <v>26.67</v>
      </c>
      <c r="G446" s="339">
        <f t="shared" si="1"/>
        <v>3.7044630000000001</v>
      </c>
      <c r="I446" t="s">
        <v>252</v>
      </c>
      <c r="J446">
        <f>'ORÇAMENTO CUSTO GERAL'!G85*2.4</f>
        <v>1108.8575999999998</v>
      </c>
    </row>
    <row r="447" spans="1:10">
      <c r="A447" s="340"/>
      <c r="B447" s="340"/>
      <c r="C447" s="340"/>
      <c r="D447" s="340"/>
      <c r="E447" s="456" t="s">
        <v>1223</v>
      </c>
      <c r="F447" s="456"/>
      <c r="G447" s="341">
        <f>SUM(G441:G446)</f>
        <v>61.331175999999999</v>
      </c>
      <c r="I447" t="s">
        <v>1447</v>
      </c>
      <c r="J447">
        <f>J446*G448</f>
        <v>166005.32262756475</v>
      </c>
    </row>
    <row r="448" spans="1:10">
      <c r="A448" s="340"/>
      <c r="B448" s="340"/>
      <c r="C448" s="340"/>
      <c r="D448" s="340"/>
      <c r="E448" s="457" t="s">
        <v>1226</v>
      </c>
      <c r="F448" s="457"/>
      <c r="G448" s="342">
        <f>SUM(G439,G447)</f>
        <v>149.70842299999998</v>
      </c>
    </row>
    <row r="449" spans="1:7">
      <c r="A449" s="340"/>
      <c r="B449" s="340"/>
      <c r="C449" s="340"/>
      <c r="D449" s="340"/>
      <c r="E449" s="343"/>
      <c r="F449" s="343"/>
      <c r="G449" s="344"/>
    </row>
    <row r="450" spans="1:7">
      <c r="A450" s="340"/>
      <c r="B450" s="340"/>
      <c r="C450" s="340"/>
      <c r="D450" s="340"/>
      <c r="E450" s="343"/>
      <c r="F450" s="343"/>
      <c r="G450" s="344"/>
    </row>
    <row r="451" spans="1:7">
      <c r="A451" s="340"/>
      <c r="B451" s="340"/>
      <c r="C451" s="340"/>
      <c r="D451" s="340"/>
      <c r="E451" s="343"/>
      <c r="F451" s="343"/>
      <c r="G451" s="344"/>
    </row>
    <row r="452" spans="1:7">
      <c r="A452" s="340"/>
      <c r="B452" s="340"/>
      <c r="C452" s="340"/>
      <c r="D452" s="340"/>
      <c r="E452" s="343"/>
      <c r="F452" s="343"/>
      <c r="G452" s="344"/>
    </row>
    <row r="453" spans="1:7">
      <c r="A453" s="465" t="s">
        <v>1446</v>
      </c>
      <c r="B453" s="465"/>
      <c r="C453" s="465"/>
      <c r="D453" s="465"/>
      <c r="E453" s="465"/>
      <c r="F453" s="465"/>
      <c r="G453" s="465"/>
    </row>
  </sheetData>
  <mergeCells count="277">
    <mergeCell ref="A12:G12"/>
    <mergeCell ref="C9:D9"/>
    <mergeCell ref="A1:G3"/>
    <mergeCell ref="C6:G6"/>
    <mergeCell ref="C7:D7"/>
    <mergeCell ref="F7:G7"/>
    <mergeCell ref="C8:D8"/>
    <mergeCell ref="F8:G8"/>
    <mergeCell ref="F9:G9"/>
    <mergeCell ref="C10:D10"/>
    <mergeCell ref="F10:G10"/>
    <mergeCell ref="A13:B13"/>
    <mergeCell ref="A21:G21"/>
    <mergeCell ref="A22:B22"/>
    <mergeCell ref="A30:G30"/>
    <mergeCell ref="A31:B31"/>
    <mergeCell ref="E27:F27"/>
    <mergeCell ref="E28:F28"/>
    <mergeCell ref="E18:F18"/>
    <mergeCell ref="E19:F19"/>
    <mergeCell ref="E20:G20"/>
    <mergeCell ref="E67:F67"/>
    <mergeCell ref="A39:G39"/>
    <mergeCell ref="A40:B40"/>
    <mergeCell ref="E42:F42"/>
    <mergeCell ref="A43:B43"/>
    <mergeCell ref="E46:F46"/>
    <mergeCell ref="E29:G29"/>
    <mergeCell ref="E36:F36"/>
    <mergeCell ref="E37:F37"/>
    <mergeCell ref="E38:G38"/>
    <mergeCell ref="E47:F47"/>
    <mergeCell ref="E48:G48"/>
    <mergeCell ref="A49:G49"/>
    <mergeCell ref="A50:B50"/>
    <mergeCell ref="E54:F54"/>
    <mergeCell ref="A55:B55"/>
    <mergeCell ref="E58:F58"/>
    <mergeCell ref="E59:F59"/>
    <mergeCell ref="E60:G60"/>
    <mergeCell ref="A61:G61"/>
    <mergeCell ref="A62:B62"/>
    <mergeCell ref="A88:B88"/>
    <mergeCell ref="E80:F80"/>
    <mergeCell ref="A81:B81"/>
    <mergeCell ref="E84:F84"/>
    <mergeCell ref="E85:F85"/>
    <mergeCell ref="E86:G86"/>
    <mergeCell ref="A87:G87"/>
    <mergeCell ref="A68:B68"/>
    <mergeCell ref="E71:F71"/>
    <mergeCell ref="E72:F72"/>
    <mergeCell ref="E73:G73"/>
    <mergeCell ref="A74:G74"/>
    <mergeCell ref="A75:B75"/>
    <mergeCell ref="A98:G98"/>
    <mergeCell ref="A99:B99"/>
    <mergeCell ref="A111:B111"/>
    <mergeCell ref="E103:G103"/>
    <mergeCell ref="A104:G104"/>
    <mergeCell ref="E107:F107"/>
    <mergeCell ref="E108:F108"/>
    <mergeCell ref="E109:G109"/>
    <mergeCell ref="E96:F96"/>
    <mergeCell ref="E97:G97"/>
    <mergeCell ref="E101:F101"/>
    <mergeCell ref="E102:F102"/>
    <mergeCell ref="A161:B161"/>
    <mergeCell ref="E165:F165"/>
    <mergeCell ref="A166:B166"/>
    <mergeCell ref="E91:F91"/>
    <mergeCell ref="E95:F95"/>
    <mergeCell ref="A132:B132"/>
    <mergeCell ref="E134:F134"/>
    <mergeCell ref="A135:B135"/>
    <mergeCell ref="E140:F140"/>
    <mergeCell ref="A141:B141"/>
    <mergeCell ref="E145:F145"/>
    <mergeCell ref="E124:F124"/>
    <mergeCell ref="A125:B125"/>
    <mergeCell ref="E128:F128"/>
    <mergeCell ref="E129:F129"/>
    <mergeCell ref="E130:G130"/>
    <mergeCell ref="A131:G131"/>
    <mergeCell ref="E113:F113"/>
    <mergeCell ref="A114:B114"/>
    <mergeCell ref="E119:F119"/>
    <mergeCell ref="A120:B120"/>
    <mergeCell ref="A105:B105"/>
    <mergeCell ref="A110:G110"/>
    <mergeCell ref="A92:B92"/>
    <mergeCell ref="A146:B146"/>
    <mergeCell ref="E149:F149"/>
    <mergeCell ref="E150:F150"/>
    <mergeCell ref="E151:G151"/>
    <mergeCell ref="A152:G152"/>
    <mergeCell ref="A153:B153"/>
    <mergeCell ref="A193:B193"/>
    <mergeCell ref="E195:F195"/>
    <mergeCell ref="A196:B196"/>
    <mergeCell ref="A177:B177"/>
    <mergeCell ref="E179:F179"/>
    <mergeCell ref="E180:F180"/>
    <mergeCell ref="E181:G181"/>
    <mergeCell ref="A182:G182"/>
    <mergeCell ref="A183:B183"/>
    <mergeCell ref="E169:F169"/>
    <mergeCell ref="E170:F170"/>
    <mergeCell ref="E171:G171"/>
    <mergeCell ref="A172:G172"/>
    <mergeCell ref="A173:B173"/>
    <mergeCell ref="E176:F176"/>
    <mergeCell ref="E155:F155"/>
    <mergeCell ref="A156:B156"/>
    <mergeCell ref="E160:F160"/>
    <mergeCell ref="E199:F199"/>
    <mergeCell ref="E200:F200"/>
    <mergeCell ref="E201:G201"/>
    <mergeCell ref="E185:F185"/>
    <mergeCell ref="A186:B186"/>
    <mergeCell ref="E189:F189"/>
    <mergeCell ref="E190:F190"/>
    <mergeCell ref="E191:G191"/>
    <mergeCell ref="A192:G192"/>
    <mergeCell ref="A223:G223"/>
    <mergeCell ref="A224:B224"/>
    <mergeCell ref="A228:B228"/>
    <mergeCell ref="E211:G211"/>
    <mergeCell ref="A212:G212"/>
    <mergeCell ref="A213:B213"/>
    <mergeCell ref="A217:B217"/>
    <mergeCell ref="A202:G202"/>
    <mergeCell ref="A203:B203"/>
    <mergeCell ref="E205:F205"/>
    <mergeCell ref="A206:B206"/>
    <mergeCell ref="E209:F209"/>
    <mergeCell ref="E210:F210"/>
    <mergeCell ref="E220:F220"/>
    <mergeCell ref="E221:F221"/>
    <mergeCell ref="E222:G222"/>
    <mergeCell ref="E216:F216"/>
    <mergeCell ref="E227:F227"/>
    <mergeCell ref="E231:F231"/>
    <mergeCell ref="E232:F232"/>
    <mergeCell ref="E233:G233"/>
    <mergeCell ref="A234:G234"/>
    <mergeCell ref="A235:B235"/>
    <mergeCell ref="A241:B241"/>
    <mergeCell ref="E244:F244"/>
    <mergeCell ref="E245:F245"/>
    <mergeCell ref="E246:G246"/>
    <mergeCell ref="A247:G247"/>
    <mergeCell ref="A248:B248"/>
    <mergeCell ref="E240:F240"/>
    <mergeCell ref="A263:B263"/>
    <mergeCell ref="A267:B267"/>
    <mergeCell ref="A251:B251"/>
    <mergeCell ref="E270:F270"/>
    <mergeCell ref="A271:B271"/>
    <mergeCell ref="E274:F274"/>
    <mergeCell ref="A275:B275"/>
    <mergeCell ref="E277:F277"/>
    <mergeCell ref="E259:F259"/>
    <mergeCell ref="E260:F260"/>
    <mergeCell ref="E261:G261"/>
    <mergeCell ref="A262:G262"/>
    <mergeCell ref="E266:F266"/>
    <mergeCell ref="E250:F250"/>
    <mergeCell ref="E255:F255"/>
    <mergeCell ref="A256:B256"/>
    <mergeCell ref="A285:B285"/>
    <mergeCell ref="E288:F288"/>
    <mergeCell ref="E289:F289"/>
    <mergeCell ref="E290:G290"/>
    <mergeCell ref="A280:G280"/>
    <mergeCell ref="A281:B281"/>
    <mergeCell ref="E284:F284"/>
    <mergeCell ref="E278:F278"/>
    <mergeCell ref="E279:G279"/>
    <mergeCell ref="A291:G291"/>
    <mergeCell ref="A292:B292"/>
    <mergeCell ref="E315:F315"/>
    <mergeCell ref="A316:B316"/>
    <mergeCell ref="E311:G311"/>
    <mergeCell ref="E305:F305"/>
    <mergeCell ref="E309:F309"/>
    <mergeCell ref="E310:F310"/>
    <mergeCell ref="A322:G322"/>
    <mergeCell ref="A312:G312"/>
    <mergeCell ref="A313:B313"/>
    <mergeCell ref="A306:B306"/>
    <mergeCell ref="A302:B302"/>
    <mergeCell ref="E294:F294"/>
    <mergeCell ref="A295:B295"/>
    <mergeCell ref="E298:F298"/>
    <mergeCell ref="E299:F299"/>
    <mergeCell ref="E300:G300"/>
    <mergeCell ref="A301:G301"/>
    <mergeCell ref="A323:B323"/>
    <mergeCell ref="E325:F325"/>
    <mergeCell ref="A326:B326"/>
    <mergeCell ref="E329:F329"/>
    <mergeCell ref="E330:F330"/>
    <mergeCell ref="E319:F319"/>
    <mergeCell ref="E320:F320"/>
    <mergeCell ref="E321:G321"/>
    <mergeCell ref="E351:F351"/>
    <mergeCell ref="E352:F352"/>
    <mergeCell ref="E353:G353"/>
    <mergeCell ref="E341:F341"/>
    <mergeCell ref="E342:G342"/>
    <mergeCell ref="A343:G343"/>
    <mergeCell ref="A344:B344"/>
    <mergeCell ref="E347:F347"/>
    <mergeCell ref="A348:B348"/>
    <mergeCell ref="E331:G331"/>
    <mergeCell ref="A332:G332"/>
    <mergeCell ref="A333:B333"/>
    <mergeCell ref="E336:F336"/>
    <mergeCell ref="A337:B337"/>
    <mergeCell ref="E340:F340"/>
    <mergeCell ref="A354:G354"/>
    <mergeCell ref="A355:B355"/>
    <mergeCell ref="E358:F358"/>
    <mergeCell ref="A359:B359"/>
    <mergeCell ref="E361:F361"/>
    <mergeCell ref="E362:F362"/>
    <mergeCell ref="E363:G363"/>
    <mergeCell ref="A364:G364"/>
    <mergeCell ref="A365:B365"/>
    <mergeCell ref="E367:F367"/>
    <mergeCell ref="E370:F370"/>
    <mergeCell ref="E371:F371"/>
    <mergeCell ref="E372:G372"/>
    <mergeCell ref="A383:G383"/>
    <mergeCell ref="E396:F396"/>
    <mergeCell ref="A397:B397"/>
    <mergeCell ref="E400:F400"/>
    <mergeCell ref="E401:F401"/>
    <mergeCell ref="A384:B384"/>
    <mergeCell ref="A374:B374"/>
    <mergeCell ref="A387:B387"/>
    <mergeCell ref="A377:B377"/>
    <mergeCell ref="A373:G373"/>
    <mergeCell ref="A368:B368"/>
    <mergeCell ref="E376:F376"/>
    <mergeCell ref="E380:F380"/>
    <mergeCell ref="E381:F381"/>
    <mergeCell ref="E382:G382"/>
    <mergeCell ref="E402:G402"/>
    <mergeCell ref="E390:F390"/>
    <mergeCell ref="E391:F391"/>
    <mergeCell ref="E392:G392"/>
    <mergeCell ref="A393:G393"/>
    <mergeCell ref="A394:B394"/>
    <mergeCell ref="E386:F386"/>
    <mergeCell ref="A413:G413"/>
    <mergeCell ref="A414:B414"/>
    <mergeCell ref="A417:B417"/>
    <mergeCell ref="A404:B404"/>
    <mergeCell ref="A407:B407"/>
    <mergeCell ref="E406:F406"/>
    <mergeCell ref="E410:F410"/>
    <mergeCell ref="E411:F411"/>
    <mergeCell ref="E412:G412"/>
    <mergeCell ref="A403:G403"/>
    <mergeCell ref="E416:F416"/>
    <mergeCell ref="E420:F420"/>
    <mergeCell ref="E421:F421"/>
    <mergeCell ref="E422:G422"/>
    <mergeCell ref="A424:B424"/>
    <mergeCell ref="B423:F423"/>
    <mergeCell ref="A440:B440"/>
    <mergeCell ref="E447:F447"/>
    <mergeCell ref="E448:F448"/>
    <mergeCell ref="A453:G453"/>
    <mergeCell ref="E439:F439"/>
  </mergeCells>
  <pageMargins left="0.511811024" right="0.511811024" top="0.78740157499999996" bottom="0.78740157499999996" header="0.31496062000000002" footer="0.31496062000000002"/>
  <pageSetup paperSize="9" scale="7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ORÇAMENTO CUSTO GERAL</vt:lpstr>
      <vt:lpstr>ORÇAMENTO CONTRAPARTIDA</vt:lpstr>
      <vt:lpstr>FNDE</vt:lpstr>
      <vt:lpstr>MEMORIAL DE CÁLCULO</vt:lpstr>
      <vt:lpstr>CRONOGRAMA</vt:lpstr>
      <vt:lpstr>BDI (2)</vt:lpstr>
      <vt:lpstr>ORÇAMENTO CUSTOS SEPARADOS</vt:lpstr>
      <vt:lpstr>CPU</vt:lpstr>
      <vt:lpstr>Planilha1</vt:lpstr>
      <vt:lpstr>CRONOGRAMA!Area_de_impressao</vt:lpstr>
      <vt:lpstr>FNDE!Area_de_impressao</vt:lpstr>
      <vt:lpstr>'MEMORIAL DE CÁLCULO'!Area_de_impressao</vt:lpstr>
      <vt:lpstr>'ORÇAMENTO CONTRAPARTIDA'!Area_de_impressao</vt:lpstr>
      <vt:lpstr>'ORÇAMENTO CUSTO GERAL'!Area_de_impressao</vt:lpstr>
      <vt:lpstr>'ORÇAMENTO CUSTOS SEPARADOS'!Area_de_impressao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usuario</cp:lastModifiedBy>
  <cp:revision/>
  <cp:lastPrinted>2026-05-04T16:44:41Z</cp:lastPrinted>
  <dcterms:created xsi:type="dcterms:W3CDTF">2021-10-19T14:48:16Z</dcterms:created>
  <dcterms:modified xsi:type="dcterms:W3CDTF">2026-05-04T17:00:08Z</dcterms:modified>
  <cp:category/>
  <cp:contentStatus/>
</cp:coreProperties>
</file>