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725" windowHeight="7020" firstSheet="1" activeTab="2"/>
  </bookViews>
  <sheets>
    <sheet name="MEMÓRIA DE CÁLCULO" sheetId="6" r:id="rId1"/>
    <sheet name="MEMORIAL DE CÁLCULO" sheetId="7" r:id="rId2"/>
    <sheet name="ORÇAMENTO BÁSICO" sheetId="5" r:id="rId3"/>
    <sheet name="CRONOGRAMA FÍSICO-FINANCEIRO" sheetId="3" r:id="rId4"/>
    <sheet name="BDI" sheetId="8" r:id="rId5"/>
  </sheets>
  <definedNames>
    <definedName name="_xlnm.Print_Area" localSheetId="3">'CRONOGRAMA FÍSICO-FINANCEIRO'!$A$1:$P$27</definedName>
  </definedNames>
  <calcPr calcId="162913"/>
</workbook>
</file>

<file path=xl/calcChain.xml><?xml version="1.0" encoding="utf-8"?>
<calcChain xmlns="http://schemas.openxmlformats.org/spreadsheetml/2006/main">
  <c r="F27" i="7" l="1"/>
  <c r="F25" i="7"/>
  <c r="B26" i="7"/>
  <c r="F21" i="7" l="1"/>
  <c r="F22" i="7"/>
  <c r="D15" i="5" s="1"/>
  <c r="F20" i="7"/>
  <c r="D11" i="5"/>
  <c r="E21" i="7" l="1"/>
  <c r="H15" i="5" s="1"/>
  <c r="H16" i="5" s="1"/>
  <c r="O15" i="3" s="1"/>
  <c r="B77" i="7" l="1"/>
  <c r="B19" i="3"/>
  <c r="A8" i="3"/>
  <c r="A7" i="7"/>
  <c r="H29" i="5"/>
  <c r="H30" i="5" s="1"/>
  <c r="O19" i="3" s="1"/>
  <c r="A7" i="3" l="1"/>
  <c r="A6" i="3"/>
  <c r="B18" i="3"/>
  <c r="B17" i="3"/>
  <c r="B16" i="3"/>
  <c r="B14" i="3"/>
  <c r="D19" i="5"/>
  <c r="H19" i="5" s="1"/>
  <c r="D18" i="5"/>
  <c r="H18" i="5" s="1"/>
  <c r="F31" i="7"/>
  <c r="F30" i="7"/>
  <c r="H11" i="5"/>
  <c r="F17" i="7"/>
  <c r="F16" i="7"/>
  <c r="F12" i="7"/>
  <c r="F13" i="7"/>
  <c r="D22" i="5"/>
  <c r="F32" i="7" l="1"/>
  <c r="H20" i="5"/>
  <c r="F14" i="7"/>
  <c r="H22" i="5"/>
  <c r="H23" i="5" s="1"/>
  <c r="O17" i="3" s="1"/>
  <c r="H12" i="5"/>
  <c r="H13" i="5" s="1"/>
  <c r="H32" i="5" s="1"/>
  <c r="O16" i="3" l="1"/>
  <c r="O14" i="3"/>
  <c r="H26" i="5"/>
  <c r="H25" i="5"/>
  <c r="H27" i="5" s="1"/>
  <c r="H33" i="5" l="1"/>
  <c r="H34" i="5" s="1"/>
  <c r="O18" i="3"/>
  <c r="O20" i="3" s="1"/>
  <c r="E26" i="6"/>
  <c r="P19" i="3" l="1"/>
  <c r="C20" i="3"/>
  <c r="P15" i="3"/>
  <c r="N21" i="3"/>
  <c r="C21" i="3" l="1"/>
  <c r="D20" i="3"/>
  <c r="E20" i="3" s="1"/>
  <c r="F20" i="3" s="1"/>
  <c r="G20" i="3" s="1"/>
  <c r="H20" i="3" s="1"/>
  <c r="I20" i="3" s="1"/>
  <c r="J20" i="3" s="1"/>
  <c r="K20" i="3" s="1"/>
  <c r="L20" i="3" s="1"/>
  <c r="M20" i="3" s="1"/>
  <c r="N20" i="3" s="1"/>
  <c r="P17" i="3"/>
  <c r="P20" i="3"/>
  <c r="P18" i="3"/>
  <c r="P16" i="3"/>
  <c r="P14" i="3"/>
  <c r="D21" i="3" l="1"/>
  <c r="E21" i="3" l="1"/>
  <c r="F21" i="3" l="1"/>
  <c r="G21" i="3" l="1"/>
  <c r="H21" i="3" l="1"/>
  <c r="I21" i="3" l="1"/>
  <c r="J21" i="3" l="1"/>
  <c r="K21" i="3" l="1"/>
  <c r="L21" i="3" l="1"/>
  <c r="M21" i="3" l="1"/>
</calcChain>
</file>

<file path=xl/sharedStrings.xml><?xml version="1.0" encoding="utf-8"?>
<sst xmlns="http://schemas.openxmlformats.org/spreadsheetml/2006/main" count="439" uniqueCount="217">
  <si>
    <t>PREFEITURA MUNICIPAL DE CATALÃO - GO</t>
  </si>
  <si>
    <t>ITEM</t>
  </si>
  <si>
    <t>TOTAL</t>
  </si>
  <si>
    <t>CRONOGRAM FÍSICO FINANCEIRO</t>
  </si>
  <si>
    <t>DESCRIÇÃO DOS SERVIÇOS</t>
  </si>
  <si>
    <t>MÊS 1</t>
  </si>
  <si>
    <t>MÊS 2</t>
  </si>
  <si>
    <t>VALOR DOS SERVIÇOS (R$)</t>
  </si>
  <si>
    <t>% DOS SERVIÇOS</t>
  </si>
  <si>
    <t>S1</t>
  </si>
  <si>
    <t>S2</t>
  </si>
  <si>
    <t>S3</t>
  </si>
  <si>
    <t>S4</t>
  </si>
  <si>
    <t>PERCENTUAL DE EXECUÇÃO</t>
  </si>
  <si>
    <t>EXECUÇÃO DE MEIOS-FIOS COM E SEM SARJETA</t>
  </si>
  <si>
    <t>BAIRROS: IPANEMA, SANTA HELENA, VILA MARIA, GOIANIENSE, CONQUISTA E SÃO LUCAS</t>
  </si>
  <si>
    <t>SECRETARIA MUNICIPAL DE TRANSPORTES</t>
  </si>
  <si>
    <t>OBRA: EXECUÇÃO DE MEIOS-FIOS COM E SEM SARJETA</t>
  </si>
  <si>
    <t>19 DE ABRIL DE 2018</t>
  </si>
  <si>
    <t>m</t>
  </si>
  <si>
    <t>ORÇAMENTO BÁSICO</t>
  </si>
  <si>
    <t>CÓDIGO</t>
  </si>
  <si>
    <t>DESCRIÇÃO</t>
  </si>
  <si>
    <t>Rua ∕ Avenida</t>
  </si>
  <si>
    <t>Bairro</t>
  </si>
  <si>
    <t>Trecho</t>
  </si>
  <si>
    <t>Comprimento (m)</t>
  </si>
  <si>
    <t>Início</t>
  </si>
  <si>
    <t>Final</t>
  </si>
  <si>
    <t>R. Esmeralda</t>
  </si>
  <si>
    <t>Ipanema</t>
  </si>
  <si>
    <t>Salustiano da Paz</t>
  </si>
  <si>
    <t>Rua 07</t>
  </si>
  <si>
    <t>Travessa Esmeralda</t>
  </si>
  <si>
    <t>Esmeralda</t>
  </si>
  <si>
    <t>Papoula</t>
  </si>
  <si>
    <t>R. Papoula</t>
  </si>
  <si>
    <t>R. Leopoldo de Bulhões</t>
  </si>
  <si>
    <t>Santa Helena</t>
  </si>
  <si>
    <t>Helena Neves vieira</t>
  </si>
  <si>
    <t>Maria Joaquina</t>
  </si>
  <si>
    <t>Rua B</t>
  </si>
  <si>
    <t>José Maria Vieira</t>
  </si>
  <si>
    <t>Leopoldo de Bulhões</t>
  </si>
  <si>
    <t>R. Abrão Costa Neves</t>
  </si>
  <si>
    <t>R. Eustáquio Neves Vieira</t>
  </si>
  <si>
    <t>R. Denise</t>
  </si>
  <si>
    <t>Vila Maria</t>
  </si>
  <si>
    <t>Adriana</t>
  </si>
  <si>
    <t>Carmem</t>
  </si>
  <si>
    <t>R. Eliane</t>
  </si>
  <si>
    <t>Denise</t>
  </si>
  <si>
    <t>Paralela</t>
  </si>
  <si>
    <t>R. Heloisa</t>
  </si>
  <si>
    <t>R. Paralela</t>
  </si>
  <si>
    <t>Eliane</t>
  </si>
  <si>
    <t>Jocelim Gomes Pires</t>
  </si>
  <si>
    <t>R. Benjamim da Silveira</t>
  </si>
  <si>
    <t>Goianiense</t>
  </si>
  <si>
    <t>Lamartine P. Avelar</t>
  </si>
  <si>
    <t>Dário G. Mesquita</t>
  </si>
  <si>
    <t>R.José Matias da Silveira</t>
  </si>
  <si>
    <t>Benjamim Silveira</t>
  </si>
  <si>
    <t>Rua da Matinha</t>
  </si>
  <si>
    <t>Conquista</t>
  </si>
  <si>
    <t>C 01</t>
  </si>
  <si>
    <t>GO 330</t>
  </si>
  <si>
    <t>R. Ana j. Ribeiro</t>
  </si>
  <si>
    <t>São Lucas</t>
  </si>
  <si>
    <t>Clarice M. Mesquita</t>
  </si>
  <si>
    <t>R 126</t>
  </si>
  <si>
    <t>Av. Joaquim C de Sousa</t>
  </si>
  <si>
    <t>Espírito Santo</t>
  </si>
  <si>
    <t>R. Clarice M. Mesquita</t>
  </si>
  <si>
    <t>Castelo Branco</t>
  </si>
  <si>
    <t>Ana J. Ribeiro</t>
  </si>
  <si>
    <t>Rua 126</t>
  </si>
  <si>
    <t>Tomas Edson</t>
  </si>
  <si>
    <t>Resid. Campo Belo</t>
  </si>
  <si>
    <t>COMPRIMENTO TOTAL (m)</t>
  </si>
  <si>
    <t>DEMONSTRATIVO DE QUANTITADES</t>
  </si>
  <si>
    <t>ÍTEM</t>
  </si>
  <si>
    <t>QUANT.</t>
  </si>
  <si>
    <t>UND</t>
  </si>
  <si>
    <t>1.1</t>
  </si>
  <si>
    <t>1.2</t>
  </si>
  <si>
    <t>MEIO FIO SEM SARJETA - MFU01 (AC/BC)</t>
  </si>
  <si>
    <t>MEIO FIO COM SARJETA - MFU02 (AC/BC)</t>
  </si>
  <si>
    <t>Grupo de Serviços: 100015 - PAVIMENTAÇÃO URBANA</t>
  </si>
  <si>
    <t>Subtotal</t>
  </si>
  <si>
    <t>2.1</t>
  </si>
  <si>
    <t>MATERIAL</t>
  </si>
  <si>
    <t>MÃO DE OBRA</t>
  </si>
  <si>
    <t>m2</t>
  </si>
  <si>
    <t>Grupo de Serviços: 164 - SERVIÇOS PRELIMINARES</t>
  </si>
  <si>
    <t>PLACA DE OBRA EM CHAPA METÁLICA 26 COM PINTURA, AFIXADA EM CAVALETES DE MADEIRA DE LEI (VIGOTAS 6X12CM) - PADRÃO AGETOP</t>
  </si>
  <si>
    <t>Grupo de Serviços: 100012 - CONSERVAÇÃO ROTINEIRA</t>
  </si>
  <si>
    <t>CAIAÇÃO (3 DEMÃOS)</t>
  </si>
  <si>
    <t>RASPAGEM E LIMPEZA MANUAL DO TERRENO</t>
  </si>
  <si>
    <t>Total</t>
  </si>
  <si>
    <t>BDI (27,30 %)</t>
  </si>
  <si>
    <t>Total com BDI</t>
  </si>
  <si>
    <t>Grupo de Serviços: 187 - ADMINISTRAÇÃO</t>
  </si>
  <si>
    <t>ENGENHEIRO - (OBRAS CIVIS)</t>
  </si>
  <si>
    <t>h</t>
  </si>
  <si>
    <t>3.1</t>
  </si>
  <si>
    <t>4.1</t>
  </si>
  <si>
    <t>SECRETARIA MUNICIPAL DE OBRAS</t>
  </si>
  <si>
    <t xml:space="preserve"> TABELA DE TERRAPLENAGEM, PAVIMENTAÇÃO E OBRAS DE ARTE ESPECIAIS - ABR/17 - COM DESONERAÇÃO (T130)</t>
  </si>
  <si>
    <t xml:space="preserve">TABELA 128 - CUSTOS DE OBRAS CIVIS - NOVEMBRO/2017 - DESONERADA </t>
  </si>
  <si>
    <t>MEMORIAL DE CÁLCULO</t>
  </si>
  <si>
    <t>1.1.1</t>
  </si>
  <si>
    <t>LARGURA</t>
  </si>
  <si>
    <t>COMPRIMENTO</t>
  </si>
  <si>
    <t>Prepraro da base meio fio com sarjeta</t>
  </si>
  <si>
    <t>Prepraro da base meio fio sem sarjeta</t>
  </si>
  <si>
    <t>1.1.2</t>
  </si>
  <si>
    <t>2 unidades</t>
  </si>
  <si>
    <t>1.2.1</t>
  </si>
  <si>
    <t>CÁLCULO</t>
  </si>
  <si>
    <t>Horas</t>
  </si>
  <si>
    <t>DIÁRIO</t>
  </si>
  <si>
    <t>0,10 + 0,15</t>
  </si>
  <si>
    <t>4.1.1</t>
  </si>
  <si>
    <t>RUA</t>
  </si>
  <si>
    <t>INÍCIO</t>
  </si>
  <si>
    <t>FINAL</t>
  </si>
  <si>
    <t>________________________________________</t>
  </si>
  <si>
    <t>______________________________________</t>
  </si>
  <si>
    <t xml:space="preserve">    Eng. Civil CREA: 1016927460 AP/GO</t>
  </si>
  <si>
    <t xml:space="preserve">               Philipjohn Ribeiro Silva</t>
  </si>
  <si>
    <t xml:space="preserve">       Leonardo Martins de Castro Teixeira</t>
  </si>
  <si>
    <t xml:space="preserve">           Secretário Municipal de Obras</t>
  </si>
  <si>
    <t>MÊS 3</t>
  </si>
  <si>
    <t xml:space="preserve">Grupo de Serviços: 0004 - MOBILIZAÇÃO E DESMOBILIZAÇÃO </t>
  </si>
  <si>
    <t>ALUGUEL CONTAINER/ESCRIT INCL INST ELET LARG=2,20 COMP=6,20M ALT=2,50M CHAPA ACO C/NERV TRAPEZ FORRO C/ISOL TERMO/ACUSTICO CHASSIS REFORC PISO COMPENS NAVAL EXC TRANSP/CARGA/DESCARGA</t>
  </si>
  <si>
    <t>Mês</t>
  </si>
  <si>
    <t>TABELA SINAPI - CUSTO REFERENCIAL DE SERVIÇOS COMPOSIÇÃO SINTÉTICA - DESONERADO - ABRIL 2018</t>
  </si>
  <si>
    <t>5.1</t>
  </si>
  <si>
    <t>5.1.1</t>
  </si>
  <si>
    <t>Período da Obra - 3 meses</t>
  </si>
  <si>
    <t>3 meses</t>
  </si>
  <si>
    <t>QUANTIDADE</t>
  </si>
  <si>
    <t>4.1.2</t>
  </si>
  <si>
    <t>Entulho corte pavimento para sarjeta</t>
  </si>
  <si>
    <t>Entulho corte para assentamento da guia</t>
  </si>
  <si>
    <t>GRUPO DE SERVIÇO: 165- TRANSPORTES</t>
  </si>
  <si>
    <t xml:space="preserve"> TRANSPORTE DE ENTULHO EM CAÇAMBA ESTACIONÁRIA INCLUSO A CARGA MANUAL</t>
  </si>
  <si>
    <t xml:space="preserve">m3 </t>
  </si>
  <si>
    <t>3.2</t>
  </si>
  <si>
    <t>5.2</t>
  </si>
  <si>
    <t>6.1</t>
  </si>
  <si>
    <t>Grupo de Serviços: 165-TRANSPORTE</t>
  </si>
  <si>
    <t>M³</t>
  </si>
  <si>
    <t>2.1.1</t>
  </si>
  <si>
    <t>2.1.2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</si>
  <si>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</si>
  <si>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</si>
  <si>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</si>
  <si>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</si>
  <si>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</si>
  <si>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</si>
  <si>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</si>
  <si>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</si>
  <si>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</si>
  <si>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</si>
  <si>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</si>
  <si>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</si>
  <si>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</si>
  <si>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</si>
  <si>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</si>
  <si>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</si>
  <si>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</si>
  <si>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</si>
  <si>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</si>
  <si>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</si>
  <si>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</si>
  <si>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</si>
  <si>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</si>
  <si>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</si>
  <si>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</si>
  <si>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</si>
  <si>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</si>
  <si>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</si>
  <si>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</si>
  <si>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</si>
  <si>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</si>
  <si>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5.2.15</t>
  </si>
  <si>
    <t>5.2.16</t>
  </si>
  <si>
    <t>5.2.17</t>
  </si>
  <si>
    <t>5.2.18</t>
  </si>
  <si>
    <t>6.1.1</t>
  </si>
  <si>
    <t>TRANSPORTE DE ENTULHO EM CAÇAMBA ESTACIONÁRIA INCLUSO A CARGA MANUAL</t>
  </si>
  <si>
    <t>ÁREA</t>
  </si>
  <si>
    <t>ESPESSURA</t>
  </si>
  <si>
    <t>0,30*0,08</t>
  </si>
  <si>
    <t>0,15*0,12</t>
  </si>
  <si>
    <t>1 unidade</t>
  </si>
  <si>
    <t>" APONTARIFE " - ( OBRAS CIVIS )</t>
  </si>
  <si>
    <t>MÊS</t>
  </si>
  <si>
    <t>Grupo de Serviços: 165- TRANSPORTES</t>
  </si>
  <si>
    <t>19 DE JUNHO DE 2018</t>
  </si>
  <si>
    <t>PREFEITURA MUICIPAL DE CATALÃO - GO</t>
  </si>
  <si>
    <t>SECRETARIA DE OBRAS</t>
  </si>
  <si>
    <t>BDI - BONIFICAÇÃO DE DESPESAS INDIRETAS</t>
  </si>
  <si>
    <t>COMPOSIÇÃO DO BDI</t>
  </si>
  <si>
    <t>Administração Central (%)</t>
  </si>
  <si>
    <t>Lucro (%)</t>
  </si>
  <si>
    <t>Despesas financeiras (%)</t>
  </si>
  <si>
    <t>Seguros + garantias (%)</t>
  </si>
  <si>
    <t>Riscos (%)</t>
  </si>
  <si>
    <t>ISS (%)</t>
  </si>
  <si>
    <t>PIS (%)</t>
  </si>
  <si>
    <t>COFINS (%)</t>
  </si>
  <si>
    <t>CPRB (%)</t>
  </si>
  <si>
    <t>Resultado (%)</t>
  </si>
  <si>
    <t>29 DE MAIO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</si>
</sst>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R$&quot;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2"/>
      <name val="Arial Narrow"/>
      <family val="2"/>
    </font>
    <font>
      <sz val="12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6">
    <xf numFmtId="0" fontId="0" fillId="0" borderId="0" xfId="0"/>
    <xf numFmtId="0" fontId="2" fillId="0" borderId="0" xfId="0" applyFont="1"/>
    <xf numFmtId="0" fontId="3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0" fontId="3" fillId="0" borderId="15" xfId="1" applyNumberFormat="1" applyFont="1" applyBorder="1" applyAlignment="1">
      <alignment horizontal="center" vertical="center"/>
    </xf>
    <xf numFmtId="0" fontId="2" fillId="0" borderId="0" xfId="0" applyFont="1" applyBorder="1"/>
    <xf numFmtId="10" fontId="4" fillId="0" borderId="2" xfId="2" applyNumberFormat="1" applyFont="1" applyBorder="1" applyAlignment="1">
      <alignment horizontal="center"/>
    </xf>
    <xf numFmtId="164" fontId="3" fillId="0" borderId="23" xfId="0" applyNumberFormat="1" applyFont="1" applyBorder="1" applyAlignment="1"/>
    <xf numFmtId="164" fontId="4" fillId="0" borderId="4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10" fontId="3" fillId="4" borderId="2" xfId="2" applyNumberFormat="1" applyFont="1" applyFill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left" vertical="center"/>
    </xf>
    <xf numFmtId="0" fontId="7" fillId="3" borderId="35" xfId="0" applyFont="1" applyFill="1" applyBorder="1" applyAlignment="1"/>
    <xf numFmtId="0" fontId="7" fillId="3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/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164" fontId="0" fillId="0" borderId="0" xfId="0" applyNumberFormat="1" applyBorder="1"/>
    <xf numFmtId="0" fontId="7" fillId="5" borderId="12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3" xfId="0" applyFont="1" applyFill="1" applyBorder="1"/>
    <xf numFmtId="2" fontId="7" fillId="5" borderId="13" xfId="0" applyNumberFormat="1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5" borderId="14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7" fillId="3" borderId="3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left" vertical="center"/>
    </xf>
    <xf numFmtId="0" fontId="7" fillId="3" borderId="46" xfId="0" applyFont="1" applyFill="1" applyBorder="1" applyAlignment="1"/>
    <xf numFmtId="0" fontId="8" fillId="2" borderId="13" xfId="0" applyFont="1" applyFill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justify" vertical="center" wrapText="1"/>
    </xf>
    <xf numFmtId="0" fontId="10" fillId="0" borderId="13" xfId="0" applyFont="1" applyBorder="1" applyAlignment="1">
      <alignment horizontal="center" vertical="center" wrapText="1"/>
    </xf>
    <xf numFmtId="2" fontId="10" fillId="0" borderId="13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2" fontId="11" fillId="0" borderId="43" xfId="0" applyNumberFormat="1" applyFont="1" applyBorder="1" applyAlignment="1">
      <alignment horizontal="center" vertical="center" wrapText="1"/>
    </xf>
    <xf numFmtId="2" fontId="11" fillId="0" borderId="15" xfId="0" applyNumberFormat="1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2" fontId="11" fillId="0" borderId="1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wrapText="1"/>
    </xf>
    <xf numFmtId="2" fontId="10" fillId="0" borderId="2" xfId="0" applyNumberFormat="1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distributed" vertical="distributed"/>
    </xf>
    <xf numFmtId="164" fontId="11" fillId="0" borderId="15" xfId="0" applyNumberFormat="1" applyFont="1" applyBorder="1" applyAlignment="1">
      <alignment horizontal="distributed" vertical="distributed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left" vertical="center"/>
    </xf>
    <xf numFmtId="0" fontId="11" fillId="3" borderId="35" xfId="0" applyFont="1" applyFill="1" applyBorder="1" applyAlignment="1"/>
    <xf numFmtId="0" fontId="11" fillId="3" borderId="35" xfId="0" applyFont="1" applyFill="1" applyBorder="1" applyAlignment="1">
      <alignment horizontal="center" vertical="center"/>
    </xf>
    <xf numFmtId="0" fontId="11" fillId="3" borderId="36" xfId="0" applyFont="1" applyFill="1" applyBorder="1" applyAlignment="1"/>
    <xf numFmtId="0" fontId="10" fillId="0" borderId="13" xfId="0" applyFont="1" applyBorder="1" applyAlignment="1">
      <alignment horizontal="center" vertical="center"/>
    </xf>
    <xf numFmtId="164" fontId="11" fillId="2" borderId="15" xfId="0" applyNumberFormat="1" applyFont="1" applyFill="1" applyBorder="1"/>
    <xf numFmtId="164" fontId="11" fillId="0" borderId="41" xfId="0" applyNumberFormat="1" applyFont="1" applyBorder="1" applyAlignment="1">
      <alignment horizontal="distributed" vertical="distributed"/>
    </xf>
    <xf numFmtId="0" fontId="10" fillId="0" borderId="0" xfId="0" applyFont="1" applyBorder="1" applyAlignment="1">
      <alignment wrapText="1"/>
    </xf>
    <xf numFmtId="0" fontId="11" fillId="3" borderId="35" xfId="0" applyFont="1" applyFill="1" applyBorder="1" applyAlignment="1">
      <alignment horizontal="left" vertical="center"/>
    </xf>
    <xf numFmtId="0" fontId="11" fillId="3" borderId="36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64" fontId="11" fillId="0" borderId="2" xfId="0" applyNumberFormat="1" applyFont="1" applyBorder="1" applyAlignment="1">
      <alignment horizontal="distributed" vertical="distributed"/>
    </xf>
    <xf numFmtId="0" fontId="1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right" vertical="center"/>
    </xf>
    <xf numFmtId="0" fontId="7" fillId="3" borderId="35" xfId="0" applyFont="1" applyFill="1" applyBorder="1" applyAlignment="1">
      <alignment horizontal="left" vertical="center"/>
    </xf>
    <xf numFmtId="2" fontId="7" fillId="3" borderId="46" xfId="0" applyNumberFormat="1" applyFont="1" applyFill="1" applyBorder="1" applyAlignment="1">
      <alignment horizontal="center" vertical="center"/>
    </xf>
    <xf numFmtId="0" fontId="8" fillId="0" borderId="44" xfId="0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distributed" vertical="distributed"/>
    </xf>
    <xf numFmtId="0" fontId="11" fillId="0" borderId="10" xfId="0" applyFont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" fontId="15" fillId="0" borderId="42" xfId="1" applyNumberFormat="1" applyFont="1" applyBorder="1" applyAlignment="1">
      <alignment horizontal="center" vertical="center"/>
    </xf>
    <xf numFmtId="4" fontId="15" fillId="0" borderId="23" xfId="1" applyNumberFormat="1" applyFont="1" applyBorder="1" applyAlignment="1">
      <alignment horizontal="center" vertical="center"/>
    </xf>
    <xf numFmtId="43" fontId="15" fillId="0" borderId="43" xfId="1" applyFont="1" applyBorder="1" applyAlignment="1">
      <alignment horizontal="center" vertical="center"/>
    </xf>
    <xf numFmtId="0" fontId="6" fillId="2" borderId="30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8" fillId="0" borderId="25" xfId="0" applyNumberFormat="1" applyFont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 vertical="center"/>
    </xf>
    <xf numFmtId="164" fontId="10" fillId="0" borderId="41" xfId="0" applyNumberFormat="1" applyFont="1" applyBorder="1" applyAlignment="1">
      <alignment horizontal="center" vertical="distributed"/>
    </xf>
    <xf numFmtId="164" fontId="10" fillId="0" borderId="47" xfId="0" applyNumberFormat="1" applyFont="1" applyBorder="1" applyAlignment="1">
      <alignment horizontal="center" vertical="distributed"/>
    </xf>
    <xf numFmtId="164" fontId="10" fillId="0" borderId="14" xfId="0" applyNumberFormat="1" applyFont="1" applyBorder="1" applyAlignment="1">
      <alignment horizontal="center" vertical="distributed"/>
    </xf>
    <xf numFmtId="0" fontId="7" fillId="5" borderId="16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right" vertical="center"/>
    </xf>
    <xf numFmtId="0" fontId="12" fillId="0" borderId="35" xfId="0" applyFont="1" applyBorder="1" applyAlignment="1">
      <alignment horizontal="right" vertical="center"/>
    </xf>
    <xf numFmtId="0" fontId="12" fillId="0" borderId="38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37" xfId="0" applyFont="1" applyBorder="1" applyAlignment="1">
      <alignment horizontal="right" vertical="center"/>
    </xf>
    <xf numFmtId="0" fontId="7" fillId="0" borderId="35" xfId="0" applyFont="1" applyBorder="1" applyAlignment="1">
      <alignment horizontal="right" vertical="center"/>
    </xf>
    <xf numFmtId="0" fontId="7" fillId="0" borderId="38" xfId="0" applyFont="1" applyBorder="1" applyAlignment="1">
      <alignment horizontal="right" vertical="center"/>
    </xf>
    <xf numFmtId="0" fontId="11" fillId="0" borderId="21" xfId="0" applyFont="1" applyBorder="1" applyAlignment="1">
      <alignment horizontal="right" vertical="center"/>
    </xf>
    <xf numFmtId="0" fontId="11" fillId="0" borderId="48" xfId="0" applyFont="1" applyBorder="1" applyAlignment="1">
      <alignment horizontal="right" vertical="center"/>
    </xf>
    <xf numFmtId="0" fontId="11" fillId="0" borderId="22" xfId="0" applyFont="1" applyBorder="1" applyAlignment="1">
      <alignment horizontal="right" vertical="center"/>
    </xf>
    <xf numFmtId="0" fontId="0" fillId="0" borderId="4" xfId="0" applyBorder="1" applyAlignment="1">
      <alignment horizontal="left" wrapText="1"/>
    </xf>
    <xf numFmtId="0" fontId="0" fillId="0" borderId="35" xfId="0" applyBorder="1" applyAlignment="1">
      <alignment horizontal="left" wrapText="1"/>
    </xf>
    <xf numFmtId="0" fontId="0" fillId="0" borderId="36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11" fillId="0" borderId="4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1" fillId="0" borderId="32" xfId="0" applyFont="1" applyBorder="1" applyAlignment="1">
      <alignment horizontal="right" vertical="center"/>
    </xf>
    <xf numFmtId="0" fontId="11" fillId="0" borderId="37" xfId="0" applyFont="1" applyBorder="1" applyAlignment="1">
      <alignment horizontal="right" vertical="center"/>
    </xf>
    <xf numFmtId="0" fontId="11" fillId="0" borderId="35" xfId="0" applyFont="1" applyBorder="1" applyAlignment="1">
      <alignment horizontal="right" vertical="center"/>
    </xf>
    <xf numFmtId="0" fontId="11" fillId="0" borderId="38" xfId="0" applyFont="1" applyBorder="1" applyAlignment="1">
      <alignment horizontal="right" vertic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164" fontId="4" fillId="0" borderId="25" xfId="0" applyNumberFormat="1" applyFont="1" applyBorder="1" applyAlignment="1">
      <alignment horizontal="center"/>
    </xf>
    <xf numFmtId="164" fontId="4" fillId="0" borderId="26" xfId="0" applyNumberFormat="1" applyFont="1" applyBorder="1" applyAlignment="1">
      <alignment horizontal="center"/>
    </xf>
    <xf numFmtId="0" fontId="3" fillId="3" borderId="16" xfId="0" applyNumberFormat="1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>
      <alignment horizontal="center" vertical="center"/>
    </xf>
    <xf numFmtId="0" fontId="3" fillId="3" borderId="17" xfId="0" applyNumberFormat="1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3" fillId="3" borderId="29" xfId="0" applyNumberFormat="1" applyFont="1" applyFill="1" applyBorder="1" applyAlignment="1">
      <alignment horizontal="center" vertical="center"/>
    </xf>
    <xf numFmtId="0" fontId="3" fillId="3" borderId="12" xfId="0" applyNumberFormat="1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4" fontId="3" fillId="3" borderId="24" xfId="0" applyNumberFormat="1" applyFont="1" applyFill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horizontal="center" vertical="center" wrapText="1"/>
    </xf>
    <xf numFmtId="43" fontId="3" fillId="3" borderId="27" xfId="1" applyFont="1" applyFill="1" applyBorder="1" applyAlignment="1">
      <alignment horizontal="center" vertical="center" wrapText="1"/>
    </xf>
    <xf numFmtId="43" fontId="3" fillId="3" borderId="14" xfId="1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right"/>
    </xf>
    <xf numFmtId="0" fontId="14" fillId="2" borderId="7" xfId="0" applyFont="1" applyFill="1" applyBorder="1" applyAlignment="1">
      <alignment horizontal="right"/>
    </xf>
    <xf numFmtId="0" fontId="14" fillId="2" borderId="8" xfId="0" applyFont="1" applyFill="1" applyBorder="1" applyAlignment="1">
      <alignment horizontal="right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7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Protection="1">
      <protection locked="0"/>
    </xf>
    <xf numFmtId="0" fontId="10" fillId="0" borderId="49" xfId="0" applyFont="1" applyBorder="1" applyAlignment="1" applyProtection="1">
      <alignment horizontal="center"/>
      <protection locked="0"/>
    </xf>
    <xf numFmtId="0" fontId="10" fillId="0" borderId="39" xfId="0" applyFont="1" applyBorder="1" applyAlignment="1" applyProtection="1">
      <alignment horizontal="center"/>
      <protection locked="0"/>
    </xf>
    <xf numFmtId="0" fontId="10" fillId="0" borderId="46" xfId="0" applyFont="1" applyBorder="1" applyAlignment="1" applyProtection="1">
      <alignment horizontal="center"/>
      <protection locked="0"/>
    </xf>
    <xf numFmtId="0" fontId="10" fillId="6" borderId="37" xfId="0" applyFont="1" applyFill="1" applyBorder="1" applyAlignment="1" applyProtection="1">
      <alignment horizontal="right"/>
      <protection locked="0"/>
    </xf>
    <xf numFmtId="0" fontId="10" fillId="6" borderId="35" xfId="0" applyFont="1" applyFill="1" applyBorder="1" applyAlignment="1" applyProtection="1">
      <alignment horizontal="right"/>
      <protection locked="0"/>
    </xf>
    <xf numFmtId="0" fontId="10" fillId="6" borderId="38" xfId="0" applyFont="1" applyFill="1" applyBorder="1" applyAlignment="1" applyProtection="1">
      <alignment horizontal="right"/>
      <protection locked="0"/>
    </xf>
    <xf numFmtId="164" fontId="10" fillId="6" borderId="15" xfId="0" applyNumberFormat="1" applyFont="1" applyFill="1" applyBorder="1" applyProtection="1">
      <protection locked="0"/>
    </xf>
    <xf numFmtId="0" fontId="11" fillId="6" borderId="42" xfId="0" applyFont="1" applyFill="1" applyBorder="1" applyAlignment="1" applyProtection="1">
      <alignment horizontal="right"/>
      <protection locked="0"/>
    </xf>
    <xf numFmtId="0" fontId="11" fillId="6" borderId="23" xfId="0" applyFont="1" applyFill="1" applyBorder="1" applyAlignment="1" applyProtection="1">
      <alignment horizontal="right"/>
      <protection locked="0"/>
    </xf>
    <xf numFmtId="164" fontId="11" fillId="6" borderId="43" xfId="0" applyNumberFormat="1" applyFont="1" applyFill="1" applyBorder="1" applyProtection="1">
      <protection locked="0"/>
    </xf>
    <xf numFmtId="0" fontId="9" fillId="2" borderId="9" xfId="0" applyFont="1" applyFill="1" applyBorder="1" applyAlignment="1" applyProtection="1">
      <alignment horizontal="center"/>
      <protection locked="0"/>
    </xf>
    <xf numFmtId="0" fontId="9" fillId="2" borderId="10" xfId="0" applyFont="1" applyFill="1" applyBorder="1" applyAlignment="1" applyProtection="1">
      <alignment horizontal="center"/>
      <protection locked="0"/>
    </xf>
    <xf numFmtId="0" fontId="9" fillId="2" borderId="11" xfId="0" applyFont="1" applyFill="1" applyBorder="1" applyAlignment="1" applyProtection="1">
      <alignment horizontal="center"/>
      <protection locked="0"/>
    </xf>
    <xf numFmtId="0" fontId="9" fillId="2" borderId="1" xfId="0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center"/>
      <protection locked="0"/>
    </xf>
    <xf numFmtId="0" fontId="9" fillId="2" borderId="5" xfId="0" applyFont="1" applyFill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  <protection locked="0"/>
    </xf>
    <xf numFmtId="0" fontId="9" fillId="2" borderId="7" xfId="0" applyFont="1" applyFill="1" applyBorder="1" applyAlignment="1" applyProtection="1">
      <alignment horizontal="center"/>
      <protection locked="0"/>
    </xf>
    <xf numFmtId="0" fontId="9" fillId="2" borderId="8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0" fontId="2" fillId="0" borderId="5" xfId="0" applyFont="1" applyBorder="1" applyProtection="1">
      <protection locked="0"/>
    </xf>
    <xf numFmtId="2" fontId="2" fillId="2" borderId="0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0" xfId="0" quotePrefix="1" applyFont="1" applyFill="1" applyBorder="1" applyAlignment="1" applyProtection="1">
      <alignment horizontal="center"/>
      <protection locked="0"/>
    </xf>
    <xf numFmtId="0" fontId="2" fillId="0" borderId="6" xfId="0" applyFont="1" applyBorder="1" applyProtection="1"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164" fontId="10" fillId="0" borderId="4" xfId="0" applyNumberFormat="1" applyFont="1" applyBorder="1" applyAlignment="1" applyProtection="1">
      <alignment horizontal="distributed" vertical="distributed"/>
      <protection locked="0"/>
    </xf>
    <xf numFmtId="164" fontId="10" fillId="0" borderId="38" xfId="0" applyNumberFormat="1" applyFont="1" applyBorder="1" applyAlignment="1" applyProtection="1">
      <alignment horizontal="distributed" vertical="distributed"/>
      <protection locked="0"/>
    </xf>
    <xf numFmtId="164" fontId="10" fillId="0" borderId="35" xfId="0" applyNumberFormat="1" applyFont="1" applyBorder="1" applyAlignment="1" applyProtection="1">
      <alignment horizontal="distributed" vertical="distributed"/>
      <protection locked="0"/>
    </xf>
    <xf numFmtId="164" fontId="10" fillId="0" borderId="2" xfId="0" applyNumberFormat="1" applyFont="1" applyBorder="1" applyAlignment="1" applyProtection="1">
      <alignment horizontal="right" vertical="center"/>
      <protection locked="0"/>
    </xf>
    <xf numFmtId="164" fontId="10" fillId="0" borderId="4" xfId="0" applyNumberFormat="1" applyFont="1" applyBorder="1" applyAlignment="1" applyProtection="1">
      <alignment horizontal="distributed" vertical="distributed"/>
      <protection locked="0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Medium9"/>
  <colors>
    <mruColors>
      <color rgb="FFFF88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</xdr:row>
      <xdr:rowOff>19050</xdr:rowOff>
    </xdr:from>
    <xdr:to>
      <xdr:col>0</xdr:col>
      <xdr:colOff>1876425</xdr:colOff>
      <xdr:row>3</xdr:row>
      <xdr:rowOff>99445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219075"/>
          <a:ext cx="1685925" cy="4804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115953</xdr:colOff>
      <xdr:row>0</xdr:row>
      <xdr:rowOff>68742</xdr:rowOff>
    </xdr:from>
    <xdr:to>
      <xdr:col>1</xdr:col>
      <xdr:colOff>1764195</xdr:colOff>
      <xdr:row>3</xdr:row>
      <xdr:rowOff>111548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953" y="68742"/>
          <a:ext cx="2261155" cy="6391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66675</xdr:rowOff>
    </xdr:from>
    <xdr:to>
      <xdr:col>2</xdr:col>
      <xdr:colOff>276226</xdr:colOff>
      <xdr:row>3</xdr:row>
      <xdr:rowOff>140872</xdr:rowOff>
    </xdr:to>
    <xdr:pic>
      <xdr:nvPicPr>
        <xdr:cNvPr id="2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29" r="2"/>
        <a:stretch>
          <a:fillRect/>
        </a:stretch>
      </xdr:blipFill>
      <xdr:spPr bwMode="auto">
        <a:xfrm>
          <a:off x="76201" y="66675"/>
          <a:ext cx="2076450" cy="674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E26" sqref="E26"/>
    </sheetView>
  </sheetViews>
  <sheetFormatPr defaultRowHeight="15.75" x14ac:dyDescent="0.25"/>
  <cols>
    <col min="1" max="1" width="34" style="5" customWidth="1"/>
    <col min="2" max="2" width="12.42578125" style="5" bestFit="1" customWidth="1"/>
    <col min="3" max="3" width="26.42578125" style="5" customWidth="1"/>
    <col min="4" max="4" width="26.140625" style="5" customWidth="1"/>
    <col min="5" max="5" width="13.7109375" style="5" customWidth="1"/>
  </cols>
  <sheetData>
    <row r="1" spans="1:5" s="12" customFormat="1" x14ac:dyDescent="0.25">
      <c r="A1" s="111" t="s">
        <v>0</v>
      </c>
      <c r="B1" s="112"/>
      <c r="C1" s="112"/>
      <c r="D1" s="112"/>
      <c r="E1" s="113"/>
    </row>
    <row r="2" spans="1:5" s="12" customFormat="1" x14ac:dyDescent="0.25">
      <c r="A2" s="114" t="s">
        <v>16</v>
      </c>
      <c r="B2" s="115"/>
      <c r="C2" s="115"/>
      <c r="D2" s="115"/>
      <c r="E2" s="116"/>
    </row>
    <row r="3" spans="1:5" s="12" customFormat="1" x14ac:dyDescent="0.25">
      <c r="A3" s="114" t="s">
        <v>14</v>
      </c>
      <c r="B3" s="115"/>
      <c r="C3" s="115"/>
      <c r="D3" s="115"/>
      <c r="E3" s="116"/>
    </row>
    <row r="4" spans="1:5" s="12" customFormat="1" x14ac:dyDescent="0.25">
      <c r="A4" s="114" t="s">
        <v>80</v>
      </c>
      <c r="B4" s="115"/>
      <c r="C4" s="115"/>
      <c r="D4" s="115"/>
      <c r="E4" s="116"/>
    </row>
    <row r="5" spans="1:5" s="12" customFormat="1" x14ac:dyDescent="0.25">
      <c r="A5" s="114" t="s">
        <v>18</v>
      </c>
      <c r="B5" s="115"/>
      <c r="C5" s="115"/>
      <c r="D5" s="115"/>
      <c r="E5" s="116"/>
    </row>
    <row r="6" spans="1:5" ht="15.75" customHeight="1" x14ac:dyDescent="0.25">
      <c r="A6" s="117" t="s">
        <v>23</v>
      </c>
      <c r="B6" s="117" t="s">
        <v>24</v>
      </c>
      <c r="C6" s="118" t="s">
        <v>25</v>
      </c>
      <c r="D6" s="118"/>
      <c r="E6" s="117" t="s">
        <v>26</v>
      </c>
    </row>
    <row r="7" spans="1:5" x14ac:dyDescent="0.25">
      <c r="A7" s="117"/>
      <c r="B7" s="117"/>
      <c r="C7" s="20" t="s">
        <v>27</v>
      </c>
      <c r="D7" s="20" t="s">
        <v>28</v>
      </c>
      <c r="E7" s="117"/>
    </row>
    <row r="8" spans="1:5" x14ac:dyDescent="0.25">
      <c r="A8" s="17" t="s">
        <v>29</v>
      </c>
      <c r="B8" s="18" t="s">
        <v>30</v>
      </c>
      <c r="C8" s="18" t="s">
        <v>31</v>
      </c>
      <c r="D8" s="18" t="s">
        <v>32</v>
      </c>
      <c r="E8" s="19">
        <v>580</v>
      </c>
    </row>
    <row r="9" spans="1:5" x14ac:dyDescent="0.25">
      <c r="A9" s="13" t="s">
        <v>33</v>
      </c>
      <c r="B9" s="14" t="s">
        <v>30</v>
      </c>
      <c r="C9" s="14" t="s">
        <v>34</v>
      </c>
      <c r="D9" s="14" t="s">
        <v>35</v>
      </c>
      <c r="E9" s="15">
        <v>108</v>
      </c>
    </row>
    <row r="10" spans="1:5" x14ac:dyDescent="0.25">
      <c r="A10" s="13" t="s">
        <v>36</v>
      </c>
      <c r="B10" s="14" t="s">
        <v>30</v>
      </c>
      <c r="C10" s="14" t="s">
        <v>31</v>
      </c>
      <c r="D10" s="14" t="s">
        <v>32</v>
      </c>
      <c r="E10" s="15">
        <v>550</v>
      </c>
    </row>
    <row r="11" spans="1:5" x14ac:dyDescent="0.25">
      <c r="A11" s="13" t="s">
        <v>37</v>
      </c>
      <c r="B11" s="14" t="s">
        <v>38</v>
      </c>
      <c r="C11" s="14" t="s">
        <v>39</v>
      </c>
      <c r="D11" s="14" t="s">
        <v>40</v>
      </c>
      <c r="E11" s="15">
        <v>140</v>
      </c>
    </row>
    <row r="12" spans="1:5" x14ac:dyDescent="0.25">
      <c r="A12" s="13" t="s">
        <v>41</v>
      </c>
      <c r="B12" s="14" t="s">
        <v>38</v>
      </c>
      <c r="C12" s="14" t="s">
        <v>42</v>
      </c>
      <c r="D12" s="14" t="s">
        <v>43</v>
      </c>
      <c r="E12" s="15">
        <v>125</v>
      </c>
    </row>
    <row r="13" spans="1:5" x14ac:dyDescent="0.25">
      <c r="A13" s="13" t="s">
        <v>44</v>
      </c>
      <c r="B13" s="14" t="s">
        <v>38</v>
      </c>
      <c r="C13" s="14" t="s">
        <v>42</v>
      </c>
      <c r="D13" s="14" t="s">
        <v>43</v>
      </c>
      <c r="E13" s="15">
        <v>106</v>
      </c>
    </row>
    <row r="14" spans="1:5" x14ac:dyDescent="0.25">
      <c r="A14" s="13" t="s">
        <v>45</v>
      </c>
      <c r="B14" s="14" t="s">
        <v>38</v>
      </c>
      <c r="C14" s="14" t="s">
        <v>42</v>
      </c>
      <c r="D14" s="14" t="s">
        <v>43</v>
      </c>
      <c r="E14" s="15">
        <v>168</v>
      </c>
    </row>
    <row r="15" spans="1:5" x14ac:dyDescent="0.25">
      <c r="A15" s="13" t="s">
        <v>46</v>
      </c>
      <c r="B15" s="14" t="s">
        <v>47</v>
      </c>
      <c r="C15" s="14" t="s">
        <v>48</v>
      </c>
      <c r="D15" s="14" t="s">
        <v>49</v>
      </c>
      <c r="E15" s="15">
        <v>212</v>
      </c>
    </row>
    <row r="16" spans="1:5" x14ac:dyDescent="0.25">
      <c r="A16" s="13" t="s">
        <v>50</v>
      </c>
      <c r="B16" s="14" t="s">
        <v>47</v>
      </c>
      <c r="C16" s="14" t="s">
        <v>51</v>
      </c>
      <c r="D16" s="14" t="s">
        <v>52</v>
      </c>
      <c r="E16" s="15">
        <v>168</v>
      </c>
    </row>
    <row r="17" spans="1:5" x14ac:dyDescent="0.25">
      <c r="A17" s="13" t="s">
        <v>53</v>
      </c>
      <c r="B17" s="14" t="s">
        <v>47</v>
      </c>
      <c r="C17" s="14" t="s">
        <v>51</v>
      </c>
      <c r="D17" s="14" t="s">
        <v>52</v>
      </c>
      <c r="E17" s="15">
        <v>172</v>
      </c>
    </row>
    <row r="18" spans="1:5" x14ac:dyDescent="0.25">
      <c r="A18" s="13" t="s">
        <v>54</v>
      </c>
      <c r="B18" s="14" t="s">
        <v>47</v>
      </c>
      <c r="C18" s="14" t="s">
        <v>55</v>
      </c>
      <c r="D18" s="14" t="s">
        <v>56</v>
      </c>
      <c r="E18" s="15">
        <v>138</v>
      </c>
    </row>
    <row r="19" spans="1:5" x14ac:dyDescent="0.25">
      <c r="A19" s="13" t="s">
        <v>57</v>
      </c>
      <c r="B19" s="14" t="s">
        <v>58</v>
      </c>
      <c r="C19" s="14" t="s">
        <v>59</v>
      </c>
      <c r="D19" s="14" t="s">
        <v>60</v>
      </c>
      <c r="E19" s="15">
        <v>148</v>
      </c>
    </row>
    <row r="20" spans="1:5" x14ac:dyDescent="0.25">
      <c r="A20" s="13" t="s">
        <v>61</v>
      </c>
      <c r="B20" s="14" t="s">
        <v>58</v>
      </c>
      <c r="C20" s="14">
        <v>68</v>
      </c>
      <c r="D20" s="14" t="s">
        <v>62</v>
      </c>
      <c r="E20" s="15">
        <v>104</v>
      </c>
    </row>
    <row r="21" spans="1:5" x14ac:dyDescent="0.25">
      <c r="A21" s="13" t="s">
        <v>63</v>
      </c>
      <c r="B21" s="14" t="s">
        <v>64</v>
      </c>
      <c r="C21" s="14" t="s">
        <v>65</v>
      </c>
      <c r="D21" s="14" t="s">
        <v>66</v>
      </c>
      <c r="E21" s="15">
        <v>350</v>
      </c>
    </row>
    <row r="22" spans="1:5" x14ac:dyDescent="0.25">
      <c r="A22" s="13" t="s">
        <v>67</v>
      </c>
      <c r="B22" s="14" t="s">
        <v>68</v>
      </c>
      <c r="C22" s="14" t="s">
        <v>69</v>
      </c>
      <c r="D22" s="14" t="s">
        <v>70</v>
      </c>
      <c r="E22" s="15">
        <v>138</v>
      </c>
    </row>
    <row r="23" spans="1:5" x14ac:dyDescent="0.25">
      <c r="A23" s="13" t="s">
        <v>71</v>
      </c>
      <c r="B23" s="14" t="s">
        <v>68</v>
      </c>
      <c r="C23" s="14" t="s">
        <v>69</v>
      </c>
      <c r="D23" s="14" t="s">
        <v>72</v>
      </c>
      <c r="E23" s="15">
        <v>498</v>
      </c>
    </row>
    <row r="24" spans="1:5" x14ac:dyDescent="0.25">
      <c r="A24" s="13" t="s">
        <v>73</v>
      </c>
      <c r="B24" s="14" t="s">
        <v>68</v>
      </c>
      <c r="C24" s="14" t="s">
        <v>74</v>
      </c>
      <c r="D24" s="14" t="s">
        <v>75</v>
      </c>
      <c r="E24" s="15">
        <v>232</v>
      </c>
    </row>
    <row r="25" spans="1:5" x14ac:dyDescent="0.25">
      <c r="A25" s="13" t="s">
        <v>76</v>
      </c>
      <c r="B25" s="14" t="s">
        <v>68</v>
      </c>
      <c r="C25" s="14" t="s">
        <v>77</v>
      </c>
      <c r="D25" s="14" t="s">
        <v>78</v>
      </c>
      <c r="E25" s="15">
        <v>263</v>
      </c>
    </row>
    <row r="26" spans="1:5" x14ac:dyDescent="0.25">
      <c r="A26" s="117" t="s">
        <v>79</v>
      </c>
      <c r="B26" s="117"/>
      <c r="C26" s="117"/>
      <c r="D26" s="117"/>
      <c r="E26" s="21">
        <f>SUM(E8:E25)</f>
        <v>4200</v>
      </c>
    </row>
    <row r="27" spans="1:5" x14ac:dyDescent="0.25">
      <c r="A27" s="16"/>
      <c r="B27" s="16"/>
      <c r="C27" s="16"/>
      <c r="D27" s="16"/>
      <c r="E27" s="16"/>
    </row>
  </sheetData>
  <mergeCells count="10">
    <mergeCell ref="A26:D26"/>
    <mergeCell ref="A6:A7"/>
    <mergeCell ref="B6:B7"/>
    <mergeCell ref="C6:D6"/>
    <mergeCell ref="E6:E7"/>
    <mergeCell ref="A1:E1"/>
    <mergeCell ref="A2:E2"/>
    <mergeCell ref="A3:E3"/>
    <mergeCell ref="A4:E4"/>
    <mergeCell ref="A5:E5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zoomScale="115" zoomScaleNormal="115" workbookViewId="0">
      <selection activeCell="A8" sqref="A8:F8"/>
    </sheetView>
  </sheetViews>
  <sheetFormatPr defaultRowHeight="15" x14ac:dyDescent="0.25"/>
  <cols>
    <col min="1" max="1" width="9.140625" style="12"/>
    <col min="2" max="2" width="63.42578125" style="12" customWidth="1"/>
    <col min="3" max="3" width="18" style="100" customWidth="1"/>
    <col min="4" max="4" width="16.28515625" style="100" customWidth="1"/>
    <col min="5" max="5" width="14.42578125" style="100" customWidth="1"/>
    <col min="6" max="6" width="13.85546875" style="12" bestFit="1" customWidth="1"/>
    <col min="7" max="16384" width="9.140625" style="12"/>
  </cols>
  <sheetData>
    <row r="1" spans="1:6" ht="15.75" x14ac:dyDescent="0.25">
      <c r="A1" s="122" t="s">
        <v>0</v>
      </c>
      <c r="B1" s="123"/>
      <c r="C1" s="123"/>
      <c r="D1" s="123"/>
      <c r="E1" s="123"/>
      <c r="F1" s="124"/>
    </row>
    <row r="2" spans="1:6" ht="15.75" x14ac:dyDescent="0.25">
      <c r="A2" s="125" t="s">
        <v>107</v>
      </c>
      <c r="B2" s="126"/>
      <c r="C2" s="126"/>
      <c r="D2" s="126"/>
      <c r="E2" s="126"/>
      <c r="F2" s="127"/>
    </row>
    <row r="3" spans="1:6" ht="15.75" x14ac:dyDescent="0.25">
      <c r="A3" s="125" t="s">
        <v>14</v>
      </c>
      <c r="B3" s="126"/>
      <c r="C3" s="126"/>
      <c r="D3" s="126"/>
      <c r="E3" s="126"/>
      <c r="F3" s="127"/>
    </row>
    <row r="4" spans="1:6" ht="15.75" x14ac:dyDescent="0.25">
      <c r="A4" s="125" t="s">
        <v>110</v>
      </c>
      <c r="B4" s="126"/>
      <c r="C4" s="126"/>
      <c r="D4" s="126"/>
      <c r="E4" s="126"/>
      <c r="F4" s="127"/>
    </row>
    <row r="5" spans="1:6" ht="15.75" x14ac:dyDescent="0.25">
      <c r="A5" s="128" t="s">
        <v>108</v>
      </c>
      <c r="B5" s="126"/>
      <c r="C5" s="126"/>
      <c r="D5" s="126"/>
      <c r="E5" s="126"/>
      <c r="F5" s="127"/>
    </row>
    <row r="6" spans="1:6" ht="15.75" x14ac:dyDescent="0.25">
      <c r="A6" s="128" t="s">
        <v>109</v>
      </c>
      <c r="B6" s="129"/>
      <c r="C6" s="129"/>
      <c r="D6" s="129"/>
      <c r="E6" s="129"/>
      <c r="F6" s="130"/>
    </row>
    <row r="7" spans="1:6" ht="15.75" x14ac:dyDescent="0.25">
      <c r="A7" s="128" t="str">
        <f>'ORÇAMENTO BÁSICO'!A7:H7</f>
        <v>TABELA SINAPI - CUSTO REFERENCIAL DE SERVIÇOS COMPOSIÇÃO SINTÉTICA - DESONERADO - ABRIL 2018</v>
      </c>
      <c r="B7" s="129"/>
      <c r="C7" s="129"/>
      <c r="D7" s="129"/>
      <c r="E7" s="129"/>
      <c r="F7" s="130"/>
    </row>
    <row r="8" spans="1:6" ht="16.5" thickBot="1" x14ac:dyDescent="0.3">
      <c r="A8" s="119" t="s">
        <v>201</v>
      </c>
      <c r="B8" s="120"/>
      <c r="C8" s="120"/>
      <c r="D8" s="120"/>
      <c r="E8" s="120"/>
      <c r="F8" s="121"/>
    </row>
    <row r="9" spans="1:6" ht="13.5" customHeight="1" x14ac:dyDescent="0.25">
      <c r="A9" s="32" t="s">
        <v>81</v>
      </c>
      <c r="B9" s="34" t="s">
        <v>22</v>
      </c>
      <c r="C9" s="33" t="s">
        <v>83</v>
      </c>
      <c r="D9" s="138" t="s">
        <v>119</v>
      </c>
      <c r="E9" s="139"/>
      <c r="F9" s="37" t="s">
        <v>2</v>
      </c>
    </row>
    <row r="10" spans="1:6" ht="13.5" customHeight="1" x14ac:dyDescent="0.25">
      <c r="A10" s="22">
        <v>1</v>
      </c>
      <c r="B10" s="23" t="s">
        <v>94</v>
      </c>
      <c r="C10" s="25"/>
      <c r="D10" s="25"/>
      <c r="E10" s="25"/>
      <c r="F10" s="39"/>
    </row>
    <row r="11" spans="1:6" ht="13.5" customHeight="1" x14ac:dyDescent="0.25">
      <c r="A11" s="27" t="s">
        <v>84</v>
      </c>
      <c r="B11" s="30" t="s">
        <v>98</v>
      </c>
      <c r="C11" s="40" t="s">
        <v>83</v>
      </c>
      <c r="D11" s="40" t="s">
        <v>112</v>
      </c>
      <c r="E11" s="40" t="s">
        <v>113</v>
      </c>
      <c r="F11" s="56" t="s">
        <v>2</v>
      </c>
    </row>
    <row r="12" spans="1:6" ht="13.5" customHeight="1" x14ac:dyDescent="0.25">
      <c r="A12" s="27" t="s">
        <v>111</v>
      </c>
      <c r="B12" s="30" t="s">
        <v>114</v>
      </c>
      <c r="C12" s="28" t="s">
        <v>93</v>
      </c>
      <c r="D12" s="29">
        <v>0.3</v>
      </c>
      <c r="E12" s="29">
        <v>4200</v>
      </c>
      <c r="F12" s="57">
        <f>D12*E12</f>
        <v>1260</v>
      </c>
    </row>
    <row r="13" spans="1:6" ht="13.5" customHeight="1" x14ac:dyDescent="0.25">
      <c r="A13" s="27" t="s">
        <v>116</v>
      </c>
      <c r="B13" s="30" t="s">
        <v>115</v>
      </c>
      <c r="C13" s="28" t="s">
        <v>93</v>
      </c>
      <c r="D13" s="29">
        <v>0.3</v>
      </c>
      <c r="E13" s="29">
        <v>4200</v>
      </c>
      <c r="F13" s="57">
        <f>D13*E13</f>
        <v>1260</v>
      </c>
    </row>
    <row r="14" spans="1:6" ht="13.5" customHeight="1" x14ac:dyDescent="0.25">
      <c r="A14" s="143" t="s">
        <v>99</v>
      </c>
      <c r="B14" s="144"/>
      <c r="C14" s="144"/>
      <c r="D14" s="144"/>
      <c r="E14" s="144"/>
      <c r="F14" s="58">
        <f>SUM(F12:F13)</f>
        <v>2520</v>
      </c>
    </row>
    <row r="15" spans="1:6" ht="45" x14ac:dyDescent="0.25">
      <c r="A15" s="41" t="s">
        <v>85</v>
      </c>
      <c r="B15" s="38" t="s">
        <v>95</v>
      </c>
      <c r="C15" s="45" t="s">
        <v>83</v>
      </c>
      <c r="D15" s="45" t="s">
        <v>112</v>
      </c>
      <c r="E15" s="45" t="s">
        <v>113</v>
      </c>
      <c r="F15" s="59" t="s">
        <v>2</v>
      </c>
    </row>
    <row r="16" spans="1:6" x14ac:dyDescent="0.25">
      <c r="A16" s="27" t="s">
        <v>118</v>
      </c>
      <c r="B16" s="30" t="s">
        <v>117</v>
      </c>
      <c r="C16" s="28" t="s">
        <v>93</v>
      </c>
      <c r="D16" s="29">
        <v>1.5</v>
      </c>
      <c r="E16" s="29">
        <v>2</v>
      </c>
      <c r="F16" s="57">
        <f>E16*D16</f>
        <v>3</v>
      </c>
    </row>
    <row r="17" spans="1:6" x14ac:dyDescent="0.25">
      <c r="A17" s="143" t="s">
        <v>99</v>
      </c>
      <c r="B17" s="144"/>
      <c r="C17" s="144"/>
      <c r="D17" s="144"/>
      <c r="E17" s="144"/>
      <c r="F17" s="58">
        <f>2*3</f>
        <v>6</v>
      </c>
    </row>
    <row r="18" spans="1:6" x14ac:dyDescent="0.25">
      <c r="A18" s="91">
        <v>2</v>
      </c>
      <c r="B18" s="92" t="s">
        <v>152</v>
      </c>
      <c r="C18" s="25"/>
      <c r="D18" s="25"/>
      <c r="E18" s="25"/>
      <c r="F18" s="93"/>
    </row>
    <row r="19" spans="1:6" x14ac:dyDescent="0.25">
      <c r="A19" s="96" t="s">
        <v>90</v>
      </c>
      <c r="B19" s="94" t="s">
        <v>192</v>
      </c>
      <c r="C19" s="45" t="s">
        <v>83</v>
      </c>
      <c r="D19" s="45" t="s">
        <v>193</v>
      </c>
      <c r="E19" s="28" t="s">
        <v>194</v>
      </c>
      <c r="F19" s="29" t="s">
        <v>2</v>
      </c>
    </row>
    <row r="20" spans="1:6" x14ac:dyDescent="0.25">
      <c r="A20" s="96" t="s">
        <v>154</v>
      </c>
      <c r="B20" s="30" t="s">
        <v>145</v>
      </c>
      <c r="C20" s="28" t="s">
        <v>153</v>
      </c>
      <c r="D20" s="28" t="s">
        <v>196</v>
      </c>
      <c r="E20" s="28">
        <v>4200</v>
      </c>
      <c r="F20" s="29">
        <f>0.15*0.12*E20</f>
        <v>75.599999999999994</v>
      </c>
    </row>
    <row r="21" spans="1:6" x14ac:dyDescent="0.25">
      <c r="A21" s="28" t="s">
        <v>155</v>
      </c>
      <c r="B21" s="30" t="s">
        <v>144</v>
      </c>
      <c r="C21" s="28" t="s">
        <v>153</v>
      </c>
      <c r="D21" s="102" t="s">
        <v>195</v>
      </c>
      <c r="E21" s="28" t="str">
        <f>D21</f>
        <v>0,30*0,08</v>
      </c>
      <c r="F21" s="29">
        <f>0.3*0.08*4200</f>
        <v>100.8</v>
      </c>
    </row>
    <row r="22" spans="1:6" x14ac:dyDescent="0.25">
      <c r="A22" s="140" t="s">
        <v>99</v>
      </c>
      <c r="B22" s="141"/>
      <c r="C22" s="141"/>
      <c r="D22" s="141"/>
      <c r="E22" s="142"/>
      <c r="F22" s="95">
        <f>SUM(F20:F21)</f>
        <v>176.39999999999998</v>
      </c>
    </row>
    <row r="23" spans="1:6" ht="13.5" customHeight="1" x14ac:dyDescent="0.25">
      <c r="A23" s="42">
        <v>3</v>
      </c>
      <c r="B23" s="43" t="s">
        <v>102</v>
      </c>
      <c r="C23" s="99"/>
      <c r="D23" s="99"/>
      <c r="E23" s="99"/>
      <c r="F23" s="44"/>
    </row>
    <row r="24" spans="1:6" ht="13.5" customHeight="1" x14ac:dyDescent="0.25">
      <c r="A24" s="27" t="s">
        <v>105</v>
      </c>
      <c r="B24" s="30" t="s">
        <v>103</v>
      </c>
      <c r="C24" s="40" t="s">
        <v>83</v>
      </c>
      <c r="D24" s="40" t="s">
        <v>121</v>
      </c>
      <c r="E24" s="45" t="s">
        <v>199</v>
      </c>
      <c r="F24" s="59" t="s">
        <v>2</v>
      </c>
    </row>
    <row r="25" spans="1:6" ht="13.5" customHeight="1" x14ac:dyDescent="0.25">
      <c r="A25" s="27"/>
      <c r="B25" s="30" t="s">
        <v>120</v>
      </c>
      <c r="C25" s="28" t="s">
        <v>104</v>
      </c>
      <c r="D25" s="46">
        <v>1</v>
      </c>
      <c r="E25" s="46">
        <v>3</v>
      </c>
      <c r="F25" s="62">
        <f>5*5*3*1</f>
        <v>75</v>
      </c>
    </row>
    <row r="26" spans="1:6" ht="13.5" customHeight="1" x14ac:dyDescent="0.25">
      <c r="A26" s="27" t="s">
        <v>149</v>
      </c>
      <c r="B26" s="30" t="str">
        <f>'ORÇAMENTO BÁSICO'!C19</f>
        <v>" APONTARIFE " - ( OBRAS CIVIS )</v>
      </c>
      <c r="C26" s="40" t="s">
        <v>83</v>
      </c>
      <c r="D26" s="40" t="s">
        <v>121</v>
      </c>
      <c r="E26" s="45" t="s">
        <v>199</v>
      </c>
      <c r="F26" s="59" t="s">
        <v>2</v>
      </c>
    </row>
    <row r="27" spans="1:6" ht="13.5" customHeight="1" x14ac:dyDescent="0.25">
      <c r="A27" s="27"/>
      <c r="B27" s="30" t="s">
        <v>120</v>
      </c>
      <c r="C27" s="28" t="s">
        <v>104</v>
      </c>
      <c r="D27" s="46">
        <v>8</v>
      </c>
      <c r="E27" s="46">
        <v>3</v>
      </c>
      <c r="F27" s="62">
        <f>5*5*3*8</f>
        <v>600</v>
      </c>
    </row>
    <row r="28" spans="1:6" ht="13.5" customHeight="1" x14ac:dyDescent="0.25">
      <c r="A28" s="22">
        <v>3</v>
      </c>
      <c r="B28" s="23" t="s">
        <v>96</v>
      </c>
      <c r="C28" s="25"/>
      <c r="D28" s="25"/>
      <c r="E28" s="25"/>
      <c r="F28" s="26"/>
    </row>
    <row r="29" spans="1:6" ht="13.5" customHeight="1" x14ac:dyDescent="0.25">
      <c r="A29" s="27" t="s">
        <v>106</v>
      </c>
      <c r="B29" s="38" t="s">
        <v>97</v>
      </c>
      <c r="C29" s="45" t="s">
        <v>83</v>
      </c>
      <c r="D29" s="45" t="s">
        <v>112</v>
      </c>
      <c r="E29" s="45" t="s">
        <v>113</v>
      </c>
      <c r="F29" s="59" t="s">
        <v>2</v>
      </c>
    </row>
    <row r="30" spans="1:6" ht="13.5" customHeight="1" x14ac:dyDescent="0.25">
      <c r="A30" s="27" t="s">
        <v>123</v>
      </c>
      <c r="B30" s="30" t="s">
        <v>114</v>
      </c>
      <c r="C30" s="28" t="s">
        <v>93</v>
      </c>
      <c r="D30" s="29" t="s">
        <v>122</v>
      </c>
      <c r="E30" s="29">
        <v>4200</v>
      </c>
      <c r="F30" s="57">
        <f>0.25*E30</f>
        <v>1050</v>
      </c>
    </row>
    <row r="31" spans="1:6" ht="13.5" customHeight="1" x14ac:dyDescent="0.25">
      <c r="A31" s="27" t="s">
        <v>143</v>
      </c>
      <c r="B31" s="30" t="s">
        <v>115</v>
      </c>
      <c r="C31" s="28" t="s">
        <v>93</v>
      </c>
      <c r="D31" s="29" t="s">
        <v>122</v>
      </c>
      <c r="E31" s="29">
        <v>4200</v>
      </c>
      <c r="F31" s="57">
        <f>0.25*E31</f>
        <v>1050</v>
      </c>
    </row>
    <row r="32" spans="1:6" ht="13.5" customHeight="1" x14ac:dyDescent="0.25">
      <c r="A32" s="145" t="s">
        <v>89</v>
      </c>
      <c r="B32" s="146"/>
      <c r="C32" s="146"/>
      <c r="D32" s="146"/>
      <c r="E32" s="147"/>
      <c r="F32" s="58">
        <f>SUM(F30:F31)</f>
        <v>2100</v>
      </c>
    </row>
    <row r="33" spans="1:6" x14ac:dyDescent="0.25">
      <c r="A33" s="22">
        <v>4</v>
      </c>
      <c r="B33" s="23" t="s">
        <v>88</v>
      </c>
      <c r="C33" s="25"/>
      <c r="D33" s="25"/>
      <c r="E33" s="25"/>
      <c r="F33" s="26"/>
    </row>
    <row r="34" spans="1:6" x14ac:dyDescent="0.25">
      <c r="A34" s="27" t="s">
        <v>138</v>
      </c>
      <c r="B34" s="154" t="s">
        <v>86</v>
      </c>
      <c r="C34" s="154"/>
      <c r="D34" s="154"/>
      <c r="E34" s="154"/>
      <c r="F34" s="155"/>
    </row>
    <row r="35" spans="1:6" x14ac:dyDescent="0.25">
      <c r="A35" s="47"/>
      <c r="B35" s="48" t="s">
        <v>124</v>
      </c>
      <c r="C35" s="49" t="s">
        <v>125</v>
      </c>
      <c r="D35" s="49" t="s">
        <v>126</v>
      </c>
      <c r="E35" s="49" t="s">
        <v>113</v>
      </c>
      <c r="F35" s="135"/>
    </row>
    <row r="36" spans="1:6" x14ac:dyDescent="0.25">
      <c r="A36" s="47" t="s">
        <v>139</v>
      </c>
      <c r="B36" s="50" t="s">
        <v>29</v>
      </c>
      <c r="C36" s="51" t="s">
        <v>31</v>
      </c>
      <c r="D36" s="51" t="s">
        <v>32</v>
      </c>
      <c r="E36" s="52">
        <v>580</v>
      </c>
      <c r="F36" s="136"/>
    </row>
    <row r="37" spans="1:6" x14ac:dyDescent="0.25">
      <c r="A37" s="47" t="s">
        <v>156</v>
      </c>
      <c r="B37" s="53" t="s">
        <v>33</v>
      </c>
      <c r="C37" s="54" t="s">
        <v>34</v>
      </c>
      <c r="D37" s="54" t="s">
        <v>35</v>
      </c>
      <c r="E37" s="55">
        <v>108</v>
      </c>
      <c r="F37" s="136"/>
    </row>
    <row r="38" spans="1:6" x14ac:dyDescent="0.25">
      <c r="A38" s="47" t="s">
        <v>157</v>
      </c>
      <c r="B38" s="53" t="s">
        <v>36</v>
      </c>
      <c r="C38" s="54" t="s">
        <v>31</v>
      </c>
      <c r="D38" s="54" t="s">
        <v>32</v>
      </c>
      <c r="E38" s="55">
        <v>550</v>
      </c>
      <c r="F38" s="136"/>
    </row>
    <row r="39" spans="1:6" ht="18.75" customHeight="1" x14ac:dyDescent="0.25">
      <c r="A39" s="47" t="s">
        <v>158</v>
      </c>
      <c r="B39" s="53" t="s">
        <v>37</v>
      </c>
      <c r="C39" s="54" t="s">
        <v>39</v>
      </c>
      <c r="D39" s="54" t="s">
        <v>40</v>
      </c>
      <c r="E39" s="55">
        <v>140</v>
      </c>
      <c r="F39" s="136"/>
    </row>
    <row r="40" spans="1:6" ht="25.5" x14ac:dyDescent="0.25">
      <c r="A40" s="47" t="s">
        <v>159</v>
      </c>
      <c r="B40" s="53" t="s">
        <v>41</v>
      </c>
      <c r="C40" s="54" t="s">
        <v>42</v>
      </c>
      <c r="D40" s="54" t="s">
        <v>43</v>
      </c>
      <c r="E40" s="55">
        <v>125</v>
      </c>
      <c r="F40" s="136"/>
    </row>
    <row r="41" spans="1:6" ht="25.5" x14ac:dyDescent="0.25">
      <c r="A41" s="47" t="s">
        <v>160</v>
      </c>
      <c r="B41" s="53" t="s">
        <v>44</v>
      </c>
      <c r="C41" s="54" t="s">
        <v>42</v>
      </c>
      <c r="D41" s="54" t="s">
        <v>43</v>
      </c>
      <c r="E41" s="55">
        <v>106</v>
      </c>
      <c r="F41" s="136"/>
    </row>
    <row r="42" spans="1:6" ht="25.5" x14ac:dyDescent="0.25">
      <c r="A42" s="47" t="s">
        <v>161</v>
      </c>
      <c r="B42" s="53" t="s">
        <v>45</v>
      </c>
      <c r="C42" s="54" t="s">
        <v>42</v>
      </c>
      <c r="D42" s="54" t="s">
        <v>43</v>
      </c>
      <c r="E42" s="55">
        <v>168</v>
      </c>
      <c r="F42" s="136"/>
    </row>
    <row r="43" spans="1:6" x14ac:dyDescent="0.25">
      <c r="A43" s="47" t="s">
        <v>162</v>
      </c>
      <c r="B43" s="53" t="s">
        <v>46</v>
      </c>
      <c r="C43" s="54" t="s">
        <v>48</v>
      </c>
      <c r="D43" s="54" t="s">
        <v>49</v>
      </c>
      <c r="E43" s="55">
        <v>212</v>
      </c>
      <c r="F43" s="136"/>
    </row>
    <row r="44" spans="1:6" x14ac:dyDescent="0.25">
      <c r="A44" s="47" t="s">
        <v>163</v>
      </c>
      <c r="B44" s="53" t="s">
        <v>50</v>
      </c>
      <c r="C44" s="54" t="s">
        <v>51</v>
      </c>
      <c r="D44" s="54" t="s">
        <v>52</v>
      </c>
      <c r="E44" s="55">
        <v>168</v>
      </c>
      <c r="F44" s="136"/>
    </row>
    <row r="45" spans="1:6" x14ac:dyDescent="0.25">
      <c r="A45" s="47" t="s">
        <v>164</v>
      </c>
      <c r="B45" s="53" t="s">
        <v>53</v>
      </c>
      <c r="C45" s="54" t="s">
        <v>51</v>
      </c>
      <c r="D45" s="54" t="s">
        <v>52</v>
      </c>
      <c r="E45" s="55">
        <v>172</v>
      </c>
      <c r="F45" s="136"/>
    </row>
    <row r="46" spans="1:6" ht="25.5" x14ac:dyDescent="0.25">
      <c r="A46" s="47" t="s">
        <v>165</v>
      </c>
      <c r="B46" s="53" t="s">
        <v>54</v>
      </c>
      <c r="C46" s="54" t="s">
        <v>55</v>
      </c>
      <c r="D46" s="54" t="s">
        <v>56</v>
      </c>
      <c r="E46" s="55">
        <v>138</v>
      </c>
      <c r="F46" s="136"/>
    </row>
    <row r="47" spans="1:6" x14ac:dyDescent="0.25">
      <c r="A47" s="47" t="s">
        <v>166</v>
      </c>
      <c r="B47" s="53" t="s">
        <v>57</v>
      </c>
      <c r="C47" s="54" t="s">
        <v>59</v>
      </c>
      <c r="D47" s="54" t="s">
        <v>60</v>
      </c>
      <c r="E47" s="55">
        <v>148</v>
      </c>
      <c r="F47" s="136"/>
    </row>
    <row r="48" spans="1:6" x14ac:dyDescent="0.25">
      <c r="A48" s="47" t="s">
        <v>167</v>
      </c>
      <c r="B48" s="53" t="s">
        <v>61</v>
      </c>
      <c r="C48" s="54">
        <v>68</v>
      </c>
      <c r="D48" s="54" t="s">
        <v>62</v>
      </c>
      <c r="E48" s="55">
        <v>104</v>
      </c>
      <c r="F48" s="136"/>
    </row>
    <row r="49" spans="1:6" x14ac:dyDescent="0.25">
      <c r="A49" s="47" t="s">
        <v>168</v>
      </c>
      <c r="B49" s="53" t="s">
        <v>63</v>
      </c>
      <c r="C49" s="54" t="s">
        <v>65</v>
      </c>
      <c r="D49" s="54" t="s">
        <v>66</v>
      </c>
      <c r="E49" s="55">
        <v>350</v>
      </c>
      <c r="F49" s="136"/>
    </row>
    <row r="50" spans="1:6" x14ac:dyDescent="0.25">
      <c r="A50" s="47" t="s">
        <v>169</v>
      </c>
      <c r="B50" s="53" t="s">
        <v>67</v>
      </c>
      <c r="C50" s="54" t="s">
        <v>69</v>
      </c>
      <c r="D50" s="54" t="s">
        <v>70</v>
      </c>
      <c r="E50" s="55">
        <v>138</v>
      </c>
      <c r="F50" s="136"/>
    </row>
    <row r="51" spans="1:6" x14ac:dyDescent="0.25">
      <c r="A51" s="47" t="s">
        <v>170</v>
      </c>
      <c r="B51" s="53" t="s">
        <v>71</v>
      </c>
      <c r="C51" s="54" t="s">
        <v>69</v>
      </c>
      <c r="D51" s="54" t="s">
        <v>72</v>
      </c>
      <c r="E51" s="55">
        <v>498</v>
      </c>
      <c r="F51" s="136"/>
    </row>
    <row r="52" spans="1:6" x14ac:dyDescent="0.25">
      <c r="A52" s="47" t="s">
        <v>171</v>
      </c>
      <c r="B52" s="53" t="s">
        <v>73</v>
      </c>
      <c r="C52" s="54" t="s">
        <v>74</v>
      </c>
      <c r="D52" s="54" t="s">
        <v>75</v>
      </c>
      <c r="E52" s="55">
        <v>232</v>
      </c>
      <c r="F52" s="136"/>
    </row>
    <row r="53" spans="1:6" x14ac:dyDescent="0.25">
      <c r="A53" s="47" t="s">
        <v>172</v>
      </c>
      <c r="B53" s="53" t="s">
        <v>76</v>
      </c>
      <c r="C53" s="54" t="s">
        <v>77</v>
      </c>
      <c r="D53" s="54" t="s">
        <v>78</v>
      </c>
      <c r="E53" s="55">
        <v>263</v>
      </c>
      <c r="F53" s="137"/>
    </row>
    <row r="54" spans="1:6" x14ac:dyDescent="0.25">
      <c r="A54" s="156" t="s">
        <v>99</v>
      </c>
      <c r="B54" s="157"/>
      <c r="C54" s="157"/>
      <c r="D54" s="157"/>
      <c r="E54" s="158"/>
      <c r="F54" s="61">
        <v>4200</v>
      </c>
    </row>
    <row r="55" spans="1:6" x14ac:dyDescent="0.25">
      <c r="A55" s="27" t="s">
        <v>150</v>
      </c>
      <c r="B55" s="151" t="s">
        <v>87</v>
      </c>
      <c r="C55" s="152"/>
      <c r="D55" s="152"/>
      <c r="E55" s="152"/>
      <c r="F55" s="153"/>
    </row>
    <row r="56" spans="1:6" x14ac:dyDescent="0.25">
      <c r="A56" s="47"/>
      <c r="B56" s="48" t="s">
        <v>124</v>
      </c>
      <c r="C56" s="49" t="s">
        <v>125</v>
      </c>
      <c r="D56" s="49" t="s">
        <v>126</v>
      </c>
      <c r="E56" s="49" t="s">
        <v>113</v>
      </c>
      <c r="F56" s="135"/>
    </row>
    <row r="57" spans="1:6" x14ac:dyDescent="0.25">
      <c r="A57" s="47" t="s">
        <v>173</v>
      </c>
      <c r="B57" s="50" t="s">
        <v>29</v>
      </c>
      <c r="C57" s="51" t="s">
        <v>31</v>
      </c>
      <c r="D57" s="51" t="s">
        <v>32</v>
      </c>
      <c r="E57" s="52">
        <v>580</v>
      </c>
      <c r="F57" s="136"/>
    </row>
    <row r="58" spans="1:6" x14ac:dyDescent="0.25">
      <c r="A58" s="47" t="s">
        <v>174</v>
      </c>
      <c r="B58" s="53" t="s">
        <v>33</v>
      </c>
      <c r="C58" s="54" t="s">
        <v>34</v>
      </c>
      <c r="D58" s="54" t="s">
        <v>35</v>
      </c>
      <c r="E58" s="55">
        <v>108</v>
      </c>
      <c r="F58" s="136"/>
    </row>
    <row r="59" spans="1:6" x14ac:dyDescent="0.25">
      <c r="A59" s="47" t="s">
        <v>175</v>
      </c>
      <c r="B59" s="53" t="s">
        <v>36</v>
      </c>
      <c r="C59" s="54" t="s">
        <v>31</v>
      </c>
      <c r="D59" s="54" t="s">
        <v>32</v>
      </c>
      <c r="E59" s="55">
        <v>550</v>
      </c>
      <c r="F59" s="136"/>
    </row>
    <row r="60" spans="1:6" x14ac:dyDescent="0.25">
      <c r="A60" s="47" t="s">
        <v>176</v>
      </c>
      <c r="B60" s="53" t="s">
        <v>37</v>
      </c>
      <c r="C60" s="54" t="s">
        <v>39</v>
      </c>
      <c r="D60" s="54" t="s">
        <v>40</v>
      </c>
      <c r="E60" s="55">
        <v>140</v>
      </c>
      <c r="F60" s="136"/>
    </row>
    <row r="61" spans="1:6" ht="25.5" x14ac:dyDescent="0.25">
      <c r="A61" s="47" t="s">
        <v>177</v>
      </c>
      <c r="B61" s="53" t="s">
        <v>41</v>
      </c>
      <c r="C61" s="54" t="s">
        <v>42</v>
      </c>
      <c r="D61" s="54" t="s">
        <v>43</v>
      </c>
      <c r="E61" s="55">
        <v>125</v>
      </c>
      <c r="F61" s="136"/>
    </row>
    <row r="62" spans="1:6" ht="25.5" x14ac:dyDescent="0.25">
      <c r="A62" s="47" t="s">
        <v>178</v>
      </c>
      <c r="B62" s="53" t="s">
        <v>44</v>
      </c>
      <c r="C62" s="54" t="s">
        <v>42</v>
      </c>
      <c r="D62" s="54" t="s">
        <v>43</v>
      </c>
      <c r="E62" s="55">
        <v>106</v>
      </c>
      <c r="F62" s="136"/>
    </row>
    <row r="63" spans="1:6" ht="25.5" x14ac:dyDescent="0.25">
      <c r="A63" s="47" t="s">
        <v>179</v>
      </c>
      <c r="B63" s="53" t="s">
        <v>45</v>
      </c>
      <c r="C63" s="54" t="s">
        <v>42</v>
      </c>
      <c r="D63" s="54" t="s">
        <v>43</v>
      </c>
      <c r="E63" s="55">
        <v>168</v>
      </c>
      <c r="F63" s="136"/>
    </row>
    <row r="64" spans="1:6" x14ac:dyDescent="0.25">
      <c r="A64" s="47" t="s">
        <v>180</v>
      </c>
      <c r="B64" s="53" t="s">
        <v>46</v>
      </c>
      <c r="C64" s="54" t="s">
        <v>48</v>
      </c>
      <c r="D64" s="54" t="s">
        <v>49</v>
      </c>
      <c r="E64" s="55">
        <v>212</v>
      </c>
      <c r="F64" s="136"/>
    </row>
    <row r="65" spans="1:6" x14ac:dyDescent="0.25">
      <c r="A65" s="47" t="s">
        <v>181</v>
      </c>
      <c r="B65" s="53" t="s">
        <v>50</v>
      </c>
      <c r="C65" s="54" t="s">
        <v>51</v>
      </c>
      <c r="D65" s="54" t="s">
        <v>52</v>
      </c>
      <c r="E65" s="55">
        <v>168</v>
      </c>
      <c r="F65" s="136"/>
    </row>
    <row r="66" spans="1:6" x14ac:dyDescent="0.25">
      <c r="A66" s="47" t="s">
        <v>182</v>
      </c>
      <c r="B66" s="53" t="s">
        <v>53</v>
      </c>
      <c r="C66" s="54" t="s">
        <v>51</v>
      </c>
      <c r="D66" s="54" t="s">
        <v>52</v>
      </c>
      <c r="E66" s="55">
        <v>172</v>
      </c>
      <c r="F66" s="136"/>
    </row>
    <row r="67" spans="1:6" ht="25.5" x14ac:dyDescent="0.25">
      <c r="A67" s="47" t="s">
        <v>183</v>
      </c>
      <c r="B67" s="53" t="s">
        <v>54</v>
      </c>
      <c r="C67" s="54" t="s">
        <v>55</v>
      </c>
      <c r="D67" s="54" t="s">
        <v>56</v>
      </c>
      <c r="E67" s="55">
        <v>138</v>
      </c>
      <c r="F67" s="136"/>
    </row>
    <row r="68" spans="1:6" x14ac:dyDescent="0.25">
      <c r="A68" s="47" t="s">
        <v>184</v>
      </c>
      <c r="B68" s="53" t="s">
        <v>57</v>
      </c>
      <c r="C68" s="54" t="s">
        <v>59</v>
      </c>
      <c r="D68" s="54" t="s">
        <v>60</v>
      </c>
      <c r="E68" s="55">
        <v>148</v>
      </c>
      <c r="F68" s="136"/>
    </row>
    <row r="69" spans="1:6" x14ac:dyDescent="0.25">
      <c r="A69" s="47" t="s">
        <v>185</v>
      </c>
      <c r="B69" s="53" t="s">
        <v>61</v>
      </c>
      <c r="C69" s="54">
        <v>68</v>
      </c>
      <c r="D69" s="54" t="s">
        <v>62</v>
      </c>
      <c r="E69" s="55">
        <v>104</v>
      </c>
      <c r="F69" s="136"/>
    </row>
    <row r="70" spans="1:6" x14ac:dyDescent="0.25">
      <c r="A70" s="47" t="s">
        <v>186</v>
      </c>
      <c r="B70" s="53" t="s">
        <v>63</v>
      </c>
      <c r="C70" s="54" t="s">
        <v>65</v>
      </c>
      <c r="D70" s="54" t="s">
        <v>66</v>
      </c>
      <c r="E70" s="55">
        <v>350</v>
      </c>
      <c r="F70" s="136"/>
    </row>
    <row r="71" spans="1:6" x14ac:dyDescent="0.25">
      <c r="A71" s="47" t="s">
        <v>187</v>
      </c>
      <c r="B71" s="53" t="s">
        <v>67</v>
      </c>
      <c r="C71" s="54" t="s">
        <v>69</v>
      </c>
      <c r="D71" s="54" t="s">
        <v>70</v>
      </c>
      <c r="E71" s="55">
        <v>138</v>
      </c>
      <c r="F71" s="136"/>
    </row>
    <row r="72" spans="1:6" x14ac:dyDescent="0.25">
      <c r="A72" s="47" t="s">
        <v>188</v>
      </c>
      <c r="B72" s="53" t="s">
        <v>71</v>
      </c>
      <c r="C72" s="54" t="s">
        <v>69</v>
      </c>
      <c r="D72" s="54" t="s">
        <v>72</v>
      </c>
      <c r="E72" s="55">
        <v>498</v>
      </c>
      <c r="F72" s="136"/>
    </row>
    <row r="73" spans="1:6" x14ac:dyDescent="0.25">
      <c r="A73" s="47" t="s">
        <v>189</v>
      </c>
      <c r="B73" s="53" t="s">
        <v>73</v>
      </c>
      <c r="C73" s="54" t="s">
        <v>74</v>
      </c>
      <c r="D73" s="54" t="s">
        <v>75</v>
      </c>
      <c r="E73" s="55">
        <v>232</v>
      </c>
      <c r="F73" s="136"/>
    </row>
    <row r="74" spans="1:6" x14ac:dyDescent="0.25">
      <c r="A74" s="47" t="s">
        <v>190</v>
      </c>
      <c r="B74" s="53" t="s">
        <v>76</v>
      </c>
      <c r="C74" s="54" t="s">
        <v>77</v>
      </c>
      <c r="D74" s="54" t="s">
        <v>78</v>
      </c>
      <c r="E74" s="55">
        <v>263</v>
      </c>
      <c r="F74" s="137"/>
    </row>
    <row r="75" spans="1:6" ht="15.75" thickBot="1" x14ac:dyDescent="0.3">
      <c r="A75" s="148" t="s">
        <v>99</v>
      </c>
      <c r="B75" s="149"/>
      <c r="C75" s="149"/>
      <c r="D75" s="149"/>
      <c r="E75" s="150"/>
      <c r="F75" s="60">
        <v>4200</v>
      </c>
    </row>
    <row r="76" spans="1:6" x14ac:dyDescent="0.25">
      <c r="A76" s="22">
        <v>5</v>
      </c>
      <c r="B76" s="23" t="s">
        <v>88</v>
      </c>
      <c r="C76" s="25"/>
      <c r="D76" s="25"/>
      <c r="E76" s="25"/>
      <c r="F76" s="26"/>
    </row>
    <row r="77" spans="1:6" ht="60" x14ac:dyDescent="0.25">
      <c r="A77" s="27" t="s">
        <v>151</v>
      </c>
      <c r="B77" s="30" t="str">
        <f>'ORÇAMENTO BÁSICO'!C29</f>
        <v>ALUGUEL CONTAINER/ESCRIT INCL INST ELET LARG=2,20 COMP=6,20M ALT=2,50M CHAPA ACO C/NERV TRAPEZ FORRO C/ISOL TERMO/ACUSTICO CHASSIS REFORC PISO COMPENS NAVAL EXC TRANSP/CARGA/DESCARGA</v>
      </c>
      <c r="C77" s="45" t="s">
        <v>83</v>
      </c>
      <c r="D77" s="133" t="s">
        <v>142</v>
      </c>
      <c r="E77" s="134"/>
      <c r="F77" s="59" t="s">
        <v>2</v>
      </c>
    </row>
    <row r="78" spans="1:6" ht="15.75" thickBot="1" x14ac:dyDescent="0.3">
      <c r="A78" s="27" t="s">
        <v>191</v>
      </c>
      <c r="B78" s="30" t="s">
        <v>140</v>
      </c>
      <c r="C78" s="28" t="s">
        <v>136</v>
      </c>
      <c r="D78" s="131" t="s">
        <v>197</v>
      </c>
      <c r="E78" s="132"/>
      <c r="F78" s="62" t="s">
        <v>141</v>
      </c>
    </row>
    <row r="79" spans="1:6" x14ac:dyDescent="0.25">
      <c r="A79" s="68"/>
      <c r="B79" s="69"/>
      <c r="C79" s="98"/>
      <c r="D79" s="98"/>
      <c r="E79" s="98"/>
      <c r="F79" s="70"/>
    </row>
    <row r="80" spans="1:6" x14ac:dyDescent="0.25">
      <c r="A80" s="63"/>
      <c r="F80" s="64"/>
    </row>
    <row r="81" spans="1:6" x14ac:dyDescent="0.25">
      <c r="A81" s="63"/>
      <c r="B81" s="12" t="s">
        <v>127</v>
      </c>
      <c r="C81" s="100" t="s">
        <v>128</v>
      </c>
      <c r="F81" s="64"/>
    </row>
    <row r="82" spans="1:6" x14ac:dyDescent="0.25">
      <c r="A82" s="63"/>
      <c r="B82" s="12" t="s">
        <v>131</v>
      </c>
      <c r="C82" s="100" t="s">
        <v>130</v>
      </c>
      <c r="F82" s="64"/>
    </row>
    <row r="83" spans="1:6" ht="15.75" thickBot="1" x14ac:dyDescent="0.3">
      <c r="A83" s="65"/>
      <c r="B83" s="66" t="s">
        <v>132</v>
      </c>
      <c r="C83" s="101" t="s">
        <v>129</v>
      </c>
      <c r="D83" s="101"/>
      <c r="E83" s="101"/>
      <c r="F83" s="67"/>
    </row>
    <row r="84" spans="1:6" x14ac:dyDescent="0.25">
      <c r="A84" s="63"/>
    </row>
    <row r="85" spans="1:6" x14ac:dyDescent="0.25">
      <c r="A85" s="63"/>
    </row>
  </sheetData>
  <mergeCells count="21">
    <mergeCell ref="D78:E78"/>
    <mergeCell ref="D77:E77"/>
    <mergeCell ref="F56:F74"/>
    <mergeCell ref="D9:E9"/>
    <mergeCell ref="A22:E22"/>
    <mergeCell ref="A14:E14"/>
    <mergeCell ref="A17:E17"/>
    <mergeCell ref="A32:E32"/>
    <mergeCell ref="A75:E75"/>
    <mergeCell ref="B55:F55"/>
    <mergeCell ref="B34:F34"/>
    <mergeCell ref="F35:F53"/>
    <mergeCell ref="A54:E54"/>
    <mergeCell ref="A8:F8"/>
    <mergeCell ref="A1:F1"/>
    <mergeCell ref="A2:F2"/>
    <mergeCell ref="A3:F3"/>
    <mergeCell ref="A4:F4"/>
    <mergeCell ref="A5:F5"/>
    <mergeCell ref="A6:F6"/>
    <mergeCell ref="A7:F7"/>
  </mergeCells>
  <pageMargins left="0.511811024" right="0.511811024" top="0.78740157499999996" bottom="0.78740157499999996" header="0.31496062000000002" footer="0.31496062000000002"/>
  <pageSetup paperSize="9" scale="70" fitToHeight="0" orientation="portrait" horizontalDpi="4294967294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zoomScaleNormal="100" workbookViewId="0">
      <selection activeCell="C12" sqref="C12"/>
    </sheetView>
  </sheetViews>
  <sheetFormatPr defaultRowHeight="15" x14ac:dyDescent="0.25"/>
  <cols>
    <col min="1" max="1" width="9.140625" style="12"/>
    <col min="2" max="2" width="10.28515625" style="12" bestFit="1" customWidth="1"/>
    <col min="3" max="3" width="64.5703125" style="12" customWidth="1"/>
    <col min="4" max="4" width="10" style="12" customWidth="1"/>
    <col min="5" max="5" width="6.28515625" style="100" customWidth="1"/>
    <col min="6" max="6" width="10.85546875" style="12" customWidth="1"/>
    <col min="7" max="7" width="13" style="12" customWidth="1"/>
    <col min="8" max="9" width="13.85546875" style="12" bestFit="1" customWidth="1"/>
    <col min="10" max="16384" width="9.140625" style="12"/>
  </cols>
  <sheetData>
    <row r="1" spans="1:8" ht="15.75" x14ac:dyDescent="0.25">
      <c r="A1" s="218"/>
      <c r="B1" s="219"/>
      <c r="C1" s="219"/>
      <c r="D1" s="219"/>
      <c r="E1" s="219"/>
      <c r="F1" s="219"/>
      <c r="G1" s="219"/>
      <c r="H1" s="220"/>
    </row>
    <row r="2" spans="1:8" ht="15.75" x14ac:dyDescent="0.25">
      <c r="A2" s="221"/>
      <c r="B2" s="222"/>
      <c r="C2" s="222"/>
      <c r="D2" s="222"/>
      <c r="E2" s="222"/>
      <c r="F2" s="222"/>
      <c r="G2" s="222"/>
      <c r="H2" s="223"/>
    </row>
    <row r="3" spans="1:8" ht="15.75" x14ac:dyDescent="0.25">
      <c r="A3" s="221" t="s">
        <v>14</v>
      </c>
      <c r="B3" s="222"/>
      <c r="C3" s="222"/>
      <c r="D3" s="222"/>
      <c r="E3" s="222"/>
      <c r="F3" s="222"/>
      <c r="G3" s="222"/>
      <c r="H3" s="223"/>
    </row>
    <row r="4" spans="1:8" ht="15.75" x14ac:dyDescent="0.25">
      <c r="A4" s="221" t="s">
        <v>20</v>
      </c>
      <c r="B4" s="222"/>
      <c r="C4" s="222"/>
      <c r="D4" s="222"/>
      <c r="E4" s="222"/>
      <c r="F4" s="222"/>
      <c r="G4" s="222"/>
      <c r="H4" s="223"/>
    </row>
    <row r="5" spans="1:8" ht="15.75" x14ac:dyDescent="0.25">
      <c r="A5" s="221" t="s">
        <v>108</v>
      </c>
      <c r="B5" s="222"/>
      <c r="C5" s="222"/>
      <c r="D5" s="222"/>
      <c r="E5" s="222"/>
      <c r="F5" s="222"/>
      <c r="G5" s="222"/>
      <c r="H5" s="223"/>
    </row>
    <row r="6" spans="1:8" ht="15.75" x14ac:dyDescent="0.25">
      <c r="A6" s="221" t="s">
        <v>109</v>
      </c>
      <c r="B6" s="222"/>
      <c r="C6" s="222"/>
      <c r="D6" s="222"/>
      <c r="E6" s="222"/>
      <c r="F6" s="222"/>
      <c r="G6" s="222"/>
      <c r="H6" s="223"/>
    </row>
    <row r="7" spans="1:8" ht="15.75" x14ac:dyDescent="0.25">
      <c r="A7" s="221" t="s">
        <v>137</v>
      </c>
      <c r="B7" s="222"/>
      <c r="C7" s="222"/>
      <c r="D7" s="222"/>
      <c r="E7" s="222"/>
      <c r="F7" s="222"/>
      <c r="G7" s="222"/>
      <c r="H7" s="223"/>
    </row>
    <row r="8" spans="1:8" ht="16.5" thickBot="1" x14ac:dyDescent="0.3">
      <c r="A8" s="224" t="s">
        <v>201</v>
      </c>
      <c r="B8" s="225"/>
      <c r="C8" s="225"/>
      <c r="D8" s="225"/>
      <c r="E8" s="225"/>
      <c r="F8" s="225"/>
      <c r="G8" s="225"/>
      <c r="H8" s="226"/>
    </row>
    <row r="9" spans="1:8" ht="13.5" customHeight="1" x14ac:dyDescent="0.25">
      <c r="A9" s="32" t="s">
        <v>81</v>
      </c>
      <c r="B9" s="33" t="s">
        <v>21</v>
      </c>
      <c r="C9" s="34" t="s">
        <v>22</v>
      </c>
      <c r="D9" s="35" t="s">
        <v>82</v>
      </c>
      <c r="E9" s="33" t="s">
        <v>83</v>
      </c>
      <c r="F9" s="36" t="s">
        <v>91</v>
      </c>
      <c r="G9" s="36" t="s">
        <v>92</v>
      </c>
      <c r="H9" s="37" t="s">
        <v>2</v>
      </c>
    </row>
    <row r="10" spans="1:8" ht="13.5" customHeight="1" x14ac:dyDescent="0.25">
      <c r="A10" s="22">
        <v>1</v>
      </c>
      <c r="B10" s="23" t="s">
        <v>94</v>
      </c>
      <c r="C10" s="24"/>
      <c r="D10" s="25"/>
      <c r="E10" s="25"/>
      <c r="F10" s="24"/>
      <c r="G10" s="24"/>
      <c r="H10" s="26"/>
    </row>
    <row r="11" spans="1:8" ht="13.5" customHeight="1" x14ac:dyDescent="0.25">
      <c r="A11" s="71" t="s">
        <v>84</v>
      </c>
      <c r="B11" s="72">
        <v>20202</v>
      </c>
      <c r="C11" s="73" t="s">
        <v>98</v>
      </c>
      <c r="D11" s="74">
        <f>'MEMORIAL DE CÁLCULO'!F14</f>
        <v>2520</v>
      </c>
      <c r="E11" s="72" t="s">
        <v>93</v>
      </c>
      <c r="F11" s="265">
        <v>0</v>
      </c>
      <c r="G11" s="265">
        <v>0</v>
      </c>
      <c r="H11" s="75">
        <f>D11*(F11+G11)</f>
        <v>0</v>
      </c>
    </row>
    <row r="12" spans="1:8" ht="26.25" x14ac:dyDescent="0.25">
      <c r="A12" s="71" t="s">
        <v>85</v>
      </c>
      <c r="B12" s="72">
        <v>21301</v>
      </c>
      <c r="C12" s="85" t="s">
        <v>95</v>
      </c>
      <c r="D12" s="74">
        <v>6</v>
      </c>
      <c r="E12" s="72" t="s">
        <v>93</v>
      </c>
      <c r="F12" s="265">
        <v>0</v>
      </c>
      <c r="G12" s="265">
        <v>0</v>
      </c>
      <c r="H12" s="75">
        <f>D12*(F12+G12)</f>
        <v>0</v>
      </c>
    </row>
    <row r="13" spans="1:8" ht="13.5" customHeight="1" x14ac:dyDescent="0.25">
      <c r="A13" s="159" t="s">
        <v>89</v>
      </c>
      <c r="B13" s="160"/>
      <c r="C13" s="160"/>
      <c r="D13" s="160"/>
      <c r="E13" s="160"/>
      <c r="F13" s="160"/>
      <c r="G13" s="161"/>
      <c r="H13" s="76">
        <f>SUM(H11:H12)</f>
        <v>0</v>
      </c>
    </row>
    <row r="14" spans="1:8" ht="13.5" customHeight="1" x14ac:dyDescent="0.25">
      <c r="A14" s="90">
        <v>2</v>
      </c>
      <c r="B14" s="86" t="s">
        <v>146</v>
      </c>
      <c r="C14" s="86"/>
      <c r="D14" s="86"/>
      <c r="E14" s="80"/>
      <c r="F14" s="86"/>
      <c r="G14" s="86"/>
      <c r="H14" s="87"/>
    </row>
    <row r="15" spans="1:8" ht="13.5" customHeight="1" x14ac:dyDescent="0.25">
      <c r="A15" s="72" t="s">
        <v>90</v>
      </c>
      <c r="B15" s="72">
        <v>30105</v>
      </c>
      <c r="C15" s="88" t="s">
        <v>147</v>
      </c>
      <c r="D15" s="74">
        <f>'MEMORIAL DE CÁLCULO'!F22</f>
        <v>176.39999999999998</v>
      </c>
      <c r="E15" s="103" t="s">
        <v>148</v>
      </c>
      <c r="F15" s="264">
        <v>0</v>
      </c>
      <c r="G15" s="264">
        <v>0</v>
      </c>
      <c r="H15" s="97">
        <f>(G15+F15)*D15</f>
        <v>0</v>
      </c>
    </row>
    <row r="16" spans="1:8" ht="13.5" customHeight="1" x14ac:dyDescent="0.25">
      <c r="A16" s="159" t="s">
        <v>89</v>
      </c>
      <c r="B16" s="160"/>
      <c r="C16" s="160"/>
      <c r="D16" s="160"/>
      <c r="E16" s="160"/>
      <c r="F16" s="160"/>
      <c r="G16" s="161"/>
      <c r="H16" s="89">
        <f>H15</f>
        <v>0</v>
      </c>
    </row>
    <row r="17" spans="1:9" ht="13.5" customHeight="1" x14ac:dyDescent="0.25">
      <c r="A17" s="77">
        <v>3</v>
      </c>
      <c r="B17" s="78" t="s">
        <v>102</v>
      </c>
      <c r="C17" s="79"/>
      <c r="D17" s="80"/>
      <c r="E17" s="80"/>
      <c r="F17" s="79"/>
      <c r="G17" s="79"/>
      <c r="H17" s="81"/>
    </row>
    <row r="18" spans="1:9" ht="13.5" customHeight="1" x14ac:dyDescent="0.25">
      <c r="A18" s="47" t="s">
        <v>105</v>
      </c>
      <c r="B18" s="82">
        <v>250101</v>
      </c>
      <c r="C18" s="73" t="s">
        <v>103</v>
      </c>
      <c r="D18" s="72">
        <f>'MEMORIAL DE CÁLCULO'!F25</f>
        <v>75</v>
      </c>
      <c r="E18" s="72" t="s">
        <v>104</v>
      </c>
      <c r="F18" s="261">
        <v>0</v>
      </c>
      <c r="G18" s="262"/>
      <c r="H18" s="75">
        <f>D18*(F18+G18)</f>
        <v>0</v>
      </c>
    </row>
    <row r="19" spans="1:9" ht="13.5" customHeight="1" x14ac:dyDescent="0.25">
      <c r="A19" s="47" t="s">
        <v>149</v>
      </c>
      <c r="B19" s="82">
        <v>250112</v>
      </c>
      <c r="C19" s="73" t="s">
        <v>198</v>
      </c>
      <c r="D19" s="72">
        <f>'MEMORIAL DE CÁLCULO'!F27</f>
        <v>600</v>
      </c>
      <c r="E19" s="72" t="s">
        <v>104</v>
      </c>
      <c r="F19" s="261">
        <v>0</v>
      </c>
      <c r="G19" s="262"/>
      <c r="H19" s="75">
        <f>D19*(F19+G19)</f>
        <v>0</v>
      </c>
    </row>
    <row r="20" spans="1:9" ht="13.5" customHeight="1" x14ac:dyDescent="0.25">
      <c r="A20" s="159" t="s">
        <v>89</v>
      </c>
      <c r="B20" s="160"/>
      <c r="C20" s="160"/>
      <c r="D20" s="160"/>
      <c r="E20" s="160"/>
      <c r="F20" s="160"/>
      <c r="G20" s="161"/>
      <c r="H20" s="76">
        <f>SUM(H18:H19)</f>
        <v>0</v>
      </c>
    </row>
    <row r="21" spans="1:9" ht="13.5" customHeight="1" x14ac:dyDescent="0.25">
      <c r="A21" s="77">
        <v>4</v>
      </c>
      <c r="B21" s="78" t="s">
        <v>96</v>
      </c>
      <c r="C21" s="79"/>
      <c r="D21" s="80"/>
      <c r="E21" s="80"/>
      <c r="F21" s="79"/>
      <c r="G21" s="79"/>
      <c r="H21" s="81"/>
    </row>
    <row r="22" spans="1:9" ht="13.5" customHeight="1" x14ac:dyDescent="0.25">
      <c r="A22" s="47" t="s">
        <v>106</v>
      </c>
      <c r="B22" s="82">
        <v>42480</v>
      </c>
      <c r="C22" s="85" t="s">
        <v>97</v>
      </c>
      <c r="D22" s="72">
        <f>(0.1*4200*2)+(0.15*4200*2)</f>
        <v>2100</v>
      </c>
      <c r="E22" s="72" t="s">
        <v>93</v>
      </c>
      <c r="F22" s="261">
        <v>0</v>
      </c>
      <c r="G22" s="262"/>
      <c r="H22" s="75">
        <f>D22*(F22+G22)</f>
        <v>0</v>
      </c>
    </row>
    <row r="23" spans="1:9" ht="13.5" customHeight="1" x14ac:dyDescent="0.25">
      <c r="A23" s="159" t="s">
        <v>89</v>
      </c>
      <c r="B23" s="160"/>
      <c r="C23" s="160"/>
      <c r="D23" s="160"/>
      <c r="E23" s="160"/>
      <c r="F23" s="160"/>
      <c r="G23" s="161"/>
      <c r="H23" s="83">
        <f>SUM(H22)</f>
        <v>0</v>
      </c>
    </row>
    <row r="24" spans="1:9" x14ac:dyDescent="0.25">
      <c r="A24" s="77">
        <v>5</v>
      </c>
      <c r="B24" s="78" t="s">
        <v>88</v>
      </c>
      <c r="C24" s="79"/>
      <c r="D24" s="80"/>
      <c r="E24" s="80"/>
      <c r="F24" s="79"/>
      <c r="G24" s="79"/>
      <c r="H24" s="81"/>
    </row>
    <row r="25" spans="1:9" x14ac:dyDescent="0.25">
      <c r="A25" s="71" t="s">
        <v>138</v>
      </c>
      <c r="B25" s="72">
        <v>44450</v>
      </c>
      <c r="C25" s="85" t="s">
        <v>86</v>
      </c>
      <c r="D25" s="74">
        <v>4200</v>
      </c>
      <c r="E25" s="72" t="s">
        <v>19</v>
      </c>
      <c r="F25" s="261">
        <v>0</v>
      </c>
      <c r="G25" s="263"/>
      <c r="H25" s="75">
        <f>D25*F25</f>
        <v>0</v>
      </c>
      <c r="I25" s="31"/>
    </row>
    <row r="26" spans="1:9" x14ac:dyDescent="0.25">
      <c r="A26" s="47" t="s">
        <v>150</v>
      </c>
      <c r="B26" s="82">
        <v>44455</v>
      </c>
      <c r="C26" s="73" t="s">
        <v>87</v>
      </c>
      <c r="D26" s="74">
        <v>4200</v>
      </c>
      <c r="E26" s="72" t="s">
        <v>19</v>
      </c>
      <c r="F26" s="261">
        <v>0</v>
      </c>
      <c r="G26" s="263"/>
      <c r="H26" s="75">
        <f>D26*F26</f>
        <v>0</v>
      </c>
      <c r="I26" s="31"/>
    </row>
    <row r="27" spans="1:9" x14ac:dyDescent="0.25">
      <c r="A27" s="156" t="s">
        <v>89</v>
      </c>
      <c r="B27" s="157"/>
      <c r="C27" s="157"/>
      <c r="D27" s="157"/>
      <c r="E27" s="157"/>
      <c r="F27" s="157"/>
      <c r="G27" s="158"/>
      <c r="H27" s="84">
        <f>SUM(H25:H26)</f>
        <v>0</v>
      </c>
    </row>
    <row r="28" spans="1:9" x14ac:dyDescent="0.25">
      <c r="A28" s="77">
        <v>6</v>
      </c>
      <c r="B28" s="78" t="s">
        <v>134</v>
      </c>
      <c r="C28" s="79"/>
      <c r="D28" s="80"/>
      <c r="E28" s="80"/>
      <c r="F28" s="79"/>
      <c r="G28" s="79"/>
      <c r="H28" s="81"/>
    </row>
    <row r="29" spans="1:9" ht="39" x14ac:dyDescent="0.25">
      <c r="A29" s="47" t="s">
        <v>151</v>
      </c>
      <c r="B29" s="82">
        <v>42480</v>
      </c>
      <c r="C29" s="85" t="s">
        <v>135</v>
      </c>
      <c r="D29" s="72">
        <v>3</v>
      </c>
      <c r="E29" s="72" t="s">
        <v>136</v>
      </c>
      <c r="F29" s="261">
        <v>0</v>
      </c>
      <c r="G29" s="262"/>
      <c r="H29" s="75">
        <f>D29*(F29+G29)</f>
        <v>0</v>
      </c>
    </row>
    <row r="30" spans="1:9" ht="16.5" customHeight="1" x14ac:dyDescent="0.25">
      <c r="A30" s="159" t="s">
        <v>89</v>
      </c>
      <c r="B30" s="160"/>
      <c r="C30" s="160"/>
      <c r="D30" s="160"/>
      <c r="E30" s="160"/>
      <c r="F30" s="160"/>
      <c r="G30" s="161"/>
      <c r="H30" s="83">
        <f>SUM(H29)</f>
        <v>0</v>
      </c>
    </row>
    <row r="31" spans="1:9" x14ac:dyDescent="0.25">
      <c r="A31" s="208"/>
      <c r="B31" s="209"/>
      <c r="C31" s="209"/>
      <c r="D31" s="209"/>
      <c r="E31" s="209"/>
      <c r="F31" s="209"/>
      <c r="G31" s="209"/>
      <c r="H31" s="210"/>
    </row>
    <row r="32" spans="1:9" x14ac:dyDescent="0.25">
      <c r="A32" s="211" t="s">
        <v>99</v>
      </c>
      <c r="B32" s="212"/>
      <c r="C32" s="212"/>
      <c r="D32" s="212"/>
      <c r="E32" s="212"/>
      <c r="F32" s="212"/>
      <c r="G32" s="213"/>
      <c r="H32" s="214">
        <f>SUM(H13,H23,H27,H20,H30,H16)</f>
        <v>0</v>
      </c>
    </row>
    <row r="33" spans="1:8" x14ac:dyDescent="0.25">
      <c r="A33" s="211" t="s">
        <v>100</v>
      </c>
      <c r="B33" s="212"/>
      <c r="C33" s="212"/>
      <c r="D33" s="212"/>
      <c r="E33" s="212"/>
      <c r="F33" s="212"/>
      <c r="G33" s="213"/>
      <c r="H33" s="214">
        <f>H32*0.273</f>
        <v>0</v>
      </c>
    </row>
    <row r="34" spans="1:8" ht="15.75" thickBot="1" x14ac:dyDescent="0.3">
      <c r="A34" s="215" t="s">
        <v>101</v>
      </c>
      <c r="B34" s="216"/>
      <c r="C34" s="216"/>
      <c r="D34" s="216"/>
      <c r="E34" s="216"/>
      <c r="F34" s="216"/>
      <c r="G34" s="216"/>
      <c r="H34" s="217">
        <f>SUM(H32:H33)</f>
        <v>0</v>
      </c>
    </row>
    <row r="35" spans="1:8" x14ac:dyDescent="0.25">
      <c r="A35" s="194"/>
      <c r="B35" s="195"/>
      <c r="C35" s="195"/>
      <c r="D35" s="195"/>
      <c r="E35" s="196"/>
      <c r="F35" s="195"/>
      <c r="G35" s="195"/>
      <c r="H35" s="197"/>
    </row>
    <row r="36" spans="1:8" x14ac:dyDescent="0.25">
      <c r="A36" s="198"/>
      <c r="B36" s="199"/>
      <c r="C36" s="199"/>
      <c r="D36" s="199"/>
      <c r="E36" s="200"/>
      <c r="F36" s="199"/>
      <c r="G36" s="199"/>
      <c r="H36" s="201"/>
    </row>
    <row r="37" spans="1:8" x14ac:dyDescent="0.25">
      <c r="A37" s="198"/>
      <c r="B37" s="199"/>
      <c r="C37" s="199"/>
      <c r="D37" s="199"/>
      <c r="E37" s="200"/>
      <c r="F37" s="199"/>
      <c r="G37" s="199"/>
      <c r="H37" s="201"/>
    </row>
    <row r="38" spans="1:8" x14ac:dyDescent="0.25">
      <c r="A38" s="198"/>
      <c r="B38" s="199"/>
      <c r="C38" s="199"/>
      <c r="D38" s="199"/>
      <c r="E38" s="200"/>
      <c r="F38" s="199"/>
      <c r="G38" s="199"/>
      <c r="H38" s="201"/>
    </row>
    <row r="39" spans="1:8" x14ac:dyDescent="0.25">
      <c r="A39" s="198"/>
      <c r="B39" s="199"/>
      <c r="C39" s="199"/>
      <c r="D39" s="202"/>
      <c r="E39" s="200"/>
      <c r="F39" s="199"/>
      <c r="G39" s="199"/>
      <c r="H39" s="201"/>
    </row>
    <row r="40" spans="1:8" ht="15.75" thickBot="1" x14ac:dyDescent="0.3">
      <c r="A40" s="203"/>
      <c r="B40" s="204"/>
      <c r="C40" s="204"/>
      <c r="D40" s="205"/>
      <c r="E40" s="206"/>
      <c r="F40" s="204"/>
      <c r="G40" s="204"/>
      <c r="H40" s="207"/>
    </row>
  </sheetData>
  <sheetProtection algorithmName="SHA-512" hashValue="Rss83il5Vhnxybqd51C3nMm6E4WE9AvGPieNotKP+vqFm6stikjUqojewoBdzon4SvbNAjG7p7gLICZHJSXLCg==" saltValue="FjhC2UAjaWRUC+xy27Tz4w==" spinCount="100000" sheet="1" objects="1" scenarios="1"/>
  <mergeCells count="24">
    <mergeCell ref="A33:G33"/>
    <mergeCell ref="A34:G34"/>
    <mergeCell ref="A1:H1"/>
    <mergeCell ref="A2:H2"/>
    <mergeCell ref="A3:H3"/>
    <mergeCell ref="A4:H4"/>
    <mergeCell ref="A8:H8"/>
    <mergeCell ref="A5:H5"/>
    <mergeCell ref="A6:H6"/>
    <mergeCell ref="F19:G19"/>
    <mergeCell ref="A20:G20"/>
    <mergeCell ref="A32:G32"/>
    <mergeCell ref="F18:G18"/>
    <mergeCell ref="A31:H31"/>
    <mergeCell ref="F29:G29"/>
    <mergeCell ref="A16:G16"/>
    <mergeCell ref="A30:G30"/>
    <mergeCell ref="A7:H7"/>
    <mergeCell ref="A27:G27"/>
    <mergeCell ref="F25:G25"/>
    <mergeCell ref="F26:G26"/>
    <mergeCell ref="A13:G13"/>
    <mergeCell ref="A23:G23"/>
    <mergeCell ref="F22:G22"/>
  </mergeCells>
  <printOptions horizontalCentered="1"/>
  <pageMargins left="0.31496062992125984" right="0.31496062992125984" top="0.39370078740157483" bottom="0.39370078740157483" header="0" footer="0"/>
  <pageSetup paperSize="9" scale="89" fitToWidth="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zoomScale="85" zoomScaleNormal="85" zoomScaleSheetLayoutView="100" workbookViewId="0">
      <selection activeCell="A2" sqref="A2:P2"/>
    </sheetView>
  </sheetViews>
  <sheetFormatPr defaultRowHeight="15.75" x14ac:dyDescent="0.25"/>
  <cols>
    <col min="1" max="1" width="6.85546875" style="1" customWidth="1"/>
    <col min="2" max="2" width="65.5703125" style="1" customWidth="1"/>
    <col min="3" max="3" width="14.7109375" style="1" customWidth="1"/>
    <col min="4" max="10" width="15.5703125" style="1" bestFit="1" customWidth="1"/>
    <col min="11" max="14" width="15.5703125" style="1" customWidth="1"/>
    <col min="15" max="15" width="19.7109375" style="1" customWidth="1"/>
    <col min="16" max="16" width="14" style="1" customWidth="1"/>
    <col min="17" max="16384" width="9.140625" style="1"/>
  </cols>
  <sheetData>
    <row r="1" spans="1:16" x14ac:dyDescent="0.25">
      <c r="A1" s="227"/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9"/>
    </row>
    <row r="2" spans="1:16" x14ac:dyDescent="0.25">
      <c r="A2" s="230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2"/>
    </row>
    <row r="3" spans="1:16" x14ac:dyDescent="0.25">
      <c r="A3" s="230" t="s">
        <v>14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2"/>
    </row>
    <row r="4" spans="1:16" x14ac:dyDescent="0.25">
      <c r="A4" s="233" t="s">
        <v>15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5"/>
    </row>
    <row r="5" spans="1:16" x14ac:dyDescent="0.25">
      <c r="A5" s="230" t="s">
        <v>201</v>
      </c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2"/>
    </row>
    <row r="6" spans="1:16" x14ac:dyDescent="0.25">
      <c r="A6" s="236" t="str">
        <f>'ORÇAMENTO BÁSICO'!A5:H5</f>
        <v xml:space="preserve"> TABELA DE TERRAPLENAGEM, PAVIMENTAÇÃO E OBRAS DE ARTE ESPECIAIS - ABR/17 - COM DESONERAÇÃO (T130)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8"/>
    </row>
    <row r="7" spans="1:16" x14ac:dyDescent="0.25">
      <c r="A7" s="236" t="str">
        <f>'ORÇAMENTO BÁSICO'!A6:H6</f>
        <v xml:space="preserve">TABELA 128 - CUSTOS DE OBRAS CIVIS - NOVEMBRO/2017 - DESONERADA 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8"/>
    </row>
    <row r="8" spans="1:16" x14ac:dyDescent="0.25">
      <c r="A8" s="236" t="str">
        <f>'ORÇAMENTO BÁSICO'!A7:H7</f>
        <v>TABELA SINAPI - CUSTO REFERENCIAL DE SERVIÇOS COMPOSIÇÃO SINTÉTICA - DESONERADO - ABRIL 2018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8"/>
    </row>
    <row r="9" spans="1:16" x14ac:dyDescent="0.25">
      <c r="A9" s="239" t="s">
        <v>17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1"/>
    </row>
    <row r="10" spans="1:16" ht="16.5" thickBot="1" x14ac:dyDescent="0.3">
      <c r="A10" s="242"/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4"/>
    </row>
    <row r="11" spans="1:16" ht="19.5" thickBot="1" x14ac:dyDescent="0.3">
      <c r="A11" s="171" t="s">
        <v>3</v>
      </c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3"/>
    </row>
    <row r="12" spans="1:16" ht="15" customHeight="1" x14ac:dyDescent="0.25">
      <c r="A12" s="174" t="s">
        <v>1</v>
      </c>
      <c r="B12" s="176" t="s">
        <v>4</v>
      </c>
      <c r="C12" s="168" t="s">
        <v>5</v>
      </c>
      <c r="D12" s="169"/>
      <c r="E12" s="169"/>
      <c r="F12" s="170"/>
      <c r="G12" s="168" t="s">
        <v>6</v>
      </c>
      <c r="H12" s="169"/>
      <c r="I12" s="169"/>
      <c r="J12" s="170"/>
      <c r="K12" s="168" t="s">
        <v>133</v>
      </c>
      <c r="L12" s="169"/>
      <c r="M12" s="169"/>
      <c r="N12" s="170"/>
      <c r="O12" s="178" t="s">
        <v>7</v>
      </c>
      <c r="P12" s="180" t="s">
        <v>8</v>
      </c>
    </row>
    <row r="13" spans="1:16" x14ac:dyDescent="0.25">
      <c r="A13" s="175"/>
      <c r="B13" s="177"/>
      <c r="C13" s="10" t="s">
        <v>9</v>
      </c>
      <c r="D13" s="10" t="s">
        <v>10</v>
      </c>
      <c r="E13" s="10" t="s">
        <v>11</v>
      </c>
      <c r="F13" s="10" t="s">
        <v>12</v>
      </c>
      <c r="G13" s="10" t="s">
        <v>9</v>
      </c>
      <c r="H13" s="10" t="s">
        <v>10</v>
      </c>
      <c r="I13" s="10" t="s">
        <v>11</v>
      </c>
      <c r="J13" s="10" t="s">
        <v>12</v>
      </c>
      <c r="K13" s="10" t="s">
        <v>9</v>
      </c>
      <c r="L13" s="10" t="s">
        <v>10</v>
      </c>
      <c r="M13" s="10" t="s">
        <v>11</v>
      </c>
      <c r="N13" s="10" t="s">
        <v>12</v>
      </c>
      <c r="O13" s="179"/>
      <c r="P13" s="181"/>
    </row>
    <row r="14" spans="1:16" x14ac:dyDescent="0.25">
      <c r="A14" s="2">
        <v>1</v>
      </c>
      <c r="B14" s="3" t="str">
        <f>'ORÇAMENTO BÁSICO'!B10</f>
        <v>Grupo de Serviços: 164 - SERVIÇOS PRELIMINARES</v>
      </c>
      <c r="C14" s="11">
        <v>8.3333000000000004E-2</v>
      </c>
      <c r="D14" s="11">
        <v>8.3333000000000004E-2</v>
      </c>
      <c r="E14" s="11">
        <v>8.3333000000000004E-2</v>
      </c>
      <c r="F14" s="11">
        <v>8.3333000000000004E-2</v>
      </c>
      <c r="G14" s="11">
        <v>8.3333000000000004E-2</v>
      </c>
      <c r="H14" s="11">
        <v>8.3333000000000004E-2</v>
      </c>
      <c r="I14" s="11">
        <v>8.3333000000000004E-2</v>
      </c>
      <c r="J14" s="11">
        <v>8.3333000000000004E-2</v>
      </c>
      <c r="K14" s="11">
        <v>8.3333000000000004E-2</v>
      </c>
      <c r="L14" s="11">
        <v>8.3333000000000004E-2</v>
      </c>
      <c r="M14" s="11">
        <v>8.3333000000000004E-2</v>
      </c>
      <c r="N14" s="11">
        <v>8.3333000000000004E-2</v>
      </c>
      <c r="O14" s="8">
        <f>'ORÇAMENTO BÁSICO'!H13*1.273</f>
        <v>0</v>
      </c>
      <c r="P14" s="4" t="e">
        <f t="shared" ref="P14:P20" si="0">(O14/$O$20)</f>
        <v>#DIV/0!</v>
      </c>
    </row>
    <row r="15" spans="1:16" x14ac:dyDescent="0.25">
      <c r="A15" s="2">
        <v>2</v>
      </c>
      <c r="B15" s="3" t="s">
        <v>200</v>
      </c>
      <c r="C15" s="11">
        <v>8.3333000000000004E-2</v>
      </c>
      <c r="D15" s="11">
        <v>8.3333000000000004E-2</v>
      </c>
      <c r="E15" s="11">
        <v>8.3333000000000004E-2</v>
      </c>
      <c r="F15" s="11">
        <v>8.3333000000000004E-2</v>
      </c>
      <c r="G15" s="11">
        <v>8.3333000000000004E-2</v>
      </c>
      <c r="H15" s="11">
        <v>8.3333000000000004E-2</v>
      </c>
      <c r="I15" s="11">
        <v>8.3333000000000004E-2</v>
      </c>
      <c r="J15" s="11">
        <v>8.3333000000000004E-2</v>
      </c>
      <c r="K15" s="11">
        <v>8.3333000000000004E-2</v>
      </c>
      <c r="L15" s="11">
        <v>8.3333000000000004E-2</v>
      </c>
      <c r="M15" s="11">
        <v>8.3333000000000004E-2</v>
      </c>
      <c r="N15" s="11">
        <v>8.3333000000000004E-2</v>
      </c>
      <c r="O15" s="8">
        <f>'ORÇAMENTO BÁSICO'!H16*1.273</f>
        <v>0</v>
      </c>
      <c r="P15" s="4" t="e">
        <f t="shared" si="0"/>
        <v>#DIV/0!</v>
      </c>
    </row>
    <row r="16" spans="1:16" x14ac:dyDescent="0.25">
      <c r="A16" s="2">
        <v>3</v>
      </c>
      <c r="B16" s="3" t="str">
        <f>'ORÇAMENTO BÁSICO'!B17</f>
        <v>Grupo de Serviços: 187 - ADMINISTRAÇÃO</v>
      </c>
      <c r="C16" s="11">
        <v>8.3333000000000004E-2</v>
      </c>
      <c r="D16" s="11">
        <v>8.3333000000000004E-2</v>
      </c>
      <c r="E16" s="11">
        <v>8.3333000000000004E-2</v>
      </c>
      <c r="F16" s="11">
        <v>8.3333000000000004E-2</v>
      </c>
      <c r="G16" s="11">
        <v>8.3333000000000004E-2</v>
      </c>
      <c r="H16" s="11">
        <v>8.3333000000000004E-2</v>
      </c>
      <c r="I16" s="11">
        <v>8.3333000000000004E-2</v>
      </c>
      <c r="J16" s="11">
        <v>8.3333000000000004E-2</v>
      </c>
      <c r="K16" s="11">
        <v>8.3333000000000004E-2</v>
      </c>
      <c r="L16" s="11">
        <v>8.3333000000000004E-2</v>
      </c>
      <c r="M16" s="11">
        <v>8.3333000000000004E-2</v>
      </c>
      <c r="N16" s="11">
        <v>8.3333000000000004E-2</v>
      </c>
      <c r="O16" s="8">
        <f>'ORÇAMENTO BÁSICO'!H20*1.273</f>
        <v>0</v>
      </c>
      <c r="P16" s="4" t="e">
        <f t="shared" si="0"/>
        <v>#DIV/0!</v>
      </c>
    </row>
    <row r="17" spans="1:16" x14ac:dyDescent="0.25">
      <c r="A17" s="2">
        <v>4</v>
      </c>
      <c r="B17" s="3" t="str">
        <f>'ORÇAMENTO BÁSICO'!B21</f>
        <v>Grupo de Serviços: 100012 - CONSERVAÇÃO ROTINEIRA</v>
      </c>
      <c r="C17" s="11">
        <v>8.3333000000000004E-2</v>
      </c>
      <c r="D17" s="11">
        <v>8.3333000000000004E-2</v>
      </c>
      <c r="E17" s="11">
        <v>8.3333000000000004E-2</v>
      </c>
      <c r="F17" s="11">
        <v>8.3333000000000004E-2</v>
      </c>
      <c r="G17" s="11">
        <v>8.3333000000000004E-2</v>
      </c>
      <c r="H17" s="11">
        <v>8.3333000000000004E-2</v>
      </c>
      <c r="I17" s="11">
        <v>8.3333000000000004E-2</v>
      </c>
      <c r="J17" s="11">
        <v>8.3333000000000004E-2</v>
      </c>
      <c r="K17" s="11">
        <v>8.3333000000000004E-2</v>
      </c>
      <c r="L17" s="11">
        <v>8.3333000000000004E-2</v>
      </c>
      <c r="M17" s="11">
        <v>8.3333000000000004E-2</v>
      </c>
      <c r="N17" s="11">
        <v>8.3333000000000004E-2</v>
      </c>
      <c r="O17" s="8">
        <f>'ORÇAMENTO BÁSICO'!H23*1.273</f>
        <v>0</v>
      </c>
      <c r="P17" s="4" t="e">
        <f t="shared" si="0"/>
        <v>#DIV/0!</v>
      </c>
    </row>
    <row r="18" spans="1:16" x14ac:dyDescent="0.25">
      <c r="A18" s="2">
        <v>5</v>
      </c>
      <c r="B18" s="3" t="str">
        <f>'ORÇAMENTO BÁSICO'!B24</f>
        <v>Grupo de Serviços: 100015 - PAVIMENTAÇÃO URBANA</v>
      </c>
      <c r="C18" s="11">
        <v>8.3333000000000004E-2</v>
      </c>
      <c r="D18" s="11">
        <v>8.3333000000000004E-2</v>
      </c>
      <c r="E18" s="11">
        <v>8.3333000000000004E-2</v>
      </c>
      <c r="F18" s="11">
        <v>8.3333000000000004E-2</v>
      </c>
      <c r="G18" s="11">
        <v>8.3333000000000004E-2</v>
      </c>
      <c r="H18" s="11">
        <v>8.3333000000000004E-2</v>
      </c>
      <c r="I18" s="11">
        <v>8.3333000000000004E-2</v>
      </c>
      <c r="J18" s="11">
        <v>8.3333000000000004E-2</v>
      </c>
      <c r="K18" s="11">
        <v>8.3333000000000004E-2</v>
      </c>
      <c r="L18" s="11">
        <v>8.3333000000000004E-2</v>
      </c>
      <c r="M18" s="11">
        <v>8.3333000000000004E-2</v>
      </c>
      <c r="N18" s="11">
        <v>8.3333000000000004E-2</v>
      </c>
      <c r="O18" s="8">
        <f>'ORÇAMENTO BÁSICO'!H27*1.273</f>
        <v>0</v>
      </c>
      <c r="P18" s="4" t="e">
        <f t="shared" si="0"/>
        <v>#DIV/0!</v>
      </c>
    </row>
    <row r="19" spans="1:16" x14ac:dyDescent="0.25">
      <c r="A19" s="2">
        <v>6</v>
      </c>
      <c r="B19" s="3" t="str">
        <f>'ORÇAMENTO BÁSICO'!B28</f>
        <v xml:space="preserve">Grupo de Serviços: 0004 - MOBILIZAÇÃO E DESMOBILIZAÇÃO </v>
      </c>
      <c r="C19" s="11">
        <v>8.3333000000000004E-2</v>
      </c>
      <c r="D19" s="11">
        <v>8.3333000000000004E-2</v>
      </c>
      <c r="E19" s="11">
        <v>8.3333000000000004E-2</v>
      </c>
      <c r="F19" s="11">
        <v>8.3333000000000004E-2</v>
      </c>
      <c r="G19" s="11">
        <v>8.3333000000000004E-2</v>
      </c>
      <c r="H19" s="11">
        <v>8.3333000000000004E-2</v>
      </c>
      <c r="I19" s="11">
        <v>8.3333000000000004E-2</v>
      </c>
      <c r="J19" s="11">
        <v>8.3333000000000004E-2</v>
      </c>
      <c r="K19" s="11">
        <v>8.3333000000000004E-2</v>
      </c>
      <c r="L19" s="11">
        <v>8.3333000000000004E-2</v>
      </c>
      <c r="M19" s="11">
        <v>8.3333000000000004E-2</v>
      </c>
      <c r="N19" s="11">
        <v>8.3333000000000004E-2</v>
      </c>
      <c r="O19" s="8">
        <f>'ORÇAMENTO BÁSICO'!H30*1.273</f>
        <v>0</v>
      </c>
      <c r="P19" s="4" t="e">
        <f t="shared" si="0"/>
        <v>#DIV/0!</v>
      </c>
    </row>
    <row r="20" spans="1:16" x14ac:dyDescent="0.25">
      <c r="A20" s="162" t="s">
        <v>13</v>
      </c>
      <c r="B20" s="163"/>
      <c r="C20" s="6" t="e">
        <f>(C14*$O$14+C16*$O$16+C17*$O$17+C18*$O$18+O15*C15+O19*C19)/$O$20</f>
        <v>#DIV/0!</v>
      </c>
      <c r="D20" s="6" t="e">
        <f>C20+(D14*$O$14+D16*$O$16+D17*$O$17+D18*$O$18+O15*D15+O19*D19)/$O$20</f>
        <v>#DIV/0!</v>
      </c>
      <c r="E20" s="6" t="e">
        <f>D20+(E14*$O$14+E16*$O$16+E17*$O$17+E18*$O$18+O15*E15+O19*E19)/$O$20</f>
        <v>#DIV/0!</v>
      </c>
      <c r="F20" s="6" t="e">
        <f>E20+(F14*$O$14+F16*$O$16+F17*$O$17+F18*$O$18+O15*F15+O19*F19)/$O$20</f>
        <v>#DIV/0!</v>
      </c>
      <c r="G20" s="6" t="e">
        <f>F20+(G14*$O$14+G16*$O$16+G17*$O$17+G18*$O$18+O15*G15+O19*G19)/$O$20</f>
        <v>#DIV/0!</v>
      </c>
      <c r="H20" s="6" t="e">
        <f>G20+(H14*$O$14+H16*$O$16+H17*$O$17+H18*$O$18+O15*H15+O19*H19)/$O$20</f>
        <v>#DIV/0!</v>
      </c>
      <c r="I20" s="6" t="e">
        <f>H20+(I14*$O$14+I16*$O$16+I17*$O$17+I18*$O$18+O15*I15+O19*I19)/$O$20</f>
        <v>#DIV/0!</v>
      </c>
      <c r="J20" s="6" t="e">
        <f>I20+(J14*$O$14+J16*$O$16+J17*$O$17+J18*$O$18+O15*J15+O19*J19)/$O$20</f>
        <v>#DIV/0!</v>
      </c>
      <c r="K20" s="6" t="e">
        <f>J20+(K14*$O$14+K16*$O$16+K17*$O$17+K18*$O$18+O15*K15+O19*K19)/$O$20</f>
        <v>#DIV/0!</v>
      </c>
      <c r="L20" s="6" t="e">
        <f>K20+(L14*$O$14+L16*$O$16+L17*$O$17+L18*$O$18+O15*L15+O19*L19)/$O$20</f>
        <v>#DIV/0!</v>
      </c>
      <c r="M20" s="6" t="e">
        <f>L20+(M14*$O$14+M16*$O$16+M17*$O$17+M18*$O$18+O15*M15+O19*M19)/$O$20</f>
        <v>#DIV/0!</v>
      </c>
      <c r="N20" s="6" t="e">
        <f>M20+(N14*$O$14+N16*$O$16+N17*$O$17+N18*$O$18+O15*N15+O19*N19)/$O$20</f>
        <v>#DIV/0!</v>
      </c>
      <c r="O20" s="9">
        <f>SUM(O14:O19)</f>
        <v>0</v>
      </c>
      <c r="P20" s="4" t="e">
        <f t="shared" si="0"/>
        <v>#DIV/0!</v>
      </c>
    </row>
    <row r="21" spans="1:16" ht="16.5" thickBot="1" x14ac:dyDescent="0.3">
      <c r="A21" s="164" t="s">
        <v>2</v>
      </c>
      <c r="B21" s="165"/>
      <c r="C21" s="7" t="e">
        <f>C20*$O$20</f>
        <v>#DIV/0!</v>
      </c>
      <c r="D21" s="7" t="e">
        <f t="shared" ref="D21:M21" si="1">D20*$O$20</f>
        <v>#DIV/0!</v>
      </c>
      <c r="E21" s="7" t="e">
        <f t="shared" si="1"/>
        <v>#DIV/0!</v>
      </c>
      <c r="F21" s="7" t="e">
        <f t="shared" si="1"/>
        <v>#DIV/0!</v>
      </c>
      <c r="G21" s="7" t="e">
        <f t="shared" si="1"/>
        <v>#DIV/0!</v>
      </c>
      <c r="H21" s="7" t="e">
        <f t="shared" si="1"/>
        <v>#DIV/0!</v>
      </c>
      <c r="I21" s="7" t="e">
        <f t="shared" si="1"/>
        <v>#DIV/0!</v>
      </c>
      <c r="J21" s="7" t="e">
        <f t="shared" si="1"/>
        <v>#DIV/0!</v>
      </c>
      <c r="K21" s="7" t="e">
        <f t="shared" si="1"/>
        <v>#DIV/0!</v>
      </c>
      <c r="L21" s="7" t="e">
        <f t="shared" si="1"/>
        <v>#DIV/0!</v>
      </c>
      <c r="M21" s="7" t="e">
        <f t="shared" si="1"/>
        <v>#DIV/0!</v>
      </c>
      <c r="N21" s="7">
        <f>O20</f>
        <v>0</v>
      </c>
      <c r="O21" s="166"/>
      <c r="P21" s="167"/>
    </row>
    <row r="22" spans="1:16" x14ac:dyDescent="0.25">
      <c r="A22" s="245"/>
      <c r="B22" s="246"/>
      <c r="C22" s="246"/>
      <c r="D22" s="247"/>
      <c r="E22" s="247"/>
      <c r="F22" s="247"/>
      <c r="G22" s="247"/>
      <c r="H22" s="247"/>
      <c r="I22" s="246"/>
      <c r="J22" s="246"/>
      <c r="K22" s="246"/>
      <c r="L22" s="246"/>
      <c r="M22" s="246"/>
      <c r="N22" s="246"/>
      <c r="O22" s="246"/>
      <c r="P22" s="248"/>
    </row>
    <row r="23" spans="1:16" x14ac:dyDescent="0.25">
      <c r="A23" s="249"/>
      <c r="B23" s="250"/>
      <c r="C23" s="250"/>
      <c r="D23" s="251"/>
      <c r="E23" s="251"/>
      <c r="F23" s="251"/>
      <c r="G23" s="251"/>
      <c r="H23" s="251"/>
      <c r="I23" s="252"/>
      <c r="J23" s="252"/>
      <c r="K23" s="252"/>
      <c r="L23" s="252"/>
      <c r="M23" s="252"/>
      <c r="N23" s="252"/>
      <c r="O23" s="252"/>
      <c r="P23" s="253"/>
    </row>
    <row r="24" spans="1:16" x14ac:dyDescent="0.25">
      <c r="A24" s="249"/>
      <c r="B24" s="254"/>
      <c r="C24" s="254"/>
      <c r="D24" s="254"/>
      <c r="E24" s="254"/>
      <c r="F24" s="254"/>
      <c r="G24" s="254"/>
      <c r="H24" s="254"/>
      <c r="I24" s="252"/>
      <c r="J24" s="252"/>
      <c r="K24" s="252"/>
      <c r="L24" s="252"/>
      <c r="M24" s="252"/>
      <c r="N24" s="252"/>
      <c r="O24" s="252"/>
      <c r="P24" s="253"/>
    </row>
    <row r="25" spans="1:16" x14ac:dyDescent="0.25">
      <c r="A25" s="249"/>
      <c r="B25" s="255"/>
      <c r="C25" s="255"/>
      <c r="D25" s="256"/>
      <c r="E25" s="255"/>
      <c r="F25" s="255"/>
      <c r="G25" s="255"/>
      <c r="H25" s="255"/>
      <c r="I25" s="252"/>
      <c r="J25" s="252"/>
      <c r="K25" s="252"/>
      <c r="L25" s="252"/>
      <c r="M25" s="252"/>
      <c r="N25" s="252"/>
      <c r="O25" s="252"/>
      <c r="P25" s="253"/>
    </row>
    <row r="26" spans="1:16" x14ac:dyDescent="0.25">
      <c r="A26" s="249"/>
      <c r="B26" s="255"/>
      <c r="C26" s="255"/>
      <c r="D26" s="255"/>
      <c r="E26" s="255"/>
      <c r="F26" s="255"/>
      <c r="G26" s="255"/>
      <c r="H26" s="255"/>
      <c r="I26" s="252"/>
      <c r="J26" s="252"/>
      <c r="K26" s="252"/>
      <c r="L26" s="252"/>
      <c r="M26" s="252"/>
      <c r="N26" s="252"/>
      <c r="O26" s="252"/>
      <c r="P26" s="253"/>
    </row>
    <row r="27" spans="1:16" ht="16.5" thickBot="1" x14ac:dyDescent="0.3">
      <c r="A27" s="257"/>
      <c r="B27" s="258"/>
      <c r="C27" s="258"/>
      <c r="D27" s="258"/>
      <c r="E27" s="258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60"/>
    </row>
    <row r="28" spans="1:16" x14ac:dyDescent="0.25">
      <c r="B28" s="5"/>
      <c r="C28" s="5"/>
      <c r="D28" s="5"/>
      <c r="E28" s="5"/>
      <c r="F28" s="5"/>
      <c r="G28" s="5"/>
      <c r="H28" s="5"/>
    </row>
  </sheetData>
  <sheetProtection sheet="1" objects="1" scenarios="1"/>
  <mergeCells count="29">
    <mergeCell ref="B26:C26"/>
    <mergeCell ref="B27:C27"/>
    <mergeCell ref="D27:E27"/>
    <mergeCell ref="D22:H23"/>
    <mergeCell ref="B24:C24"/>
    <mergeCell ref="B25:C25"/>
    <mergeCell ref="D26:H26"/>
    <mergeCell ref="D25:H25"/>
    <mergeCell ref="D24:H24"/>
    <mergeCell ref="A1:P1"/>
    <mergeCell ref="A2:P2"/>
    <mergeCell ref="A3:P3"/>
    <mergeCell ref="A5:P5"/>
    <mergeCell ref="A4:P4"/>
    <mergeCell ref="A20:B20"/>
    <mergeCell ref="A21:B21"/>
    <mergeCell ref="O21:P21"/>
    <mergeCell ref="G12:J12"/>
    <mergeCell ref="A6:P6"/>
    <mergeCell ref="A9:P10"/>
    <mergeCell ref="A11:P11"/>
    <mergeCell ref="A12:A13"/>
    <mergeCell ref="B12:B13"/>
    <mergeCell ref="C12:F12"/>
    <mergeCell ref="O12:O13"/>
    <mergeCell ref="P12:P13"/>
    <mergeCell ref="K12:N12"/>
    <mergeCell ref="A7:P7"/>
    <mergeCell ref="A8:P8"/>
  </mergeCells>
  <printOptions horizontalCentered="1"/>
  <pageMargins left="0.25" right="0.25" top="0.75" bottom="0.75" header="0.3" footer="0.3"/>
  <pageSetup paperSize="9" scale="48" fitToHeight="0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G17" sqref="G17"/>
    </sheetView>
  </sheetViews>
  <sheetFormatPr defaultRowHeight="15" x14ac:dyDescent="0.25"/>
  <cols>
    <col min="1" max="1" width="15.7109375" customWidth="1"/>
    <col min="2" max="2" width="12.42578125" customWidth="1"/>
    <col min="3" max="3" width="14.28515625" customWidth="1"/>
    <col min="4" max="4" width="13" customWidth="1"/>
    <col min="10" max="10" width="11.5703125" customWidth="1"/>
  </cols>
  <sheetData>
    <row r="1" spans="1:10" ht="15.75" x14ac:dyDescent="0.25">
      <c r="A1" s="185"/>
      <c r="B1" s="186"/>
      <c r="C1" s="186"/>
      <c r="D1" s="186"/>
      <c r="E1" s="186"/>
      <c r="F1" s="186"/>
      <c r="G1" s="186"/>
      <c r="H1" s="186"/>
      <c r="I1" s="186"/>
      <c r="J1" s="187"/>
    </row>
    <row r="2" spans="1:10" ht="15.75" x14ac:dyDescent="0.25">
      <c r="A2" s="188" t="s">
        <v>202</v>
      </c>
      <c r="B2" s="189"/>
      <c r="C2" s="189"/>
      <c r="D2" s="189"/>
      <c r="E2" s="189"/>
      <c r="F2" s="189"/>
      <c r="G2" s="189"/>
      <c r="H2" s="189"/>
      <c r="I2" s="189"/>
      <c r="J2" s="190"/>
    </row>
    <row r="3" spans="1:10" ht="15.75" x14ac:dyDescent="0.25">
      <c r="A3" s="188" t="s">
        <v>203</v>
      </c>
      <c r="B3" s="189"/>
      <c r="C3" s="189"/>
      <c r="D3" s="189"/>
      <c r="E3" s="189"/>
      <c r="F3" s="189"/>
      <c r="G3" s="189"/>
      <c r="H3" s="189"/>
      <c r="I3" s="189"/>
      <c r="J3" s="190"/>
    </row>
    <row r="4" spans="1:10" ht="15.75" x14ac:dyDescent="0.25">
      <c r="A4" s="188" t="s">
        <v>204</v>
      </c>
      <c r="B4" s="189"/>
      <c r="C4" s="189"/>
      <c r="D4" s="189"/>
      <c r="E4" s="189"/>
      <c r="F4" s="189"/>
      <c r="G4" s="189"/>
      <c r="H4" s="189"/>
      <c r="I4" s="189"/>
      <c r="J4" s="190"/>
    </row>
    <row r="5" spans="1:10" ht="15.75" x14ac:dyDescent="0.25">
      <c r="A5" s="188" t="s">
        <v>14</v>
      </c>
      <c r="B5" s="189"/>
      <c r="C5" s="189"/>
      <c r="D5" s="189"/>
      <c r="E5" s="189"/>
      <c r="F5" s="189"/>
      <c r="G5" s="189"/>
      <c r="H5" s="189"/>
      <c r="I5" s="189"/>
      <c r="J5" s="190"/>
    </row>
    <row r="6" spans="1:10" ht="16.5" thickBot="1" x14ac:dyDescent="0.3">
      <c r="A6" s="191" t="s">
        <v>216</v>
      </c>
      <c r="B6" s="192"/>
      <c r="C6" s="192"/>
      <c r="D6" s="192"/>
      <c r="E6" s="192"/>
      <c r="F6" s="192"/>
      <c r="G6" s="192"/>
      <c r="H6" s="192"/>
      <c r="I6" s="192"/>
      <c r="J6" s="193"/>
    </row>
    <row r="7" spans="1:10" ht="16.5" thickBot="1" x14ac:dyDescent="0.3">
      <c r="A7" s="182" t="s">
        <v>205</v>
      </c>
      <c r="B7" s="183"/>
      <c r="C7" s="183"/>
      <c r="D7" s="183"/>
      <c r="E7" s="183"/>
      <c r="F7" s="183"/>
      <c r="G7" s="183"/>
      <c r="H7" s="183"/>
      <c r="I7" s="183"/>
      <c r="J7" s="184"/>
    </row>
    <row r="8" spans="1:10" ht="39" customHeight="1" x14ac:dyDescent="0.25">
      <c r="A8" s="104" t="s">
        <v>206</v>
      </c>
      <c r="B8" s="105" t="s">
        <v>207</v>
      </c>
      <c r="C8" s="106" t="s">
        <v>208</v>
      </c>
      <c r="D8" s="106" t="s">
        <v>209</v>
      </c>
      <c r="E8" s="106" t="s">
        <v>210</v>
      </c>
      <c r="F8" s="106" t="s">
        <v>211</v>
      </c>
      <c r="G8" s="106" t="s">
        <v>212</v>
      </c>
      <c r="H8" s="106" t="s">
        <v>213</v>
      </c>
      <c r="I8" s="106" t="s">
        <v>214</v>
      </c>
      <c r="J8" s="107" t="s">
        <v>215</v>
      </c>
    </row>
    <row r="9" spans="1:10" ht="16.5" thickBot="1" x14ac:dyDescent="0.3">
      <c r="A9" s="108">
        <v>4</v>
      </c>
      <c r="B9" s="109">
        <v>7.2</v>
      </c>
      <c r="C9" s="109">
        <v>1.08</v>
      </c>
      <c r="D9" s="109">
        <v>0.12</v>
      </c>
      <c r="E9" s="109">
        <v>0.97</v>
      </c>
      <c r="F9" s="109">
        <v>2.4</v>
      </c>
      <c r="G9" s="109">
        <v>0.65</v>
      </c>
      <c r="H9" s="109">
        <v>3</v>
      </c>
      <c r="I9" s="109">
        <v>4.5</v>
      </c>
      <c r="J9" s="110">
        <v>27.3</v>
      </c>
    </row>
  </sheetData>
  <mergeCells count="7">
    <mergeCell ref="A7:J7"/>
    <mergeCell ref="A1:J1"/>
    <mergeCell ref="A2:J2"/>
    <mergeCell ref="A3:J3"/>
    <mergeCell ref="A4:J4"/>
    <mergeCell ref="A5:J5"/>
    <mergeCell ref="A6:J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MEMÓRIA DE CÁLCULO</vt:lpstr>
      <vt:lpstr>MEMORIAL DE CÁLCULO</vt:lpstr>
      <vt:lpstr>ORÇAMENTO BÁSICO</vt:lpstr>
      <vt:lpstr>CRONOGRAMA FÍSICO-FINANCEIRO</vt:lpstr>
      <vt:lpstr>BDI</vt:lpstr>
      <vt:lpstr>'CRONOGRAMA FÍSICO-FINANCEIRO'!Area_de_impressao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2018-07-23T14:21:20Z</dcterms:modified>
</cp:coreProperties>
</file>